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520" windowHeight="11760" activeTab="2"/>
  </bookViews>
  <sheets>
    <sheet name="прил 3" sheetId="1" r:id="rId1"/>
    <sheet name="прил 4" sheetId="2" r:id="rId2"/>
    <sheet name="прил 5" sheetId="3" r:id="rId3"/>
  </sheets>
  <definedNames>
    <definedName name="_xlnm.Print_Area" localSheetId="0">'прил 3'!$A$1:$Q$105</definedName>
    <definedName name="_xlnm.Print_Area" localSheetId="1">'прил 4'!$A$1:$M$143</definedName>
    <definedName name="_xlnm.Print_Area" localSheetId="2">'прил 5'!$A$1:$J$67</definedName>
  </definedNames>
  <calcPr calcId="125725"/>
</workbook>
</file>

<file path=xl/calcChain.xml><?xml version="1.0" encoding="utf-8"?>
<calcChain xmlns="http://schemas.openxmlformats.org/spreadsheetml/2006/main">
  <c r="K14" i="2"/>
  <c r="K17"/>
  <c r="K16"/>
  <c r="K64"/>
  <c r="K59"/>
  <c r="O10" i="1"/>
  <c r="H10" i="3"/>
  <c r="O94" i="1"/>
  <c r="O49"/>
  <c r="O48"/>
  <c r="O46"/>
  <c r="O95"/>
  <c r="O56"/>
  <c r="O30"/>
  <c r="O13"/>
  <c r="O12"/>
  <c r="H53" i="3"/>
  <c r="K109" i="2"/>
  <c r="H13" i="3"/>
  <c r="O15" i="1"/>
  <c r="H42" i="3"/>
  <c r="K130" i="2"/>
  <c r="K90"/>
  <c r="O64" i="1"/>
  <c r="O69"/>
  <c r="O63"/>
  <c r="O84"/>
  <c r="K92" i="2"/>
  <c r="K91"/>
  <c r="O79" i="1"/>
  <c r="N75"/>
  <c r="O75"/>
  <c r="G41" i="3"/>
  <c r="G37"/>
  <c r="M30" i="2"/>
  <c r="L30"/>
  <c r="K30"/>
  <c r="K71"/>
  <c r="K72"/>
  <c r="K73"/>
  <c r="L130"/>
  <c r="M130"/>
  <c r="K131"/>
  <c r="L131"/>
  <c r="M131"/>
  <c r="K132"/>
  <c r="L132"/>
  <c r="M132"/>
  <c r="K85"/>
  <c r="M85"/>
  <c r="M70" s="1"/>
  <c r="L85"/>
  <c r="L70"/>
  <c r="L71"/>
  <c r="M71"/>
  <c r="L72"/>
  <c r="M72"/>
  <c r="Q94" i="1"/>
  <c r="Q21"/>
  <c r="P12"/>
  <c r="P13"/>
  <c r="P56"/>
  <c r="P94"/>
  <c r="Q12"/>
  <c r="Q56"/>
  <c r="O59"/>
  <c r="N62"/>
  <c r="P21"/>
  <c r="O21"/>
  <c r="Q13"/>
  <c r="J10" i="3"/>
  <c r="J34"/>
  <c r="J59"/>
  <c r="J91" i="2"/>
  <c r="J92"/>
  <c r="J135"/>
  <c r="J107"/>
  <c r="J106"/>
  <c r="J95"/>
  <c r="J31"/>
  <c r="J32"/>
  <c r="J26"/>
  <c r="J45"/>
  <c r="J20"/>
  <c r="J15" s="1"/>
  <c r="J36"/>
  <c r="J141"/>
  <c r="J90"/>
  <c r="G24" i="3"/>
  <c r="G16"/>
  <c r="N30" i="1"/>
  <c r="N20"/>
  <c r="J86" i="2"/>
  <c r="N77" i="1"/>
  <c r="G51" i="3"/>
  <c r="J18" i="2"/>
  <c r="O11" i="1" l="1"/>
  <c r="H34" i="3"/>
  <c r="O16" i="1"/>
  <c r="O68"/>
  <c r="K70" i="2"/>
  <c r="P16" i="1"/>
  <c r="N9" i="3"/>
  <c r="G10"/>
  <c r="N102" i="1" l="1"/>
  <c r="G40" i="3"/>
  <c r="N61" i="1"/>
  <c r="G35" i="3"/>
  <c r="G45"/>
  <c r="N66" i="1"/>
  <c r="J85" i="2"/>
  <c r="N55" i="1"/>
  <c r="N67"/>
  <c r="N68" l="1"/>
  <c r="G34" i="3"/>
  <c r="I34" l="1"/>
  <c r="J70" i="2" l="1"/>
  <c r="J71"/>
  <c r="J72"/>
  <c r="J73"/>
  <c r="L73"/>
  <c r="M73"/>
  <c r="M104"/>
  <c r="L104"/>
  <c r="K104"/>
  <c r="J104"/>
  <c r="I104"/>
  <c r="H104"/>
  <c r="G104"/>
  <c r="F104"/>
  <c r="E104"/>
  <c r="D104"/>
  <c r="M99"/>
  <c r="L99"/>
  <c r="K99"/>
  <c r="J99"/>
  <c r="I99"/>
  <c r="H99"/>
  <c r="G99"/>
  <c r="F99"/>
  <c r="E99"/>
  <c r="D99"/>
  <c r="Q79" i="1"/>
  <c r="P79"/>
  <c r="N79"/>
  <c r="M79"/>
  <c r="L79"/>
  <c r="K79"/>
  <c r="J79"/>
  <c r="I79"/>
  <c r="H79"/>
  <c r="Q73"/>
  <c r="Q74" s="1"/>
  <c r="Q75" s="1"/>
  <c r="P73"/>
  <c r="P74" s="1"/>
  <c r="P75" s="1"/>
  <c r="O73"/>
  <c r="M73"/>
  <c r="M74" s="1"/>
  <c r="M75" s="1"/>
  <c r="L73"/>
  <c r="L74" s="1"/>
  <c r="L75" s="1"/>
  <c r="K73"/>
  <c r="K74" s="1"/>
  <c r="K75" s="1"/>
  <c r="J73"/>
  <c r="J74" s="1"/>
  <c r="J75" s="1"/>
  <c r="I73"/>
  <c r="I74" s="1"/>
  <c r="I75" s="1"/>
  <c r="H73"/>
  <c r="H74" s="1"/>
  <c r="H75" s="1"/>
  <c r="L68"/>
  <c r="M68"/>
  <c r="P68"/>
  <c r="Q68"/>
  <c r="K68"/>
  <c r="H59" i="3" l="1"/>
  <c r="G59"/>
  <c r="H57"/>
  <c r="G57"/>
  <c r="L9" l="1"/>
  <c r="K9"/>
  <c r="M17" i="2"/>
  <c r="I59" i="3" l="1"/>
  <c r="I57"/>
  <c r="P105" i="1" l="1"/>
  <c r="O105"/>
  <c r="N105"/>
  <c r="N93" s="1"/>
  <c r="P102"/>
  <c r="O102"/>
  <c r="P92"/>
  <c r="O92"/>
  <c r="N92"/>
  <c r="P87"/>
  <c r="O87"/>
  <c r="N87"/>
  <c r="P71"/>
  <c r="O71"/>
  <c r="N71"/>
  <c r="P60"/>
  <c r="O60"/>
  <c r="N60"/>
  <c r="P53"/>
  <c r="O53"/>
  <c r="N53"/>
  <c r="P44"/>
  <c r="O44"/>
  <c r="N44"/>
  <c r="P39"/>
  <c r="O39"/>
  <c r="N39"/>
  <c r="P32"/>
  <c r="O32"/>
  <c r="N32"/>
  <c r="P26"/>
  <c r="O26"/>
  <c r="N26"/>
  <c r="P22"/>
  <c r="O22"/>
  <c r="N22"/>
  <c r="P19"/>
  <c r="O19"/>
  <c r="N19"/>
  <c r="N16"/>
  <c r="I10" i="3"/>
  <c r="M9" s="1"/>
  <c r="N49" i="1" l="1"/>
  <c r="P11"/>
  <c r="N11"/>
  <c r="P85"/>
  <c r="O85"/>
  <c r="N85"/>
  <c r="P93"/>
  <c r="O93"/>
  <c r="P49"/>
  <c r="N10" l="1"/>
  <c r="P10"/>
  <c r="I18" i="2"/>
  <c r="M19"/>
  <c r="L19"/>
  <c r="K19"/>
  <c r="J19"/>
  <c r="I19"/>
  <c r="H19"/>
  <c r="G19"/>
  <c r="F19"/>
  <c r="E19"/>
  <c r="D19"/>
  <c r="M24"/>
  <c r="L24"/>
  <c r="K24"/>
  <c r="J24"/>
  <c r="I24"/>
  <c r="H24"/>
  <c r="G24"/>
  <c r="F24"/>
  <c r="E24"/>
  <c r="D24"/>
  <c r="M29"/>
  <c r="L29"/>
  <c r="K29"/>
  <c r="J29"/>
  <c r="I29"/>
  <c r="H29"/>
  <c r="G29"/>
  <c r="F29"/>
  <c r="E29"/>
  <c r="D29"/>
  <c r="M34"/>
  <c r="L34"/>
  <c r="K34"/>
  <c r="J34"/>
  <c r="I34"/>
  <c r="H34"/>
  <c r="G34"/>
  <c r="F34"/>
  <c r="E34"/>
  <c r="D34"/>
  <c r="M39"/>
  <c r="L39"/>
  <c r="K39"/>
  <c r="J39"/>
  <c r="I39"/>
  <c r="H39"/>
  <c r="G39"/>
  <c r="F39"/>
  <c r="E39"/>
  <c r="D39"/>
  <c r="M44"/>
  <c r="L44"/>
  <c r="K44"/>
  <c r="I44"/>
  <c r="H44"/>
  <c r="G44"/>
  <c r="F44"/>
  <c r="E44"/>
  <c r="D44"/>
  <c r="M49"/>
  <c r="L49"/>
  <c r="K49"/>
  <c r="J49"/>
  <c r="I49"/>
  <c r="H49"/>
  <c r="G49"/>
  <c r="F49"/>
  <c r="E49"/>
  <c r="D49"/>
  <c r="M54"/>
  <c r="L54"/>
  <c r="K54"/>
  <c r="J54"/>
  <c r="I54"/>
  <c r="H54"/>
  <c r="G54"/>
  <c r="F54"/>
  <c r="E54"/>
  <c r="D54"/>
  <c r="M74"/>
  <c r="L74"/>
  <c r="K74"/>
  <c r="J74"/>
  <c r="I74"/>
  <c r="H74"/>
  <c r="G74"/>
  <c r="F74"/>
  <c r="E74"/>
  <c r="D74"/>
  <c r="M79"/>
  <c r="L79"/>
  <c r="K79"/>
  <c r="J79"/>
  <c r="I79"/>
  <c r="H79"/>
  <c r="G79"/>
  <c r="F79"/>
  <c r="E79"/>
  <c r="D79"/>
  <c r="M84"/>
  <c r="L84"/>
  <c r="K84"/>
  <c r="J84"/>
  <c r="I84"/>
  <c r="H84"/>
  <c r="G84"/>
  <c r="F84"/>
  <c r="E84"/>
  <c r="D84"/>
  <c r="M89"/>
  <c r="L89"/>
  <c r="K89"/>
  <c r="J89"/>
  <c r="I89"/>
  <c r="H89"/>
  <c r="G89"/>
  <c r="F89"/>
  <c r="E89"/>
  <c r="D89"/>
  <c r="M94"/>
  <c r="L94"/>
  <c r="K94"/>
  <c r="J94"/>
  <c r="I94"/>
  <c r="H94"/>
  <c r="G94"/>
  <c r="F94"/>
  <c r="E94"/>
  <c r="D94"/>
  <c r="M119"/>
  <c r="L119"/>
  <c r="K119"/>
  <c r="J119"/>
  <c r="I119"/>
  <c r="H119"/>
  <c r="G119"/>
  <c r="F119"/>
  <c r="E119"/>
  <c r="D119"/>
  <c r="M124"/>
  <c r="L124"/>
  <c r="K124"/>
  <c r="J124"/>
  <c r="I124"/>
  <c r="H124"/>
  <c r="G124"/>
  <c r="F124"/>
  <c r="E124"/>
  <c r="D124"/>
  <c r="E15"/>
  <c r="F15"/>
  <c r="G15"/>
  <c r="H15"/>
  <c r="I15"/>
  <c r="K15"/>
  <c r="L15"/>
  <c r="M15"/>
  <c r="E16"/>
  <c r="F16"/>
  <c r="G16"/>
  <c r="H16"/>
  <c r="I16"/>
  <c r="J16"/>
  <c r="L16"/>
  <c r="M16"/>
  <c r="E17"/>
  <c r="F17"/>
  <c r="G17"/>
  <c r="H17"/>
  <c r="I17"/>
  <c r="J17"/>
  <c r="L17"/>
  <c r="E18"/>
  <c r="F18"/>
  <c r="G18"/>
  <c r="H18"/>
  <c r="K18"/>
  <c r="L18"/>
  <c r="M18"/>
  <c r="D15"/>
  <c r="D16"/>
  <c r="D17"/>
  <c r="D18"/>
  <c r="E71"/>
  <c r="F71"/>
  <c r="G71"/>
  <c r="H71"/>
  <c r="I71"/>
  <c r="E72"/>
  <c r="F72"/>
  <c r="G72"/>
  <c r="H72"/>
  <c r="I72"/>
  <c r="E73"/>
  <c r="F73"/>
  <c r="G73"/>
  <c r="H73"/>
  <c r="I73"/>
  <c r="E70"/>
  <c r="F70"/>
  <c r="G70"/>
  <c r="H70"/>
  <c r="I70"/>
  <c r="D70"/>
  <c r="D71"/>
  <c r="D72"/>
  <c r="D73"/>
  <c r="M118"/>
  <c r="L118"/>
  <c r="K118"/>
  <c r="J118"/>
  <c r="I118"/>
  <c r="H118"/>
  <c r="G118"/>
  <c r="F118"/>
  <c r="E118"/>
  <c r="D118"/>
  <c r="M117"/>
  <c r="L117"/>
  <c r="K117"/>
  <c r="J117"/>
  <c r="I117"/>
  <c r="H117"/>
  <c r="G117"/>
  <c r="F117"/>
  <c r="E117"/>
  <c r="D117"/>
  <c r="M116"/>
  <c r="L116"/>
  <c r="K116"/>
  <c r="J116"/>
  <c r="I116"/>
  <c r="H116"/>
  <c r="G116"/>
  <c r="F116"/>
  <c r="E116"/>
  <c r="D116"/>
  <c r="L115"/>
  <c r="K115"/>
  <c r="J115"/>
  <c r="I115"/>
  <c r="H115"/>
  <c r="G115"/>
  <c r="F115"/>
  <c r="E115"/>
  <c r="D115"/>
  <c r="E139"/>
  <c r="F139"/>
  <c r="G139"/>
  <c r="H139"/>
  <c r="I139"/>
  <c r="J139"/>
  <c r="K139"/>
  <c r="L139"/>
  <c r="M139"/>
  <c r="D139"/>
  <c r="E134"/>
  <c r="F134"/>
  <c r="G134"/>
  <c r="G129" s="1"/>
  <c r="H134"/>
  <c r="I134"/>
  <c r="K134"/>
  <c r="L134"/>
  <c r="M134"/>
  <c r="D134"/>
  <c r="I130"/>
  <c r="H130"/>
  <c r="G130"/>
  <c r="F130"/>
  <c r="E130"/>
  <c r="D130"/>
  <c r="J131"/>
  <c r="I131"/>
  <c r="H131"/>
  <c r="G131"/>
  <c r="F131"/>
  <c r="E131"/>
  <c r="D131"/>
  <c r="J132"/>
  <c r="I132"/>
  <c r="H132"/>
  <c r="G132"/>
  <c r="F132"/>
  <c r="E132"/>
  <c r="D132"/>
  <c r="E133"/>
  <c r="F133"/>
  <c r="G133"/>
  <c r="H133"/>
  <c r="I133"/>
  <c r="J133"/>
  <c r="K133"/>
  <c r="L133"/>
  <c r="M133"/>
  <c r="D133"/>
  <c r="L22" i="1"/>
  <c r="M114" i="2" l="1"/>
  <c r="K69"/>
  <c r="F69"/>
  <c r="E129"/>
  <c r="J114"/>
  <c r="I129"/>
  <c r="D69"/>
  <c r="F114"/>
  <c r="M129"/>
  <c r="O133"/>
  <c r="O132"/>
  <c r="O131"/>
  <c r="M69"/>
  <c r="J69"/>
  <c r="L69"/>
  <c r="F14"/>
  <c r="M14"/>
  <c r="D14"/>
  <c r="D114"/>
  <c r="H114"/>
  <c r="L114"/>
  <c r="H69"/>
  <c r="D129"/>
  <c r="O73"/>
  <c r="O71"/>
  <c r="J11"/>
  <c r="E114"/>
  <c r="G114"/>
  <c r="I114"/>
  <c r="K114"/>
  <c r="E69"/>
  <c r="G69"/>
  <c r="I69"/>
  <c r="O17"/>
  <c r="H129"/>
  <c r="F129"/>
  <c r="J12"/>
  <c r="M13"/>
  <c r="K11"/>
  <c r="I13"/>
  <c r="I11"/>
  <c r="O115"/>
  <c r="O116"/>
  <c r="O117"/>
  <c r="O118"/>
  <c r="H13"/>
  <c r="F13"/>
  <c r="K12"/>
  <c r="K13"/>
  <c r="M12"/>
  <c r="I12"/>
  <c r="G12"/>
  <c r="E12"/>
  <c r="H11"/>
  <c r="F11"/>
  <c r="M10"/>
  <c r="G10"/>
  <c r="E10"/>
  <c r="O72"/>
  <c r="O70"/>
  <c r="L13"/>
  <c r="J13"/>
  <c r="G13"/>
  <c r="E13"/>
  <c r="L12"/>
  <c r="H12"/>
  <c r="F12"/>
  <c r="M11"/>
  <c r="G11"/>
  <c r="E11"/>
  <c r="H10"/>
  <c r="F10"/>
  <c r="D10"/>
  <c r="D12"/>
  <c r="E14"/>
  <c r="G14"/>
  <c r="I14"/>
  <c r="O18"/>
  <c r="O16"/>
  <c r="D13"/>
  <c r="D11"/>
  <c r="H14"/>
  <c r="K10"/>
  <c r="L14"/>
  <c r="L129"/>
  <c r="L10"/>
  <c r="L11"/>
  <c r="K129"/>
  <c r="I10"/>
  <c r="I92" i="1"/>
  <c r="J92"/>
  <c r="K92"/>
  <c r="L92"/>
  <c r="M92"/>
  <c r="Q92"/>
  <c r="H92"/>
  <c r="I87"/>
  <c r="J87"/>
  <c r="K87"/>
  <c r="L87"/>
  <c r="M87"/>
  <c r="Q87"/>
  <c r="H87"/>
  <c r="I105"/>
  <c r="J105"/>
  <c r="K105"/>
  <c r="L105"/>
  <c r="M105"/>
  <c r="Q105"/>
  <c r="H105"/>
  <c r="I102"/>
  <c r="J102"/>
  <c r="K102"/>
  <c r="L102"/>
  <c r="M102"/>
  <c r="Q102"/>
  <c r="H102"/>
  <c r="I71"/>
  <c r="J71"/>
  <c r="K71"/>
  <c r="L71"/>
  <c r="M71"/>
  <c r="Q71"/>
  <c r="H71"/>
  <c r="I68"/>
  <c r="J68"/>
  <c r="H68"/>
  <c r="I60"/>
  <c r="J60"/>
  <c r="K60"/>
  <c r="L60"/>
  <c r="M60"/>
  <c r="Q60"/>
  <c r="H60"/>
  <c r="I53"/>
  <c r="J53"/>
  <c r="K53"/>
  <c r="L53"/>
  <c r="M53"/>
  <c r="Q53"/>
  <c r="H53"/>
  <c r="I22"/>
  <c r="J22"/>
  <c r="K22"/>
  <c r="M22"/>
  <c r="Q22"/>
  <c r="H22"/>
  <c r="I26"/>
  <c r="J26"/>
  <c r="K26"/>
  <c r="L26"/>
  <c r="M26"/>
  <c r="Q26"/>
  <c r="H26"/>
  <c r="I44"/>
  <c r="J44"/>
  <c r="K44"/>
  <c r="L44"/>
  <c r="M44"/>
  <c r="Q44"/>
  <c r="H44"/>
  <c r="I39"/>
  <c r="J39"/>
  <c r="K39"/>
  <c r="L39"/>
  <c r="M39"/>
  <c r="Q39"/>
  <c r="I32"/>
  <c r="J32"/>
  <c r="K32"/>
  <c r="L32"/>
  <c r="M32"/>
  <c r="Q32"/>
  <c r="H32"/>
  <c r="I19"/>
  <c r="J19"/>
  <c r="K19"/>
  <c r="L19"/>
  <c r="M19"/>
  <c r="Q19"/>
  <c r="H19"/>
  <c r="I16"/>
  <c r="J16"/>
  <c r="K16"/>
  <c r="L16"/>
  <c r="M16"/>
  <c r="Q16"/>
  <c r="H16"/>
  <c r="F9" i="2" l="1"/>
  <c r="I9"/>
  <c r="E9"/>
  <c r="D9"/>
  <c r="M9"/>
  <c r="O114"/>
  <c r="G9"/>
  <c r="L9"/>
  <c r="O69"/>
  <c r="H9"/>
  <c r="O13"/>
  <c r="O12"/>
  <c r="O11"/>
  <c r="K9"/>
  <c r="L11" i="1"/>
  <c r="J11"/>
  <c r="H49"/>
  <c r="M49"/>
  <c r="K49"/>
  <c r="I49"/>
  <c r="H93"/>
  <c r="M93"/>
  <c r="K93"/>
  <c r="I93"/>
  <c r="H85"/>
  <c r="M85"/>
  <c r="K85"/>
  <c r="I85"/>
  <c r="H11"/>
  <c r="H10" s="1"/>
  <c r="Q49"/>
  <c r="L49"/>
  <c r="J49"/>
  <c r="Q93"/>
  <c r="L93"/>
  <c r="J93"/>
  <c r="L85"/>
  <c r="J85"/>
  <c r="M11"/>
  <c r="M10" s="1"/>
  <c r="Q11"/>
  <c r="K11"/>
  <c r="I11"/>
  <c r="I10" l="1"/>
  <c r="L10"/>
  <c r="K10"/>
  <c r="J10"/>
  <c r="Q10"/>
  <c r="J134" i="2"/>
  <c r="J129" s="1"/>
  <c r="O129" s="1"/>
  <c r="J130"/>
  <c r="O130" s="1"/>
  <c r="O15" l="1"/>
  <c r="J44"/>
  <c r="J14" s="1"/>
  <c r="O14" s="1"/>
  <c r="J10" l="1"/>
  <c r="O10" s="1"/>
  <c r="J9"/>
  <c r="O9" s="1"/>
</calcChain>
</file>

<file path=xl/sharedStrings.xml><?xml version="1.0" encoding="utf-8"?>
<sst xmlns="http://schemas.openxmlformats.org/spreadsheetml/2006/main" count="620" uniqueCount="253">
  <si>
    <t>Статус</t>
  </si>
  <si>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</si>
  <si>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</si>
  <si>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Код бюджетной классификации</t>
  </si>
  <si>
    <t>Расходы (тыс. рублей) по годам</t>
  </si>
  <si>
    <t>ГРБС</t>
  </si>
  <si>
    <t>РзПр</t>
  </si>
  <si>
    <t>ЦСР</t>
  </si>
  <si>
    <t>ВР</t>
  </si>
  <si>
    <t xml:space="preserve">Муниципальная программа </t>
  </si>
  <si>
    <t>«Развитие образования в Оршанском муниципальном районе Республики Марий Эл на 2016 - 2025 годы»</t>
  </si>
  <si>
    <t>X</t>
  </si>
  <si>
    <t>Подпрограмма</t>
  </si>
  <si>
    <t>"Обеспечение функционирования системы образования и реализации молодежной политики"</t>
  </si>
  <si>
    <t>Основное мероприятие</t>
  </si>
  <si>
    <t>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</si>
  <si>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Отдел образования Оршанского муниципального района Республики Марий Эл</t>
  </si>
  <si>
    <t>Итого</t>
  </si>
  <si>
    <t>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</si>
  <si>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</si>
  <si>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Меры социальной поддержки, предоставляемые некоторым категориям граждан</t>
  </si>
  <si>
    <t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</si>
  <si>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</si>
  <si>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"Благоустройство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канализации"</t>
  </si>
  <si>
    <t>01107L2550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</si>
  <si>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</si>
  <si>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01108R3031</t>
  </si>
  <si>
    <t>"Государственная поддержка развития системы образования"</t>
  </si>
  <si>
    <t>Х</t>
  </si>
  <si>
    <t>Модернизация системы общего образования в Республике Марий Эл</t>
  </si>
  <si>
    <t>Реализация мероприятий федеральных целевых программ, государственных программ Российской Федерации и иных мероприятий, реализуемых за счет средств федерального бюджета</t>
  </si>
  <si>
    <t>01202L0970</t>
  </si>
  <si>
    <t>Организация отдыха и оздоровления детей в каникулярный период</t>
  </si>
  <si>
    <t>01203S0220</t>
  </si>
  <si>
    <t>Основное         мероприятие</t>
  </si>
  <si>
    <t>Региональный проект "Успех каждого ребёнка"</t>
  </si>
  <si>
    <t>012Е250970</t>
  </si>
  <si>
    <t>Обеспечение функционирования системы персонифицированного финансирования дополнительного образования детей</t>
  </si>
  <si>
    <t>"Молодежная политика и вовлечение молодежи в социальную практику"</t>
  </si>
  <si>
    <t>Создание условий для социализации и самореализации, формирования активной гражданской позиции молодежи</t>
  </si>
  <si>
    <t>Обеспечение жильем молодых семей</t>
  </si>
  <si>
    <t>01302R0200</t>
  </si>
  <si>
    <t>01302L4970</t>
  </si>
  <si>
    <t>014015549F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</si>
  <si>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</si>
  <si>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ответственный исполнитель - Отдел образования Оршанского муниципального района Республики Марий Эл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</si>
  <si>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</si>
  <si>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</si>
  <si>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</si>
  <si>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</si>
  <si>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 соисполнитель -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</si>
  <si>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соисполнитель - Министерство образования и науки Республики Марий Эл (по согласованию)</t>
  </si>
  <si>
    <t>"Обеспечение реализации муниципальной программы   «Развитие образования в Оршанском муниципальном районе Республики Марий Эл на 2016 - 2025 годы»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</si>
  <si>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</si>
  <si>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</si>
  <si>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</si>
  <si>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всего</t>
  </si>
  <si>
    <t>муниципальный бюджет</t>
  </si>
  <si>
    <t>республиканский бюджет Республики Марий Эл</t>
  </si>
  <si>
    <t>федеральный бюджет</t>
  </si>
  <si>
    <t>внебюджетные источники &lt;*&gt;</t>
  </si>
  <si>
    <t>Всего</t>
  </si>
  <si>
    <t>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</si>
  <si>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Обеспечение деятельности Отдела образования и по делам молодёжи" администрации МО "Оршанский муниципальный район"   по осуществлению общих функций органа исполнительной власти муниципального образования "Оршанский муниципальный район</t>
  </si>
  <si>
    <t>"Обеспечение реализации муниципальной программы «Развитие образования в Оршанском муниципальном районе Республики Марий Эл на 2016 - 2025 годы»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</si>
  <si>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</si>
  <si>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Ответственный исполнитель</t>
  </si>
  <si>
    <t>Срок</t>
  </si>
  <si>
    <t>Ожидаемый непосредственный результат (краткое описание)</t>
  </si>
  <si>
    <t>Код бюджетной классификации (республиканский бюджет Республики Марий Эл)</t>
  </si>
  <si>
    <t>Бюджетные ассигнования (тыс. рублей)</t>
  </si>
  <si>
    <t>начала реализации</t>
  </si>
  <si>
    <t>окончания реализации</t>
  </si>
  <si>
    <t>Подпрограмма "Обеспечение функционирования системы образования и реализации молодежной политики"</t>
  </si>
  <si>
    <t>1. 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</si>
  <si>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благоприятные условия реализации образовательного процесса</t>
  </si>
  <si>
    <t>2. 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</si>
  <si>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3. 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</si>
  <si>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4. Меры социальной поддержки, предоставляемые некоторым категориям граждан</t>
  </si>
  <si>
    <t>укомплектованность образовательных организаций педагогами</t>
  </si>
  <si>
    <t>5. 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</si>
  <si>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974 1004  0110570130 300</t>
  </si>
  <si>
    <t>6. 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</si>
  <si>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укрепление инфраструктуры, материально-технической базы образовательных организаций</t>
  </si>
  <si>
    <t>7.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</si>
  <si>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обеспечение соблюдения требований к воздушно-тепловому режиму, водоснабжению и канализации</t>
  </si>
  <si>
    <t>974 0702 01107R2550 600</t>
  </si>
  <si>
    <t>8.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</si>
  <si>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Предоставление ежемесячного денежного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</si>
  <si>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Подпрограмма "Государственная поддержка развития системы образования"</t>
  </si>
  <si>
    <t>3. Организация отдыха и оздоровления детей в каникулярный период</t>
  </si>
  <si>
    <t>увеличение количества направлений деятельности и программ дополнительного образования, отвечающих запросам потребителей</t>
  </si>
  <si>
    <t>974 0707 01203S0220 600</t>
  </si>
  <si>
    <t>3.1. Обеспечение форм организации отдыха и оздоровления детей</t>
  </si>
  <si>
    <t>4. Региональный проект "Успех каждого ребёнка"</t>
  </si>
  <si>
    <t>974 0702 012Е250970 600</t>
  </si>
  <si>
    <t xml:space="preserve">Отдел образования Оршанского муниципального района Республики Марий Эл, </t>
  </si>
  <si>
    <t>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</si>
  <si>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Подпрограмма «Обеспечение реализации муниципальной программы «Развитие образования в Оршанском муниципальном районе Республики Марий Эл на 2016-2025 годы»</t>
  </si>
  <si>
    <t xml:space="preserve">1. Обеспечение деятельности Отдела образования администрации Оршанского муниципального района Республики Марий Эл   по осуществлению общих функций органа исполнительной власти Оршанского муниципального района Республики Марий Эл  </t>
  </si>
  <si>
    <r>
      <t>оптимизация порядка предоставления (исполнения) муниципальных услуг</t>
    </r>
    <r>
      <rPr>
        <sz val="12"/>
        <color theme="1"/>
        <rFont val="Times New Roman"/>
        <family val="1"/>
        <charset val="204"/>
      </rPr>
      <t xml:space="preserve"> (функций), повышение качества и доступности муниципальных услуг, функций для физических и юридических лиц на территории Оршанского муниципального района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</si>
  <si>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  </r>
  </si>
  <si>
    <t>удовлетворительный уровень базовой инфраструктуры, включающий основные виды благоустройства; свободный высокоскоростной доступ к современным образовательным ресурсам и сервисам информационно-телекоммуникационной сети "Интернет";   обеспечение укомплектованности образовательных организаций педагогами</t>
  </si>
  <si>
    <t>обеспечение социальной гарантии прав детей из многодетных семей на получение горячего питания в общеобразовательных организациях во время учебной деятельности;   доля обучающихся общеобразовательных организаций из многодетных семей, которым предоставляется бесплатное питание, составит 100 процентов от количества обучающихся из многодетных семей, подавших заявление на предоставление услуги</t>
  </si>
  <si>
    <t>создание условий для отдыха и оздоровления в каникулярный период; разработка кратковременных дополнительных образовательных программ для реализации в каникулярный период</t>
  </si>
  <si>
    <t>1.                  Создание условий для социализации и самореализации, формирования активной гражданской позиции молодежи</t>
  </si>
  <si>
    <t>создание условий для успешной социализации и эффективной самореализации молодежи; совершенствование системы патриотического воспитания граждан и допризывной подготовки молодежи; создание системы государственной поддержки детских и молодежных общественных объединений</t>
  </si>
  <si>
    <t>развитие и укрепление института приемной семьи</t>
  </si>
  <si>
    <t>развитие и укрепление института приемной семьи; профилактика вторичного сиротства</t>
  </si>
  <si>
    <t>974 0703 0120529860 600</t>
  </si>
  <si>
    <t>974 0703 0120529860 800</t>
  </si>
  <si>
    <t>974 0701 0110129840 600</t>
  </si>
  <si>
    <t>974 0702 0110129850 600</t>
  </si>
  <si>
    <t>974 0703 0110129870 600</t>
  </si>
  <si>
    <t>974 0701 0110270860 600</t>
  </si>
  <si>
    <t xml:space="preserve">974 0702 0110270090 600 </t>
  </si>
  <si>
    <t>974 0702 0110370110 600</t>
  </si>
  <si>
    <t>974 0701 0110470100 600</t>
  </si>
  <si>
    <t xml:space="preserve">974 0702 0110470100 600  </t>
  </si>
  <si>
    <t xml:space="preserve">974 0703 0110470100 600  </t>
  </si>
  <si>
    <t>974 1004 0110552600 300</t>
  </si>
  <si>
    <t>974 1004 0110510010 300</t>
  </si>
  <si>
    <t>974 1004 0110570120 300</t>
  </si>
  <si>
    <t xml:space="preserve">974 1004 0110574000 300 </t>
  </si>
  <si>
    <t>974 0701 0110649010 600</t>
  </si>
  <si>
    <t xml:space="preserve">974 0702 0110649010 600  </t>
  </si>
  <si>
    <t xml:space="preserve">974 0703 0110649010 600  </t>
  </si>
  <si>
    <t>974 0707 0130129930 200</t>
  </si>
  <si>
    <t>974 0709 0140129740 100</t>
  </si>
  <si>
    <t>974 0709 0140129740 200</t>
  </si>
  <si>
    <t>974 0709 0140129740 800</t>
  </si>
  <si>
    <t>974 0104 0140129020 100</t>
  </si>
  <si>
    <t xml:space="preserve">974 0104 0140270170 100
</t>
  </si>
  <si>
    <t>974 0104 0140270170 200</t>
  </si>
  <si>
    <t>0701</t>
  </si>
  <si>
    <t>0110129840</t>
  </si>
  <si>
    <t>0702</t>
  </si>
  <si>
    <t>0110129850</t>
  </si>
  <si>
    <t>0110129870</t>
  </si>
  <si>
    <t>0703</t>
  </si>
  <si>
    <t>0110270860</t>
  </si>
  <si>
    <t>0110270090</t>
  </si>
  <si>
    <t>0104</t>
  </si>
  <si>
    <t>0140270170</t>
  </si>
  <si>
    <t>0709</t>
  </si>
  <si>
    <t>0140129740</t>
  </si>
  <si>
    <t>0140129020</t>
  </si>
  <si>
    <t>0140155500</t>
  </si>
  <si>
    <t>0130229121</t>
  </si>
  <si>
    <t>0130250200</t>
  </si>
  <si>
    <t>0140155490</t>
  </si>
  <si>
    <t>0707</t>
  </si>
  <si>
    <t>0130129930</t>
  </si>
  <si>
    <t>0120529860</t>
  </si>
  <si>
    <t>0120370240</t>
  </si>
  <si>
    <t>0120370220</t>
  </si>
  <si>
    <t>0120370230</t>
  </si>
  <si>
    <t>0110649010</t>
  </si>
  <si>
    <t>0110510010</t>
  </si>
  <si>
    <t>0110552600</t>
  </si>
  <si>
    <t>0110570120</t>
  </si>
  <si>
    <t>0110574000</t>
  </si>
  <si>
    <t>0110570130</t>
  </si>
  <si>
    <t>0110470100</t>
  </si>
  <si>
    <t>0110370110</t>
  </si>
  <si>
    <t>ответственный исполнитель - Отдел образования Оршанского муниципального района Республики Марий Эл,  соисполнитель -Министерство образования и науки Республики Марий Эл (по согласованию)</t>
  </si>
  <si>
    <t>974 0104 0140155490 100</t>
  </si>
  <si>
    <t xml:space="preserve">Подпрограмма "Молодежная политика и вовлечение молодежи в социальную практику "   </t>
  </si>
  <si>
    <t>012Е254910</t>
  </si>
  <si>
    <t>Региональный проект "Современная школа"</t>
  </si>
  <si>
    <t>012Е51690</t>
  </si>
  <si>
    <t>Региональный проект "Цифровая образовательная среда"</t>
  </si>
  <si>
    <t>012Е452100</t>
  </si>
  <si>
    <t>Обеспечение деятельности Отдела образования Оршанского муниципального района   по осуществлению общих функций органа исполнительной власти Оршанского муниципального района</t>
  </si>
  <si>
    <t>создание условий для занятий физической культурой и спортом;</t>
  </si>
  <si>
    <t>формирование эффективной системы выявления, поддержки и развития способностей и талантов детей и молодежи;       создание условий для реализации основных и дополнительных общеобразовательных программ всех направленностей</t>
  </si>
  <si>
    <t>Отдел образования Оршанского муниципального района Республики Марий Эл, соисполнитель – Министерство образования и науки Республики Марий Эл (по согласованию)</t>
  </si>
  <si>
    <t>5. Обеспечение функционирования системы персонифицированного финансирования дополнительного образования детей</t>
  </si>
  <si>
    <t>974 0707 0120370240 100</t>
  </si>
  <si>
    <t>создание условий для обеспечения доступности общего образования;
обновление содержания и технологий преподавания общеобразовательных программ</t>
  </si>
  <si>
    <t xml:space="preserve">создание современной и безопасной цифровой образовательной среды, обеспечивающей высокое качество и доступность образования всех видов и уровней
</t>
  </si>
  <si>
    <t>200</t>
  </si>
  <si>
    <t>974 0702 012Е452100 200</t>
  </si>
  <si>
    <t>974 0702 012Е151690 200</t>
  </si>
  <si>
    <t>974 0702 012Е254910 200</t>
  </si>
  <si>
    <t>Мероприятие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</si>
  <si>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</si>
  <si>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новых мест в образова-тельных организациях различных ти-пов для реализации дополнительных общеразвивающих программ всех на-правленностей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</si>
  <si>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</si>
  <si>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4.1 Создание новых мест в образовательных организациях различ-ных типов для реализа-ции дополнительных общеразвивающих про-грамм всех направлен-ностей</t>
  </si>
  <si>
    <t>6. Региональный проект "Современная школа"                                          6.1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</si>
  <si>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7. Региональный проект "Цифровая образовательная среда"                                                       7.1 Обеспечение образовательных организаций материально-технической базой для внедрения цифровой образовательной среды</t>
  </si>
  <si>
    <t>974 0702 012Е254910 600</t>
  </si>
  <si>
    <t>600</t>
  </si>
  <si>
    <t>012Е220970</t>
  </si>
  <si>
    <t>974 0702 012Е220970 600</t>
  </si>
  <si>
    <t>Приложение № 3</t>
  </si>
  <si>
    <t>ФИНАНСОВОЕ ОБЕСПЕЧЕНИЕ
РЕАЛИЗАЦИИ МУНИЦИПАЛЬНОЙ ПРОГРАММЫ
 «РАЗВИТИЕ ОБРАЗОВАНИЯ В ОРШАНСКОМ МУНИЦИПАЛЬНОМ РАЙОНЕ РЕСПУБЛИКИ МАРИЙ ЭЛ 
НА 2016 - 2025 ГОДЫ» ЗА СЧЕТ СРЕДСТВ БЮДЖЕТА</t>
  </si>
  <si>
    <t>Приложение № 4</t>
  </si>
  <si>
    <t>ПРОГНОЗНАЯ ОЦЕНКА
РАСХОДОВ НА РЕАЛИЗАЦИЮ ЦЕЛЕЙ МУНИЦИПАЛЬНОЙ ПРОГРАММЫ
 «РАЗВИТИЕ ОБРАЗОВАНИЯ В ОРШАНСКОМ МУНИЦИПАЛЬНОМ РАЙОНЕ РЕСПУБЛИКИ МАРИЙ ЭЛ 
НА 2016 - 2025 ГОДЫ»</t>
  </si>
  <si>
    <t>Приложение № 5</t>
  </si>
  <si>
    <t>ПЛАН РЕАЛИЗАЦИИ МУНИЦИПАЛЬНОЙ ПРОГРАММЫ «РАЗВИТИЕ ОБРАЗОВАНИЯ 
В ОРШАНСКОМ МУНИЦИПАЛЬНОМ РАЙОНЕ РЕСПУБЛИКИ МАРИЙ ЭЛ 
НА 2016 - 2025 ГОДЫ» НА 2022 - 2024 ГОДЫ</t>
  </si>
  <si>
    <t>974</t>
  </si>
  <si>
    <t>0140129650</t>
  </si>
  <si>
    <t>100</t>
  </si>
  <si>
    <t>974 0104 0140129650 100</t>
  </si>
  <si>
    <t>Мероприятие 1</t>
  </si>
  <si>
    <t>Мероприятие 2</t>
  </si>
  <si>
    <t>Проведение работ по капитальному ремонту здания МОУ "Оршанская  средняя общеобразовательная школа"</t>
  </si>
  <si>
    <t>Оснащение отремонтированного здания МОУ "Оршанская  средняя общеобразовательная школа" средствами обучения и воспитания</t>
  </si>
  <si>
    <t>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</si>
  <si>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 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</si>
  <si>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8.2. Оснащение отремонтированного здания МОУ "Оршанская  средняя общеобразовательная школа" средствами обучения и воспитания</t>
  </si>
  <si>
    <t>8.1. Проведение работ по капитальному ремонту здания МОУ "Оршанская  средняя общеобразовательная школа"</t>
  </si>
  <si>
    <t xml:space="preserve">приведение в нормативное состояние зданий (обособленных помещений) общеобразовательных организаций путем проведения капитального ремонта </t>
  </si>
  <si>
    <t>оснащение отремонтированных зданий недостающими или нуждающимися в замене средствами обучения и воспитания</t>
  </si>
  <si>
    <t>0110853030</t>
  </si>
  <si>
    <t>01208L7500</t>
  </si>
  <si>
    <t>012Е250980</t>
  </si>
  <si>
    <t>01103L3040</t>
  </si>
  <si>
    <t>974 0702 01103L3040 600</t>
  </si>
  <si>
    <t>974 0702 0110853030 600</t>
  </si>
  <si>
    <t>974 0709 01203S0220 600</t>
  </si>
  <si>
    <t>974 0702 012Е250980 600</t>
  </si>
  <si>
    <t>974 0702 01208L7500 600</t>
  </si>
  <si>
    <t>Мероприятие 3</t>
  </si>
  <si>
    <t>Реализация мероприятий по модернизации школьных систем образования за счет средств местного бюджета</t>
  </si>
  <si>
    <t>0120827500</t>
  </si>
  <si>
    <t>012Е220980</t>
  </si>
  <si>
    <t>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</si>
  <si>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012Е151720</t>
  </si>
  <si>
    <t>012Е251710</t>
  </si>
  <si>
    <t>012Е452130</t>
  </si>
  <si>
    <t>974 0702 012Е220980 600</t>
  </si>
  <si>
    <t>974 0702 012Е251710 600</t>
  </si>
  <si>
    <t>6.2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</si>
  <si>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974 0702 012Е151720 200</t>
  </si>
  <si>
    <t>7.2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</si>
  <si>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974 0702 012Е452130 200</t>
  </si>
  <si>
    <t>8.3 Реализация мероприятий по модернизации школьных систем образования за счет средств местного бюджета</t>
  </si>
  <si>
    <t>974 0702 0120827500 600</t>
  </si>
  <si>
    <t>400</t>
  </si>
  <si>
    <t xml:space="preserve">974 0702 0110649010 400  </t>
  </si>
  <si>
    <t>к муниципальной программе "Развитие образования в Оршанском муниципальном районе Республики Марий Эл на 2016 - 2025 годы", утвержденной постановлением администрации Оршанского муниципального района от 1 декабря 2016 г. № 354 
(в редакции постановления администрации Оршанского муниципального района Республики Марий Эл
от 26 июня 2023 г. № 303)</t>
  </si>
  <si>
    <t>0110970050</t>
  </si>
  <si>
    <t>300</t>
  </si>
  <si>
    <t>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</si>
  <si>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</si>
  <si>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011ЕВ51790</t>
  </si>
  <si>
    <t xml:space="preserve"> 9.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</si>
  <si>
    <t>97407020110970050 300</t>
  </si>
  <si>
    <t>9740702011ЕВ51790 600</t>
  </si>
  <si>
    <t xml:space="preserve"> 10.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</si>
</sst>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180C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0" xfId="0" applyFont="1" applyFill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9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0" fillId="0" borderId="0" xfId="0" applyNumberFormat="1" applyFill="1"/>
    <xf numFmtId="49" fontId="8" fillId="0" borderId="0" xfId="0" applyNumberFormat="1" applyFont="1" applyFill="1"/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0" fillId="0" borderId="0" xfId="0" applyNumberFormat="1" applyFill="1"/>
    <xf numFmtId="0" fontId="3" fillId="0" borderId="3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wrapText="1"/>
    </xf>
    <xf numFmtId="164" fontId="0" fillId="0" borderId="0" xfId="0" applyNumberFormat="1"/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5" fillId="2" borderId="6" xfId="1" applyFill="1" applyBorder="1" applyAlignment="1">
      <alignment horizontal="justify" vertical="center" wrapText="1"/>
    </xf>
    <xf numFmtId="0" fontId="5" fillId="2" borderId="1" xfId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2" borderId="15" xfId="0" applyNumberFormat="1" applyFill="1" applyBorder="1"/>
    <xf numFmtId="164" fontId="0" fillId="2" borderId="0" xfId="0" applyNumberFormat="1" applyFill="1"/>
    <xf numFmtId="49" fontId="0" fillId="2" borderId="0" xfId="0" applyNumberFormat="1" applyFill="1"/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105"/>
  <sheetViews>
    <sheetView view="pageBreakPreview" zoomScale="85" zoomScaleSheetLayoutView="85" workbookViewId="0">
      <selection activeCell="K3" sqref="K3:Q3"/>
    </sheetView>
  </sheetViews>
  <sheetFormatPr defaultRowHeight="15"/>
  <cols>
    <col min="1" max="1" width="15.140625" style="2" customWidth="1"/>
    <col min="2" max="2" width="34.7109375" style="15" customWidth="1"/>
    <col min="3" max="3" width="32.7109375" style="15" customWidth="1"/>
    <col min="4" max="5" width="9.140625" style="16"/>
    <col min="6" max="6" width="14.85546875" style="16" customWidth="1"/>
    <col min="7" max="7" width="9.140625" style="17"/>
    <col min="8" max="13" width="9.140625" style="9"/>
    <col min="14" max="14" width="9.28515625" style="9" bestFit="1" customWidth="1"/>
    <col min="15" max="15" width="11.7109375" style="9" customWidth="1"/>
    <col min="16" max="17" width="9.140625" style="9"/>
    <col min="18" max="18" width="9.140625" style="2"/>
    <col min="20" max="20" width="10.42578125" bestFit="1" customWidth="1"/>
  </cols>
  <sheetData>
    <row r="2" spans="1:20">
      <c r="N2" s="133" t="s">
        <v>196</v>
      </c>
      <c r="O2" s="133"/>
    </row>
    <row r="3" spans="1:20" ht="106.5" customHeight="1">
      <c r="K3" s="153" t="s">
        <v>243</v>
      </c>
      <c r="L3" s="153"/>
      <c r="M3" s="153"/>
      <c r="N3" s="153"/>
      <c r="O3" s="153"/>
      <c r="P3" s="153"/>
      <c r="Q3" s="153"/>
    </row>
    <row r="4" spans="1:20">
      <c r="J4" s="53"/>
      <c r="K4" s="53"/>
      <c r="L4" s="53"/>
      <c r="M4" s="53"/>
      <c r="N4" s="107"/>
      <c r="O4" s="119"/>
      <c r="P4" s="99"/>
    </row>
    <row r="5" spans="1:20" ht="72" customHeight="1">
      <c r="B5" s="152" t="s">
        <v>197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99"/>
    </row>
    <row r="6" spans="1:20" ht="15.75" thickBot="1"/>
    <row r="7" spans="1:20" ht="61.5" customHeight="1" thickBot="1">
      <c r="A7" s="142" t="s">
        <v>0</v>
      </c>
      <c r="B7" s="142" t="s">
        <v>1</v>
      </c>
      <c r="C7" s="142" t="s">
        <v>2</v>
      </c>
      <c r="D7" s="122" t="s">
        <v>3</v>
      </c>
      <c r="E7" s="123"/>
      <c r="F7" s="123"/>
      <c r="G7" s="124"/>
      <c r="H7" s="139" t="s">
        <v>4</v>
      </c>
      <c r="I7" s="140"/>
      <c r="J7" s="140"/>
      <c r="K7" s="140"/>
      <c r="L7" s="140"/>
      <c r="M7" s="140"/>
      <c r="N7" s="140"/>
      <c r="O7" s="140"/>
      <c r="P7" s="140"/>
      <c r="Q7" s="141"/>
    </row>
    <row r="8" spans="1:20" ht="15.75" thickBot="1">
      <c r="A8" s="144"/>
      <c r="B8" s="144"/>
      <c r="C8" s="144"/>
      <c r="D8" s="18" t="s">
        <v>5</v>
      </c>
      <c r="E8" s="18" t="s">
        <v>6</v>
      </c>
      <c r="F8" s="18" t="s">
        <v>7</v>
      </c>
      <c r="G8" s="19" t="s">
        <v>8</v>
      </c>
      <c r="H8" s="65">
        <v>2016</v>
      </c>
      <c r="I8" s="65">
        <v>2017</v>
      </c>
      <c r="J8" s="65">
        <v>2018</v>
      </c>
      <c r="K8" s="65">
        <v>2019</v>
      </c>
      <c r="L8" s="65">
        <v>2020</v>
      </c>
      <c r="M8" s="65">
        <v>2021</v>
      </c>
      <c r="N8" s="102">
        <v>2022</v>
      </c>
      <c r="O8" s="102">
        <v>2023</v>
      </c>
      <c r="P8" s="102">
        <v>2024</v>
      </c>
      <c r="Q8" s="102">
        <v>2025</v>
      </c>
    </row>
    <row r="9" spans="1:20" ht="15.75" thickBot="1">
      <c r="A9" s="20">
        <v>1</v>
      </c>
      <c r="B9" s="11">
        <v>2</v>
      </c>
      <c r="C9" s="11">
        <v>3</v>
      </c>
      <c r="D9" s="18">
        <v>4</v>
      </c>
      <c r="E9" s="18">
        <v>5</v>
      </c>
      <c r="F9" s="18">
        <v>6</v>
      </c>
      <c r="G9" s="19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102">
        <v>14</v>
      </c>
      <c r="O9" s="102">
        <v>15</v>
      </c>
      <c r="P9" s="102">
        <v>16</v>
      </c>
      <c r="Q9" s="102">
        <v>17</v>
      </c>
    </row>
    <row r="10" spans="1:20" ht="107.25" customHeight="1" thickBot="1">
      <c r="A10" s="21" t="s">
        <v>9</v>
      </c>
      <c r="B10" s="21" t="s">
        <v>10</v>
      </c>
      <c r="C10" s="94" t="s">
        <v>47</v>
      </c>
      <c r="D10" s="23" t="s">
        <v>11</v>
      </c>
      <c r="E10" s="23" t="s">
        <v>11</v>
      </c>
      <c r="F10" s="23" t="s">
        <v>11</v>
      </c>
      <c r="G10" s="24" t="s">
        <v>11</v>
      </c>
      <c r="H10" s="66">
        <f t="shared" ref="H10:Q10" si="0">H11+H49+H85+H93</f>
        <v>138701.30000000002</v>
      </c>
      <c r="I10" s="66">
        <f t="shared" si="0"/>
        <v>153406.30000000002</v>
      </c>
      <c r="J10" s="66">
        <f t="shared" si="0"/>
        <v>174063.5</v>
      </c>
      <c r="K10" s="66">
        <f t="shared" si="0"/>
        <v>195594.89999999997</v>
      </c>
      <c r="L10" s="66">
        <f t="shared" si="0"/>
        <v>212536</v>
      </c>
      <c r="M10" s="66">
        <f t="shared" si="0"/>
        <v>247857.8</v>
      </c>
      <c r="N10" s="108">
        <f t="shared" si="0"/>
        <v>269207.48</v>
      </c>
      <c r="O10" s="120">
        <f>O11+O49+O85+O93+0.1</f>
        <v>393796.82999999996</v>
      </c>
      <c r="P10" s="97">
        <f t="shared" si="0"/>
        <v>220330.28</v>
      </c>
      <c r="Q10" s="97">
        <f t="shared" si="0"/>
        <v>221547.20000000004</v>
      </c>
      <c r="T10" s="56"/>
    </row>
    <row r="11" spans="1:20" ht="104.25" customHeight="1" thickBot="1">
      <c r="A11" s="21" t="s">
        <v>12</v>
      </c>
      <c r="B11" s="21" t="s">
        <v>13</v>
      </c>
      <c r="C11" s="25" t="s">
        <v>47</v>
      </c>
      <c r="D11" s="23" t="s">
        <v>11</v>
      </c>
      <c r="E11" s="23" t="s">
        <v>11</v>
      </c>
      <c r="F11" s="18" t="s">
        <v>11</v>
      </c>
      <c r="G11" s="26" t="s">
        <v>11</v>
      </c>
      <c r="H11" s="67">
        <f t="shared" ref="H11:Q11" si="1">H16+H19+H22+H26+H32+H39+H41+H44</f>
        <v>121572.50000000001</v>
      </c>
      <c r="I11" s="67">
        <f t="shared" si="1"/>
        <v>132173.70000000001</v>
      </c>
      <c r="J11" s="67">
        <f t="shared" si="1"/>
        <v>151109.6</v>
      </c>
      <c r="K11" s="67">
        <f t="shared" si="1"/>
        <v>183463.69999999998</v>
      </c>
      <c r="L11" s="67">
        <f t="shared" si="1"/>
        <v>196248.2</v>
      </c>
      <c r="M11" s="67">
        <f t="shared" si="1"/>
        <v>232607.59999999998</v>
      </c>
      <c r="N11" s="6">
        <f>N16+N19+N22+N26+N32+N39+N41+N44</f>
        <v>238682</v>
      </c>
      <c r="O11" s="6">
        <f>O16+O19+O22+O26+O32+O39+O41+O44+O46+O48</f>
        <v>243595.88</v>
      </c>
      <c r="P11" s="6">
        <f t="shared" ref="P11" si="2">P16+P19+P22+P26+P32+P39+P41+P44</f>
        <v>197110.28</v>
      </c>
      <c r="Q11" s="6">
        <f t="shared" si="1"/>
        <v>197017.10000000003</v>
      </c>
    </row>
    <row r="12" spans="1:20" ht="37.5" customHeight="1" thickBot="1">
      <c r="A12" s="125" t="s">
        <v>14</v>
      </c>
      <c r="B12" s="125" t="s">
        <v>15</v>
      </c>
      <c r="C12" s="125" t="s">
        <v>16</v>
      </c>
      <c r="D12" s="18">
        <v>974</v>
      </c>
      <c r="E12" s="18" t="s">
        <v>134</v>
      </c>
      <c r="F12" s="27" t="s">
        <v>135</v>
      </c>
      <c r="G12" s="26">
        <v>600</v>
      </c>
      <c r="H12" s="68">
        <v>6159.7</v>
      </c>
      <c r="I12" s="68">
        <v>6577</v>
      </c>
      <c r="J12" s="68">
        <v>7142.3</v>
      </c>
      <c r="K12" s="68">
        <v>14872.3</v>
      </c>
      <c r="L12" s="68">
        <v>14665.1</v>
      </c>
      <c r="M12" s="68">
        <v>15187.9</v>
      </c>
      <c r="N12" s="5">
        <v>20545</v>
      </c>
      <c r="O12" s="5">
        <f>11078.95+7499.07</f>
        <v>18578.02</v>
      </c>
      <c r="P12" s="5">
        <f>8302.9+7499.2</f>
        <v>15802.099999999999</v>
      </c>
      <c r="Q12" s="5">
        <f>8302.9+7499.1</f>
        <v>15802</v>
      </c>
    </row>
    <row r="13" spans="1:20" ht="37.5" customHeight="1" thickBot="1">
      <c r="A13" s="126"/>
      <c r="B13" s="126"/>
      <c r="C13" s="126"/>
      <c r="D13" s="18">
        <v>974</v>
      </c>
      <c r="E13" s="18" t="s">
        <v>136</v>
      </c>
      <c r="F13" s="18" t="s">
        <v>137</v>
      </c>
      <c r="G13" s="28">
        <v>600</v>
      </c>
      <c r="H13" s="68">
        <v>19143.599999999999</v>
      </c>
      <c r="I13" s="68">
        <v>17488.099999999999</v>
      </c>
      <c r="J13" s="68">
        <v>20220</v>
      </c>
      <c r="K13" s="68">
        <v>34950.6</v>
      </c>
      <c r="L13" s="68">
        <v>31958.7</v>
      </c>
      <c r="M13" s="68">
        <v>34420.5</v>
      </c>
      <c r="N13" s="5">
        <v>40013.5</v>
      </c>
      <c r="O13" s="5">
        <f>22929.14+11837.82</f>
        <v>34766.959999999999</v>
      </c>
      <c r="P13" s="5">
        <f>20656.1+11837.8</f>
        <v>32493.899999999998</v>
      </c>
      <c r="Q13" s="5">
        <f>20656+11837.8</f>
        <v>32493.8</v>
      </c>
    </row>
    <row r="14" spans="1:20" ht="37.5" customHeight="1" thickBot="1">
      <c r="A14" s="126"/>
      <c r="B14" s="126"/>
      <c r="C14" s="126"/>
      <c r="D14" s="18">
        <v>974</v>
      </c>
      <c r="E14" s="18" t="s">
        <v>136</v>
      </c>
      <c r="F14" s="18" t="s">
        <v>138</v>
      </c>
      <c r="G14" s="28">
        <v>600</v>
      </c>
      <c r="H14" s="68">
        <v>3479.7</v>
      </c>
      <c r="I14" s="68"/>
      <c r="J14" s="68"/>
      <c r="K14" s="68"/>
      <c r="L14" s="68"/>
      <c r="M14" s="68"/>
      <c r="N14" s="5"/>
      <c r="O14" s="5"/>
      <c r="P14" s="5"/>
      <c r="Q14" s="5"/>
    </row>
    <row r="15" spans="1:20" ht="37.5" customHeight="1" thickBot="1">
      <c r="A15" s="126"/>
      <c r="B15" s="126"/>
      <c r="C15" s="126"/>
      <c r="D15" s="18">
        <v>974</v>
      </c>
      <c r="E15" s="18" t="s">
        <v>139</v>
      </c>
      <c r="F15" s="18" t="s">
        <v>138</v>
      </c>
      <c r="G15" s="28">
        <v>600</v>
      </c>
      <c r="H15" s="68"/>
      <c r="I15" s="68">
        <v>3726</v>
      </c>
      <c r="J15" s="68">
        <v>4519.6000000000004</v>
      </c>
      <c r="K15" s="68">
        <v>6970</v>
      </c>
      <c r="L15" s="68">
        <v>8451.2000000000007</v>
      </c>
      <c r="M15" s="68">
        <v>7470.5</v>
      </c>
      <c r="N15" s="5">
        <v>4488.8</v>
      </c>
      <c r="O15" s="5">
        <f>3427.1+78.1</f>
        <v>3505.2</v>
      </c>
      <c r="P15" s="5">
        <v>2700.3</v>
      </c>
      <c r="Q15" s="5">
        <v>2387.4</v>
      </c>
    </row>
    <row r="16" spans="1:20" ht="37.5" customHeight="1" thickBot="1">
      <c r="A16" s="127"/>
      <c r="B16" s="127"/>
      <c r="C16" s="127"/>
      <c r="D16" s="122" t="s">
        <v>17</v>
      </c>
      <c r="E16" s="123"/>
      <c r="F16" s="123"/>
      <c r="G16" s="124"/>
      <c r="H16" s="68">
        <f>SUM(H12:H15)</f>
        <v>28783</v>
      </c>
      <c r="I16" s="68">
        <f t="shared" ref="I16:Q16" si="3">SUM(I12:I15)</f>
        <v>27791.1</v>
      </c>
      <c r="J16" s="68">
        <f t="shared" si="3"/>
        <v>31881.9</v>
      </c>
      <c r="K16" s="68">
        <f t="shared" si="3"/>
        <v>56792.899999999994</v>
      </c>
      <c r="L16" s="68">
        <f t="shared" si="3"/>
        <v>55075</v>
      </c>
      <c r="M16" s="68">
        <f t="shared" si="3"/>
        <v>57078.9</v>
      </c>
      <c r="N16" s="5">
        <f t="shared" si="3"/>
        <v>65047.3</v>
      </c>
      <c r="O16" s="5">
        <f>SUM(O12:O15)</f>
        <v>56850.179999999993</v>
      </c>
      <c r="P16" s="5">
        <f>SUM(P12:P15)</f>
        <v>50996.3</v>
      </c>
      <c r="Q16" s="5">
        <f t="shared" si="3"/>
        <v>50683.200000000004</v>
      </c>
    </row>
    <row r="17" spans="1:18" ht="37.5" customHeight="1" thickBot="1">
      <c r="A17" s="125" t="s">
        <v>14</v>
      </c>
      <c r="B17" s="125" t="s">
        <v>18</v>
      </c>
      <c r="C17" s="142" t="s">
        <v>45</v>
      </c>
      <c r="D17" s="18">
        <v>974</v>
      </c>
      <c r="E17" s="18" t="s">
        <v>134</v>
      </c>
      <c r="F17" s="18" t="s">
        <v>140</v>
      </c>
      <c r="G17" s="26">
        <v>600</v>
      </c>
      <c r="H17" s="68">
        <v>25301.9</v>
      </c>
      <c r="I17" s="68">
        <v>26221</v>
      </c>
      <c r="J17" s="68">
        <v>28079.5</v>
      </c>
      <c r="K17" s="68">
        <v>26563.5</v>
      </c>
      <c r="L17" s="68">
        <v>29702</v>
      </c>
      <c r="M17" s="68">
        <v>28851.9</v>
      </c>
      <c r="N17" s="5">
        <v>32974.5</v>
      </c>
      <c r="O17" s="5">
        <v>34331.199999999997</v>
      </c>
      <c r="P17" s="5">
        <v>30898.080000000002</v>
      </c>
      <c r="Q17" s="5">
        <v>30898.1</v>
      </c>
    </row>
    <row r="18" spans="1:18" ht="37.5" customHeight="1" thickBot="1">
      <c r="A18" s="126"/>
      <c r="B18" s="126"/>
      <c r="C18" s="143"/>
      <c r="D18" s="18">
        <v>974</v>
      </c>
      <c r="E18" s="18" t="s">
        <v>136</v>
      </c>
      <c r="F18" s="18" t="s">
        <v>141</v>
      </c>
      <c r="G18" s="26">
        <v>600</v>
      </c>
      <c r="H18" s="68">
        <v>47443.8</v>
      </c>
      <c r="I18" s="68">
        <v>53096.9</v>
      </c>
      <c r="J18" s="68">
        <v>62538.5</v>
      </c>
      <c r="K18" s="68">
        <v>65263.9</v>
      </c>
      <c r="L18" s="68">
        <v>74880.600000000006</v>
      </c>
      <c r="M18" s="68">
        <v>78852.5</v>
      </c>
      <c r="N18" s="5">
        <v>89472.8</v>
      </c>
      <c r="O18" s="5">
        <v>92049.600000000006</v>
      </c>
      <c r="P18" s="5">
        <v>82844.600000000006</v>
      </c>
      <c r="Q18" s="5">
        <v>82844.600000000006</v>
      </c>
    </row>
    <row r="19" spans="1:18" ht="37.5" customHeight="1" thickBot="1">
      <c r="A19" s="127"/>
      <c r="B19" s="127"/>
      <c r="C19" s="144"/>
      <c r="D19" s="122" t="s">
        <v>17</v>
      </c>
      <c r="E19" s="123"/>
      <c r="F19" s="123"/>
      <c r="G19" s="124"/>
      <c r="H19" s="68">
        <f>SUM(H17:H18)</f>
        <v>72745.700000000012</v>
      </c>
      <c r="I19" s="68">
        <f t="shared" ref="I19:Q19" si="4">SUM(I17:I18)</f>
        <v>79317.899999999994</v>
      </c>
      <c r="J19" s="68">
        <f t="shared" si="4"/>
        <v>90618</v>
      </c>
      <c r="K19" s="68">
        <f t="shared" si="4"/>
        <v>91827.4</v>
      </c>
      <c r="L19" s="68">
        <f t="shared" si="4"/>
        <v>104582.6</v>
      </c>
      <c r="M19" s="68">
        <f t="shared" si="4"/>
        <v>107704.4</v>
      </c>
      <c r="N19" s="5">
        <f t="shared" si="4"/>
        <v>122447.3</v>
      </c>
      <c r="O19" s="5">
        <f t="shared" si="4"/>
        <v>126380.8</v>
      </c>
      <c r="P19" s="5">
        <f t="shared" si="4"/>
        <v>113742.68000000001</v>
      </c>
      <c r="Q19" s="5">
        <f t="shared" si="4"/>
        <v>113742.70000000001</v>
      </c>
    </row>
    <row r="20" spans="1:18" ht="37.5" customHeight="1" thickBot="1">
      <c r="A20" s="125" t="s">
        <v>14</v>
      </c>
      <c r="B20" s="125" t="s">
        <v>19</v>
      </c>
      <c r="C20" s="145" t="s">
        <v>46</v>
      </c>
      <c r="D20" s="23">
        <v>974</v>
      </c>
      <c r="E20" s="23" t="s">
        <v>136</v>
      </c>
      <c r="F20" s="23" t="s">
        <v>164</v>
      </c>
      <c r="G20" s="24">
        <v>600</v>
      </c>
      <c r="H20" s="66">
        <v>1530</v>
      </c>
      <c r="I20" s="66">
        <v>2565</v>
      </c>
      <c r="J20" s="66">
        <v>2695</v>
      </c>
      <c r="K20" s="66">
        <v>2570</v>
      </c>
      <c r="L20" s="66">
        <v>2973</v>
      </c>
      <c r="M20" s="66">
        <v>2912</v>
      </c>
      <c r="N20" s="108">
        <f>3587+272.7+908</f>
        <v>4767.7</v>
      </c>
      <c r="O20" s="120">
        <v>5337.6</v>
      </c>
      <c r="P20" s="97">
        <v>4803.8</v>
      </c>
      <c r="Q20" s="97">
        <v>4803.8</v>
      </c>
    </row>
    <row r="21" spans="1:18" ht="48" customHeight="1" thickBot="1">
      <c r="A21" s="126"/>
      <c r="B21" s="126"/>
      <c r="C21" s="146"/>
      <c r="D21" s="23">
        <v>974</v>
      </c>
      <c r="E21" s="23" t="s">
        <v>136</v>
      </c>
      <c r="F21" s="98" t="s">
        <v>219</v>
      </c>
      <c r="G21" s="24">
        <v>600</v>
      </c>
      <c r="H21" s="67"/>
      <c r="I21" s="67"/>
      <c r="J21" s="67"/>
      <c r="K21" s="67"/>
      <c r="L21" s="67">
        <v>2534.8000000000002</v>
      </c>
      <c r="M21" s="67">
        <v>6053.7</v>
      </c>
      <c r="N21" s="6">
        <v>7015.6</v>
      </c>
      <c r="O21" s="6">
        <f>6991.7+70.6+0.7</f>
        <v>7063</v>
      </c>
      <c r="P21" s="6">
        <f>6991.7+70.6+0.7</f>
        <v>7063</v>
      </c>
      <c r="Q21" s="6">
        <f>7062.2+218.4+2.3</f>
        <v>7282.9</v>
      </c>
    </row>
    <row r="22" spans="1:18" ht="53.25" customHeight="1" thickBot="1">
      <c r="A22" s="127"/>
      <c r="B22" s="127"/>
      <c r="C22" s="147"/>
      <c r="D22" s="122" t="s">
        <v>17</v>
      </c>
      <c r="E22" s="123"/>
      <c r="F22" s="123"/>
      <c r="G22" s="124"/>
      <c r="H22" s="68">
        <f t="shared" ref="H22:Q22" si="5">SUM(H20:H21)</f>
        <v>1530</v>
      </c>
      <c r="I22" s="68">
        <f t="shared" si="5"/>
        <v>2565</v>
      </c>
      <c r="J22" s="68">
        <f t="shared" si="5"/>
        <v>2695</v>
      </c>
      <c r="K22" s="68">
        <f t="shared" si="5"/>
        <v>2570</v>
      </c>
      <c r="L22" s="68">
        <f t="shared" si="5"/>
        <v>5507.8</v>
      </c>
      <c r="M22" s="68">
        <f t="shared" si="5"/>
        <v>8965.7000000000007</v>
      </c>
      <c r="N22" s="5">
        <f t="shared" si="5"/>
        <v>11783.3</v>
      </c>
      <c r="O22" s="5">
        <f t="shared" si="5"/>
        <v>12400.6</v>
      </c>
      <c r="P22" s="5">
        <f t="shared" si="5"/>
        <v>11866.8</v>
      </c>
      <c r="Q22" s="5">
        <f t="shared" si="5"/>
        <v>12086.7</v>
      </c>
      <c r="R22" s="29"/>
    </row>
    <row r="23" spans="1:18" ht="37.5" customHeight="1" thickBot="1">
      <c r="A23" s="125" t="s">
        <v>14</v>
      </c>
      <c r="B23" s="125" t="s">
        <v>20</v>
      </c>
      <c r="C23" s="145" t="s">
        <v>165</v>
      </c>
      <c r="D23" s="18">
        <v>974</v>
      </c>
      <c r="E23" s="18" t="s">
        <v>134</v>
      </c>
      <c r="F23" s="18" t="s">
        <v>163</v>
      </c>
      <c r="G23" s="26">
        <v>600</v>
      </c>
      <c r="H23" s="68">
        <v>2429.5</v>
      </c>
      <c r="I23" s="68">
        <v>3667.7</v>
      </c>
      <c r="J23" s="68">
        <v>3404.6</v>
      </c>
      <c r="K23" s="68">
        <v>3666.6</v>
      </c>
      <c r="L23" s="68">
        <v>3685.8</v>
      </c>
      <c r="M23" s="68">
        <v>3824</v>
      </c>
      <c r="N23" s="5">
        <v>3870.3</v>
      </c>
      <c r="O23" s="5">
        <v>4203.8999999999996</v>
      </c>
      <c r="P23" s="5">
        <v>4203.8999999999996</v>
      </c>
      <c r="Q23" s="5">
        <v>4203.8999999999996</v>
      </c>
    </row>
    <row r="24" spans="1:18" ht="37.5" customHeight="1" thickBot="1">
      <c r="A24" s="126"/>
      <c r="B24" s="126"/>
      <c r="C24" s="146"/>
      <c r="D24" s="18">
        <v>974</v>
      </c>
      <c r="E24" s="18" t="s">
        <v>136</v>
      </c>
      <c r="F24" s="18" t="s">
        <v>163</v>
      </c>
      <c r="G24" s="28">
        <v>600</v>
      </c>
      <c r="H24" s="68">
        <v>6926.9</v>
      </c>
      <c r="I24" s="68">
        <v>9609.4</v>
      </c>
      <c r="J24" s="68">
        <v>8534.9</v>
      </c>
      <c r="K24" s="68">
        <v>9111.4</v>
      </c>
      <c r="L24" s="68">
        <v>8818.5</v>
      </c>
      <c r="M24" s="68">
        <v>10002.4</v>
      </c>
      <c r="N24" s="5">
        <v>10240</v>
      </c>
      <c r="O24" s="5">
        <v>10005.9</v>
      </c>
      <c r="P24" s="5">
        <v>8534.9</v>
      </c>
      <c r="Q24" s="5">
        <v>8534.9</v>
      </c>
    </row>
    <row r="25" spans="1:18" ht="37.5" customHeight="1" thickBot="1">
      <c r="A25" s="126"/>
      <c r="B25" s="126"/>
      <c r="C25" s="146"/>
      <c r="D25" s="18">
        <v>974</v>
      </c>
      <c r="E25" s="18" t="s">
        <v>139</v>
      </c>
      <c r="F25" s="18" t="s">
        <v>163</v>
      </c>
      <c r="G25" s="28">
        <v>600</v>
      </c>
      <c r="H25" s="68">
        <v>0</v>
      </c>
      <c r="I25" s="68">
        <v>286.2</v>
      </c>
      <c r="J25" s="68">
        <v>261.5</v>
      </c>
      <c r="K25" s="68">
        <v>373</v>
      </c>
      <c r="L25" s="68">
        <v>377.8</v>
      </c>
      <c r="M25" s="68">
        <v>503</v>
      </c>
      <c r="N25" s="5">
        <v>425.2</v>
      </c>
      <c r="O25" s="5">
        <v>500.5</v>
      </c>
      <c r="P25" s="5">
        <v>500.5</v>
      </c>
      <c r="Q25" s="5">
        <v>500.5</v>
      </c>
    </row>
    <row r="26" spans="1:18" ht="37.5" customHeight="1" thickBot="1">
      <c r="A26" s="127"/>
      <c r="B26" s="127"/>
      <c r="C26" s="147"/>
      <c r="D26" s="122" t="s">
        <v>17</v>
      </c>
      <c r="E26" s="123"/>
      <c r="F26" s="123"/>
      <c r="G26" s="124"/>
      <c r="H26" s="68">
        <f>SUM(H23:H25)</f>
        <v>9356.4</v>
      </c>
      <c r="I26" s="68">
        <f t="shared" ref="I26:Q26" si="6">SUM(I23:I25)</f>
        <v>13563.3</v>
      </c>
      <c r="J26" s="68">
        <f t="shared" si="6"/>
        <v>12201</v>
      </c>
      <c r="K26" s="68">
        <f t="shared" si="6"/>
        <v>13151</v>
      </c>
      <c r="L26" s="68">
        <f t="shared" si="6"/>
        <v>12882.099999999999</v>
      </c>
      <c r="M26" s="68">
        <f t="shared" si="6"/>
        <v>14329.4</v>
      </c>
      <c r="N26" s="5">
        <f t="shared" ref="N26:P26" si="7">SUM(N23:N25)</f>
        <v>14535.5</v>
      </c>
      <c r="O26" s="5">
        <f t="shared" si="7"/>
        <v>14710.3</v>
      </c>
      <c r="P26" s="5">
        <f t="shared" si="7"/>
        <v>13239.3</v>
      </c>
      <c r="Q26" s="5">
        <f t="shared" si="6"/>
        <v>13239.3</v>
      </c>
    </row>
    <row r="27" spans="1:18" ht="37.5" customHeight="1" thickBot="1">
      <c r="A27" s="125" t="s">
        <v>14</v>
      </c>
      <c r="B27" s="125" t="s">
        <v>21</v>
      </c>
      <c r="C27" s="145" t="s">
        <v>45</v>
      </c>
      <c r="D27" s="18">
        <v>974</v>
      </c>
      <c r="E27" s="18">
        <v>1004</v>
      </c>
      <c r="F27" s="18" t="s">
        <v>158</v>
      </c>
      <c r="G27" s="26">
        <v>300</v>
      </c>
      <c r="H27" s="68">
        <v>99</v>
      </c>
      <c r="I27" s="68">
        <v>0</v>
      </c>
      <c r="J27" s="68">
        <v>0</v>
      </c>
      <c r="K27" s="68">
        <v>0</v>
      </c>
      <c r="L27" s="68">
        <v>0</v>
      </c>
      <c r="M27" s="68">
        <v>98.4</v>
      </c>
      <c r="N27" s="5">
        <v>0</v>
      </c>
      <c r="O27" s="5">
        <v>0</v>
      </c>
      <c r="P27" s="5">
        <v>0</v>
      </c>
      <c r="Q27" s="5">
        <v>0</v>
      </c>
    </row>
    <row r="28" spans="1:18" ht="37.5" customHeight="1" thickBot="1">
      <c r="A28" s="126"/>
      <c r="B28" s="126"/>
      <c r="C28" s="146"/>
      <c r="D28" s="18">
        <v>974</v>
      </c>
      <c r="E28" s="18">
        <v>1004</v>
      </c>
      <c r="F28" s="18" t="s">
        <v>159</v>
      </c>
      <c r="G28" s="28">
        <v>300</v>
      </c>
      <c r="H28" s="68">
        <v>258.2</v>
      </c>
      <c r="I28" s="68">
        <v>147.19999999999999</v>
      </c>
      <c r="J28" s="68">
        <v>168.1</v>
      </c>
      <c r="K28" s="68">
        <v>378.3</v>
      </c>
      <c r="L28" s="68">
        <v>90</v>
      </c>
      <c r="M28" s="68">
        <v>56.9</v>
      </c>
      <c r="N28" s="5">
        <v>0</v>
      </c>
      <c r="O28" s="5">
        <v>0</v>
      </c>
      <c r="P28" s="5">
        <v>0</v>
      </c>
      <c r="Q28" s="5">
        <v>0</v>
      </c>
    </row>
    <row r="29" spans="1:18" ht="37.5" customHeight="1" thickBot="1">
      <c r="A29" s="126"/>
      <c r="B29" s="126"/>
      <c r="C29" s="146"/>
      <c r="D29" s="18">
        <v>974</v>
      </c>
      <c r="E29" s="18">
        <v>1004</v>
      </c>
      <c r="F29" s="18" t="s">
        <v>160</v>
      </c>
      <c r="G29" s="28">
        <v>300</v>
      </c>
      <c r="H29" s="68">
        <v>112</v>
      </c>
      <c r="I29" s="68">
        <v>130</v>
      </c>
      <c r="J29" s="68">
        <v>98.4</v>
      </c>
      <c r="K29" s="68">
        <v>103</v>
      </c>
      <c r="L29" s="68">
        <v>106.3</v>
      </c>
      <c r="M29" s="68">
        <v>95.7</v>
      </c>
      <c r="N29" s="5">
        <v>108.3</v>
      </c>
      <c r="O29" s="5">
        <v>93.1</v>
      </c>
      <c r="P29" s="5">
        <v>0</v>
      </c>
      <c r="Q29" s="5">
        <v>0</v>
      </c>
    </row>
    <row r="30" spans="1:18" ht="37.5" customHeight="1" thickBot="1">
      <c r="A30" s="126"/>
      <c r="B30" s="126"/>
      <c r="C30" s="146"/>
      <c r="D30" s="18">
        <v>974</v>
      </c>
      <c r="E30" s="18">
        <v>1004</v>
      </c>
      <c r="F30" s="18" t="s">
        <v>161</v>
      </c>
      <c r="G30" s="28">
        <v>300</v>
      </c>
      <c r="H30" s="68">
        <v>7489.1</v>
      </c>
      <c r="I30" s="68">
        <v>7519</v>
      </c>
      <c r="J30" s="68">
        <v>12795.6</v>
      </c>
      <c r="K30" s="68">
        <v>12185</v>
      </c>
      <c r="L30" s="68">
        <v>12394.2</v>
      </c>
      <c r="M30" s="68">
        <v>11387.3</v>
      </c>
      <c r="N30" s="5">
        <f>9244.2+1000+1639</f>
        <v>11883.2</v>
      </c>
      <c r="O30" s="5">
        <f>4867.1+2338.8</f>
        <v>7205.9000000000005</v>
      </c>
      <c r="P30" s="5">
        <v>0</v>
      </c>
      <c r="Q30" s="5">
        <v>0</v>
      </c>
    </row>
    <row r="31" spans="1:18" ht="37.5" customHeight="1" thickBot="1">
      <c r="A31" s="126"/>
      <c r="B31" s="126"/>
      <c r="C31" s="146"/>
      <c r="D31" s="23">
        <v>974</v>
      </c>
      <c r="E31" s="23">
        <v>1004</v>
      </c>
      <c r="F31" s="23" t="s">
        <v>162</v>
      </c>
      <c r="G31" s="24">
        <v>300</v>
      </c>
      <c r="H31" s="66">
        <v>0</v>
      </c>
      <c r="I31" s="66">
        <v>10</v>
      </c>
      <c r="J31" s="66">
        <v>0</v>
      </c>
      <c r="K31" s="66">
        <v>50.6</v>
      </c>
      <c r="L31" s="66">
        <v>4.5999999999999996</v>
      </c>
      <c r="M31" s="66">
        <v>0</v>
      </c>
      <c r="N31" s="108">
        <v>0</v>
      </c>
      <c r="O31" s="120">
        <v>0</v>
      </c>
      <c r="P31" s="97">
        <v>0</v>
      </c>
      <c r="Q31" s="97">
        <v>0</v>
      </c>
    </row>
    <row r="32" spans="1:18" ht="37.5" customHeight="1" thickBot="1">
      <c r="A32" s="127"/>
      <c r="B32" s="127"/>
      <c r="C32" s="147"/>
      <c r="D32" s="122" t="s">
        <v>17</v>
      </c>
      <c r="E32" s="123"/>
      <c r="F32" s="123"/>
      <c r="G32" s="124"/>
      <c r="H32" s="67">
        <f>SUM(H27:H31)</f>
        <v>7958.3</v>
      </c>
      <c r="I32" s="67">
        <f t="shared" ref="I32:Q32" si="8">SUM(I27:I31)</f>
        <v>7806.2</v>
      </c>
      <c r="J32" s="67">
        <f t="shared" si="8"/>
        <v>13062.1</v>
      </c>
      <c r="K32" s="67">
        <f t="shared" si="8"/>
        <v>12716.9</v>
      </c>
      <c r="L32" s="67">
        <f t="shared" si="8"/>
        <v>12595.1</v>
      </c>
      <c r="M32" s="67">
        <f t="shared" si="8"/>
        <v>11638.3</v>
      </c>
      <c r="N32" s="6">
        <f t="shared" ref="N32:P32" si="9">SUM(N27:N31)</f>
        <v>11991.5</v>
      </c>
      <c r="O32" s="6">
        <f t="shared" si="9"/>
        <v>7299.0000000000009</v>
      </c>
      <c r="P32" s="6">
        <f t="shared" si="9"/>
        <v>0</v>
      </c>
      <c r="Q32" s="6">
        <f t="shared" si="8"/>
        <v>0</v>
      </c>
    </row>
    <row r="33" spans="1:17" ht="37.5" customHeight="1" thickBot="1">
      <c r="A33" s="125" t="s">
        <v>14</v>
      </c>
      <c r="B33" s="125" t="s">
        <v>22</v>
      </c>
      <c r="C33" s="145" t="s">
        <v>16</v>
      </c>
      <c r="D33" s="18">
        <v>974</v>
      </c>
      <c r="E33" s="18" t="s">
        <v>134</v>
      </c>
      <c r="F33" s="18" t="s">
        <v>157</v>
      </c>
      <c r="G33" s="26">
        <v>400</v>
      </c>
      <c r="H33" s="68">
        <v>76.7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5">
        <v>0</v>
      </c>
      <c r="O33" s="5">
        <v>0</v>
      </c>
      <c r="P33" s="5">
        <v>0</v>
      </c>
      <c r="Q33" s="5">
        <v>0</v>
      </c>
    </row>
    <row r="34" spans="1:17" ht="37.5" customHeight="1" thickBot="1">
      <c r="A34" s="126"/>
      <c r="B34" s="126"/>
      <c r="C34" s="146"/>
      <c r="D34" s="18">
        <v>974</v>
      </c>
      <c r="E34" s="18" t="s">
        <v>136</v>
      </c>
      <c r="F34" s="18" t="s">
        <v>157</v>
      </c>
      <c r="G34" s="28">
        <v>400</v>
      </c>
      <c r="H34" s="68"/>
      <c r="I34" s="68"/>
      <c r="J34" s="68"/>
      <c r="K34" s="68">
        <v>4476</v>
      </c>
      <c r="L34" s="68">
        <v>0</v>
      </c>
      <c r="M34" s="68">
        <v>0</v>
      </c>
      <c r="N34" s="5">
        <v>0</v>
      </c>
      <c r="O34" s="5">
        <v>0</v>
      </c>
      <c r="P34" s="5">
        <v>0</v>
      </c>
      <c r="Q34" s="5">
        <v>0</v>
      </c>
    </row>
    <row r="35" spans="1:17" ht="37.5" customHeight="1" thickBot="1">
      <c r="A35" s="126"/>
      <c r="B35" s="126"/>
      <c r="C35" s="146"/>
      <c r="D35" s="18">
        <v>974</v>
      </c>
      <c r="E35" s="18" t="s">
        <v>134</v>
      </c>
      <c r="F35" s="18" t="s">
        <v>157</v>
      </c>
      <c r="G35" s="28">
        <v>600</v>
      </c>
      <c r="H35" s="68">
        <v>396.7</v>
      </c>
      <c r="I35" s="68">
        <v>206</v>
      </c>
      <c r="J35" s="68">
        <v>0</v>
      </c>
      <c r="K35" s="68">
        <v>0</v>
      </c>
      <c r="L35" s="68">
        <v>827.6</v>
      </c>
      <c r="M35" s="68">
        <v>3918.5</v>
      </c>
      <c r="N35" s="5">
        <v>640</v>
      </c>
      <c r="O35" s="5">
        <v>14254.5</v>
      </c>
      <c r="P35" s="5">
        <v>0</v>
      </c>
      <c r="Q35" s="5">
        <v>0</v>
      </c>
    </row>
    <row r="36" spans="1:17" ht="37.5" customHeight="1" thickBot="1">
      <c r="A36" s="126"/>
      <c r="B36" s="126"/>
      <c r="C36" s="146"/>
      <c r="D36" s="18">
        <v>974</v>
      </c>
      <c r="E36" s="18" t="s">
        <v>136</v>
      </c>
      <c r="F36" s="18" t="s">
        <v>157</v>
      </c>
      <c r="G36" s="28">
        <v>600</v>
      </c>
      <c r="H36" s="68">
        <v>802.4</v>
      </c>
      <c r="I36" s="68">
        <v>882.6</v>
      </c>
      <c r="J36" s="68">
        <v>651.6</v>
      </c>
      <c r="K36" s="68">
        <v>1698.2</v>
      </c>
      <c r="L36" s="68">
        <v>2356.3000000000002</v>
      </c>
      <c r="M36" s="68">
        <v>1697.2</v>
      </c>
      <c r="N36" s="5">
        <v>5128</v>
      </c>
      <c r="O36" s="5">
        <v>1140</v>
      </c>
      <c r="P36" s="5">
        <v>0</v>
      </c>
      <c r="Q36" s="5">
        <v>0</v>
      </c>
    </row>
    <row r="37" spans="1:17" ht="37.5" customHeight="1" thickBot="1">
      <c r="A37" s="126"/>
      <c r="B37" s="126"/>
      <c r="C37" s="146"/>
      <c r="D37" s="115">
        <v>974</v>
      </c>
      <c r="E37" s="115" t="s">
        <v>136</v>
      </c>
      <c r="F37" s="115" t="s">
        <v>157</v>
      </c>
      <c r="G37" s="28" t="s">
        <v>241</v>
      </c>
      <c r="H37" s="68"/>
      <c r="I37" s="68"/>
      <c r="J37" s="68"/>
      <c r="K37" s="68"/>
      <c r="L37" s="68"/>
      <c r="M37" s="68"/>
      <c r="N37" s="5"/>
      <c r="O37" s="5">
        <v>3002</v>
      </c>
      <c r="P37" s="5"/>
      <c r="Q37" s="5"/>
    </row>
    <row r="38" spans="1:17" ht="37.5" customHeight="1" thickBot="1">
      <c r="A38" s="126"/>
      <c r="B38" s="126"/>
      <c r="C38" s="146"/>
      <c r="D38" s="18">
        <v>974</v>
      </c>
      <c r="E38" s="18" t="s">
        <v>139</v>
      </c>
      <c r="F38" s="18" t="s">
        <v>157</v>
      </c>
      <c r="G38" s="28">
        <v>600</v>
      </c>
      <c r="H38" s="68"/>
      <c r="I38" s="68">
        <v>41.6</v>
      </c>
      <c r="J38" s="68">
        <v>0</v>
      </c>
      <c r="K38" s="68">
        <v>231.3</v>
      </c>
      <c r="L38" s="68">
        <v>0</v>
      </c>
      <c r="M38" s="68">
        <v>0</v>
      </c>
      <c r="N38" s="5">
        <v>0</v>
      </c>
      <c r="O38" s="5">
        <v>0</v>
      </c>
      <c r="P38" s="5">
        <v>0</v>
      </c>
      <c r="Q38" s="5">
        <v>0</v>
      </c>
    </row>
    <row r="39" spans="1:17" ht="37.5" customHeight="1" thickBot="1">
      <c r="A39" s="127"/>
      <c r="B39" s="127"/>
      <c r="C39" s="147"/>
      <c r="D39" s="122" t="s">
        <v>17</v>
      </c>
      <c r="E39" s="123"/>
      <c r="F39" s="123"/>
      <c r="G39" s="124"/>
      <c r="H39" s="68">
        <v>1199.0999999999999</v>
      </c>
      <c r="I39" s="68">
        <f t="shared" ref="I39:Q39" si="10">SUM(I33:I38)</f>
        <v>1130.1999999999998</v>
      </c>
      <c r="J39" s="68">
        <f t="shared" si="10"/>
        <v>651.6</v>
      </c>
      <c r="K39" s="68">
        <f t="shared" si="10"/>
        <v>6405.5</v>
      </c>
      <c r="L39" s="68">
        <f t="shared" si="10"/>
        <v>3183.9</v>
      </c>
      <c r="M39" s="68">
        <f t="shared" si="10"/>
        <v>5615.7</v>
      </c>
      <c r="N39" s="5">
        <f t="shared" ref="N39:P39" si="11">SUM(N33:N38)</f>
        <v>5768</v>
      </c>
      <c r="O39" s="5">
        <f t="shared" si="11"/>
        <v>18396.5</v>
      </c>
      <c r="P39" s="5">
        <f t="shared" si="11"/>
        <v>0</v>
      </c>
      <c r="Q39" s="5">
        <f t="shared" si="10"/>
        <v>0</v>
      </c>
    </row>
    <row r="40" spans="1:17" ht="37.5" customHeight="1" thickBot="1">
      <c r="A40" s="160" t="s">
        <v>14</v>
      </c>
      <c r="B40" s="160" t="s">
        <v>23</v>
      </c>
      <c r="C40" s="145" t="s">
        <v>16</v>
      </c>
      <c r="D40" s="18">
        <v>974</v>
      </c>
      <c r="E40" s="18" t="s">
        <v>136</v>
      </c>
      <c r="F40" s="18" t="s">
        <v>24</v>
      </c>
      <c r="G40" s="26">
        <v>600</v>
      </c>
      <c r="H40" s="68"/>
      <c r="I40" s="68"/>
      <c r="J40" s="68"/>
      <c r="K40" s="68"/>
      <c r="L40" s="68"/>
      <c r="M40" s="68">
        <v>20244.400000000001</v>
      </c>
      <c r="N40" s="5"/>
      <c r="O40" s="5"/>
      <c r="P40" s="5"/>
      <c r="Q40" s="5"/>
    </row>
    <row r="41" spans="1:17" ht="75" customHeight="1" thickBot="1">
      <c r="A41" s="162"/>
      <c r="B41" s="162"/>
      <c r="C41" s="147"/>
      <c r="D41" s="122" t="s">
        <v>17</v>
      </c>
      <c r="E41" s="123"/>
      <c r="F41" s="123"/>
      <c r="G41" s="124"/>
      <c r="H41" s="68"/>
      <c r="I41" s="68"/>
      <c r="J41" s="68"/>
      <c r="K41" s="68"/>
      <c r="L41" s="68"/>
      <c r="M41" s="68">
        <v>20244.400000000001</v>
      </c>
      <c r="N41" s="5"/>
      <c r="O41" s="6"/>
      <c r="P41" s="5"/>
      <c r="Q41" s="5"/>
    </row>
    <row r="42" spans="1:17" ht="37.5" customHeight="1" thickBot="1">
      <c r="A42" s="160" t="s">
        <v>14</v>
      </c>
      <c r="B42" s="160" t="s">
        <v>25</v>
      </c>
      <c r="C42" s="145" t="s">
        <v>16</v>
      </c>
      <c r="D42" s="18">
        <v>974</v>
      </c>
      <c r="E42" s="18" t="s">
        <v>136</v>
      </c>
      <c r="F42" s="18" t="s">
        <v>26</v>
      </c>
      <c r="G42" s="26">
        <v>600</v>
      </c>
      <c r="H42" s="5"/>
      <c r="I42" s="5"/>
      <c r="J42" s="5"/>
      <c r="K42" s="5"/>
      <c r="L42" s="5">
        <v>2421.6999999999998</v>
      </c>
      <c r="M42" s="5"/>
      <c r="N42" s="5"/>
      <c r="O42" s="5"/>
      <c r="P42" s="5"/>
      <c r="Q42" s="5"/>
    </row>
    <row r="43" spans="1:17" ht="37.5" customHeight="1" thickBot="1">
      <c r="A43" s="161"/>
      <c r="B43" s="161"/>
      <c r="C43" s="146"/>
      <c r="D43" s="18">
        <v>974</v>
      </c>
      <c r="E43" s="18" t="s">
        <v>136</v>
      </c>
      <c r="F43" s="93" t="s">
        <v>216</v>
      </c>
      <c r="G43" s="28">
        <v>600</v>
      </c>
      <c r="H43" s="5"/>
      <c r="I43" s="5"/>
      <c r="J43" s="5"/>
      <c r="K43" s="5"/>
      <c r="L43" s="5"/>
      <c r="M43" s="5">
        <v>7030.8</v>
      </c>
      <c r="N43" s="5">
        <v>7109.1</v>
      </c>
      <c r="O43" s="5">
        <v>7265.2</v>
      </c>
      <c r="P43" s="5">
        <v>7265.2</v>
      </c>
      <c r="Q43" s="5">
        <v>7265.2</v>
      </c>
    </row>
    <row r="44" spans="1:17" ht="82.5" customHeight="1" thickBot="1">
      <c r="A44" s="162"/>
      <c r="B44" s="162"/>
      <c r="C44" s="147"/>
      <c r="D44" s="122" t="s">
        <v>17</v>
      </c>
      <c r="E44" s="123"/>
      <c r="F44" s="123"/>
      <c r="G44" s="124"/>
      <c r="H44" s="5">
        <f>SUM(H42:H43)</f>
        <v>0</v>
      </c>
      <c r="I44" s="5">
        <f t="shared" ref="I44:Q44" si="12">SUM(I42:I43)</f>
        <v>0</v>
      </c>
      <c r="J44" s="5">
        <f t="shared" si="12"/>
        <v>0</v>
      </c>
      <c r="K44" s="5">
        <f t="shared" si="12"/>
        <v>0</v>
      </c>
      <c r="L44" s="5">
        <f t="shared" si="12"/>
        <v>2421.6999999999998</v>
      </c>
      <c r="M44" s="5">
        <f t="shared" si="12"/>
        <v>7030.8</v>
      </c>
      <c r="N44" s="5">
        <f t="shared" ref="N44:P44" si="13">SUM(N42:N43)</f>
        <v>7109.1</v>
      </c>
      <c r="O44" s="5">
        <f t="shared" si="13"/>
        <v>7265.2</v>
      </c>
      <c r="P44" s="5">
        <f t="shared" si="13"/>
        <v>7265.2</v>
      </c>
      <c r="Q44" s="5">
        <f t="shared" si="12"/>
        <v>7265.2</v>
      </c>
    </row>
    <row r="45" spans="1:17" ht="82.5" customHeight="1" thickBot="1">
      <c r="A45" s="142" t="s">
        <v>14</v>
      </c>
      <c r="B45" s="157" t="s">
        <v>246</v>
      </c>
      <c r="C45" s="145" t="s">
        <v>16</v>
      </c>
      <c r="D45" s="34" t="s">
        <v>202</v>
      </c>
      <c r="E45" s="34" t="s">
        <v>136</v>
      </c>
      <c r="F45" s="34" t="s">
        <v>244</v>
      </c>
      <c r="G45" s="34" t="s">
        <v>245</v>
      </c>
      <c r="H45" s="6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49.6</v>
      </c>
      <c r="P45" s="10">
        <v>0</v>
      </c>
      <c r="Q45" s="10">
        <v>0</v>
      </c>
    </row>
    <row r="46" spans="1:17" ht="82.5" customHeight="1" thickBot="1">
      <c r="A46" s="144"/>
      <c r="B46" s="159"/>
      <c r="C46" s="147"/>
      <c r="D46" s="122" t="s">
        <v>17</v>
      </c>
      <c r="E46" s="123"/>
      <c r="F46" s="123"/>
      <c r="G46" s="124"/>
      <c r="H46" s="6"/>
      <c r="I46" s="10"/>
      <c r="J46" s="10"/>
      <c r="K46" s="10"/>
      <c r="L46" s="10"/>
      <c r="M46" s="10"/>
      <c r="N46" s="10"/>
      <c r="O46" s="10">
        <f>SUM(O45:O45)</f>
        <v>49.6</v>
      </c>
      <c r="P46" s="10">
        <v>0</v>
      </c>
      <c r="Q46" s="10">
        <v>0</v>
      </c>
    </row>
    <row r="47" spans="1:17" ht="82.5" customHeight="1" thickBot="1">
      <c r="A47" s="142" t="s">
        <v>14</v>
      </c>
      <c r="B47" s="157" t="s">
        <v>247</v>
      </c>
      <c r="C47" s="145" t="s">
        <v>16</v>
      </c>
      <c r="D47" s="34" t="s">
        <v>202</v>
      </c>
      <c r="E47" s="34" t="s">
        <v>136</v>
      </c>
      <c r="F47" s="34" t="s">
        <v>248</v>
      </c>
      <c r="G47" s="34" t="s">
        <v>193</v>
      </c>
      <c r="H47" s="117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243.7</v>
      </c>
      <c r="P47" s="121">
        <v>0</v>
      </c>
      <c r="Q47" s="121">
        <v>0</v>
      </c>
    </row>
    <row r="48" spans="1:17" ht="82.5" customHeight="1" thickBot="1">
      <c r="A48" s="144"/>
      <c r="B48" s="159"/>
      <c r="C48" s="147"/>
      <c r="D48" s="122" t="s">
        <v>17</v>
      </c>
      <c r="E48" s="123"/>
      <c r="F48" s="123"/>
      <c r="G48" s="124"/>
      <c r="H48" s="117"/>
      <c r="I48" s="121"/>
      <c r="J48" s="121"/>
      <c r="K48" s="121"/>
      <c r="L48" s="121"/>
      <c r="M48" s="121"/>
      <c r="N48" s="121"/>
      <c r="O48" s="10">
        <f>SUM(O47:O47)</f>
        <v>243.7</v>
      </c>
      <c r="P48" s="121">
        <v>0</v>
      </c>
      <c r="Q48" s="121">
        <v>0</v>
      </c>
    </row>
    <row r="49" spans="1:17" ht="109.5" customHeight="1" thickBot="1">
      <c r="A49" s="21" t="s">
        <v>12</v>
      </c>
      <c r="B49" s="21" t="s">
        <v>27</v>
      </c>
      <c r="C49" s="25" t="s">
        <v>50</v>
      </c>
      <c r="D49" s="23" t="s">
        <v>11</v>
      </c>
      <c r="E49" s="23" t="s">
        <v>11</v>
      </c>
      <c r="F49" s="23" t="s">
        <v>11</v>
      </c>
      <c r="G49" s="24" t="s">
        <v>28</v>
      </c>
      <c r="H49" s="12">
        <f t="shared" ref="H49:M49" si="14">H50+H53+H60+H68+H71</f>
        <v>576.20000000000005</v>
      </c>
      <c r="I49" s="12">
        <f t="shared" si="14"/>
        <v>713.7</v>
      </c>
      <c r="J49" s="12">
        <f t="shared" si="14"/>
        <v>2506.9</v>
      </c>
      <c r="K49" s="12">
        <f t="shared" si="14"/>
        <v>498.90000000000003</v>
      </c>
      <c r="L49" s="12">
        <f t="shared" si="14"/>
        <v>3634.3</v>
      </c>
      <c r="M49" s="12">
        <f t="shared" si="14"/>
        <v>2444</v>
      </c>
      <c r="N49" s="108">
        <f>N50+N53+N60+N68+N71+N73+N79</f>
        <v>16205.38</v>
      </c>
      <c r="O49" s="120">
        <f>O50+O53+O60+O68+O71+O75+O79+O84</f>
        <v>132772.75</v>
      </c>
      <c r="P49" s="97">
        <f>P50+P53+P60+P68+P71</f>
        <v>7119.8</v>
      </c>
      <c r="Q49" s="97">
        <f>Q50+Q53+Q60+Q68+Q71</f>
        <v>7432.7000000000007</v>
      </c>
    </row>
    <row r="50" spans="1:17" ht="37.5" customHeight="1">
      <c r="A50" s="125" t="s">
        <v>14</v>
      </c>
      <c r="B50" s="125" t="s">
        <v>29</v>
      </c>
      <c r="C50" s="145" t="s">
        <v>48</v>
      </c>
      <c r="D50" s="128" t="s">
        <v>17</v>
      </c>
      <c r="E50" s="129"/>
      <c r="F50" s="129"/>
      <c r="G50" s="130"/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</row>
    <row r="51" spans="1:17" ht="51.75" customHeight="1" thickBot="1">
      <c r="A51" s="126"/>
      <c r="B51" s="126"/>
      <c r="C51" s="146"/>
      <c r="D51" s="154"/>
      <c r="E51" s="155"/>
      <c r="F51" s="155"/>
      <c r="G51" s="156"/>
      <c r="H51" s="138"/>
      <c r="I51" s="138"/>
      <c r="J51" s="138"/>
      <c r="K51" s="138"/>
      <c r="L51" s="138"/>
      <c r="M51" s="138"/>
      <c r="N51" s="138"/>
      <c r="O51" s="138"/>
      <c r="P51" s="138"/>
      <c r="Q51" s="138"/>
    </row>
    <row r="52" spans="1:17" ht="37.5" customHeight="1" thickBot="1">
      <c r="A52" s="125" t="s">
        <v>14</v>
      </c>
      <c r="B52" s="125" t="s">
        <v>30</v>
      </c>
      <c r="C52" s="145" t="s">
        <v>49</v>
      </c>
      <c r="D52" s="31">
        <v>974</v>
      </c>
      <c r="E52" s="18" t="s">
        <v>136</v>
      </c>
      <c r="F52" s="18" t="s">
        <v>31</v>
      </c>
      <c r="G52" s="18">
        <v>600</v>
      </c>
      <c r="H52" s="10"/>
      <c r="I52" s="10"/>
      <c r="J52" s="10">
        <v>2010</v>
      </c>
      <c r="K52" s="10"/>
      <c r="L52" s="10"/>
      <c r="M52" s="10"/>
      <c r="N52" s="10"/>
      <c r="O52" s="10"/>
      <c r="P52" s="10"/>
      <c r="Q52" s="10"/>
    </row>
    <row r="53" spans="1:17" ht="67.5" customHeight="1" thickBot="1">
      <c r="A53" s="127"/>
      <c r="B53" s="127"/>
      <c r="C53" s="147"/>
      <c r="D53" s="122" t="s">
        <v>17</v>
      </c>
      <c r="E53" s="123"/>
      <c r="F53" s="123"/>
      <c r="G53" s="124"/>
      <c r="H53" s="5">
        <f>H52</f>
        <v>0</v>
      </c>
      <c r="I53" s="5">
        <f t="shared" ref="I53:Q53" si="15">I52</f>
        <v>0</v>
      </c>
      <c r="J53" s="5">
        <f t="shared" si="15"/>
        <v>2010</v>
      </c>
      <c r="K53" s="5">
        <f t="shared" si="15"/>
        <v>0</v>
      </c>
      <c r="L53" s="5">
        <f t="shared" si="15"/>
        <v>0</v>
      </c>
      <c r="M53" s="5">
        <f t="shared" si="15"/>
        <v>0</v>
      </c>
      <c r="N53" s="5">
        <f t="shared" si="15"/>
        <v>0</v>
      </c>
      <c r="O53" s="5">
        <f t="shared" si="15"/>
        <v>0</v>
      </c>
      <c r="P53" s="5">
        <f t="shared" si="15"/>
        <v>0</v>
      </c>
      <c r="Q53" s="5">
        <f t="shared" si="15"/>
        <v>0</v>
      </c>
    </row>
    <row r="54" spans="1:17" ht="37.5" customHeight="1" thickBot="1">
      <c r="A54" s="125" t="s">
        <v>14</v>
      </c>
      <c r="B54" s="125" t="s">
        <v>32</v>
      </c>
      <c r="C54" s="131" t="s">
        <v>16</v>
      </c>
      <c r="D54" s="32">
        <v>974</v>
      </c>
      <c r="E54" s="18" t="s">
        <v>151</v>
      </c>
      <c r="F54" s="18" t="s">
        <v>155</v>
      </c>
      <c r="G54" s="34">
        <v>600</v>
      </c>
      <c r="H54" s="5">
        <v>407.4</v>
      </c>
      <c r="I54" s="5">
        <v>582.20000000000005</v>
      </c>
      <c r="J54" s="5"/>
      <c r="K54" s="5"/>
      <c r="L54" s="5"/>
      <c r="M54" s="5"/>
      <c r="N54" s="5"/>
      <c r="O54" s="5"/>
      <c r="P54" s="5"/>
      <c r="Q54" s="5"/>
    </row>
    <row r="55" spans="1:17" ht="37.5" customHeight="1" thickBot="1">
      <c r="A55" s="126"/>
      <c r="B55" s="126"/>
      <c r="C55" s="151"/>
      <c r="D55" s="32">
        <v>974</v>
      </c>
      <c r="E55" s="18" t="s">
        <v>151</v>
      </c>
      <c r="F55" s="18" t="s">
        <v>33</v>
      </c>
      <c r="G55" s="34">
        <v>600</v>
      </c>
      <c r="H55" s="5"/>
      <c r="I55" s="5"/>
      <c r="J55" s="5">
        <v>382.4</v>
      </c>
      <c r="K55" s="5">
        <v>375.1</v>
      </c>
      <c r="L55" s="5">
        <v>0</v>
      </c>
      <c r="M55" s="5">
        <v>355.9</v>
      </c>
      <c r="N55" s="5">
        <f>354.6+1.3</f>
        <v>355.90000000000003</v>
      </c>
      <c r="O55" s="5"/>
      <c r="P55" s="5"/>
      <c r="Q55" s="5"/>
    </row>
    <row r="56" spans="1:17" ht="37.5" customHeight="1" thickBot="1">
      <c r="A56" s="126"/>
      <c r="B56" s="126"/>
      <c r="C56" s="151"/>
      <c r="D56" s="32">
        <v>974</v>
      </c>
      <c r="E56" s="95" t="s">
        <v>144</v>
      </c>
      <c r="F56" s="95" t="s">
        <v>33</v>
      </c>
      <c r="G56" s="34">
        <v>600</v>
      </c>
      <c r="H56" s="5"/>
      <c r="I56" s="5"/>
      <c r="J56" s="5"/>
      <c r="K56" s="5"/>
      <c r="L56" s="5"/>
      <c r="M56" s="5"/>
      <c r="N56" s="5"/>
      <c r="O56" s="5">
        <f>362+3.7</f>
        <v>365.7</v>
      </c>
      <c r="P56" s="5">
        <f>325.8+3.3</f>
        <v>329.1</v>
      </c>
      <c r="Q56" s="5">
        <f>325.8+3.3</f>
        <v>329.1</v>
      </c>
    </row>
    <row r="57" spans="1:17" ht="37.5" customHeight="1" thickBot="1">
      <c r="A57" s="126"/>
      <c r="B57" s="126"/>
      <c r="C57" s="151"/>
      <c r="D57" s="32">
        <v>974</v>
      </c>
      <c r="E57" s="18" t="s">
        <v>151</v>
      </c>
      <c r="F57" s="18" t="s">
        <v>156</v>
      </c>
      <c r="G57" s="34">
        <v>800</v>
      </c>
      <c r="H57" s="5">
        <v>0</v>
      </c>
      <c r="I57" s="5">
        <v>0</v>
      </c>
      <c r="J57" s="5">
        <v>0</v>
      </c>
      <c r="K57" s="5">
        <v>5.0999999999999996</v>
      </c>
      <c r="L57" s="5">
        <v>0</v>
      </c>
      <c r="M57" s="5">
        <v>5.0999999999999996</v>
      </c>
      <c r="N57" s="5">
        <v>0</v>
      </c>
      <c r="O57" s="5"/>
      <c r="P57" s="5"/>
      <c r="Q57" s="5"/>
    </row>
    <row r="58" spans="1:17" ht="37.5" customHeight="1" thickBot="1">
      <c r="A58" s="126"/>
      <c r="B58" s="126"/>
      <c r="C58" s="151"/>
      <c r="D58" s="32">
        <v>974</v>
      </c>
      <c r="E58" s="18" t="s">
        <v>151</v>
      </c>
      <c r="F58" s="18" t="s">
        <v>154</v>
      </c>
      <c r="G58" s="34">
        <v>100</v>
      </c>
      <c r="H58" s="5">
        <v>168.8</v>
      </c>
      <c r="I58" s="5">
        <v>131.5</v>
      </c>
      <c r="J58" s="5"/>
      <c r="K58" s="5"/>
      <c r="L58" s="5"/>
      <c r="M58" s="5"/>
      <c r="N58" s="5"/>
      <c r="O58" s="5"/>
      <c r="P58" s="5"/>
      <c r="Q58" s="5"/>
    </row>
    <row r="59" spans="1:17" ht="37.5" customHeight="1" thickBot="1">
      <c r="A59" s="126"/>
      <c r="B59" s="126"/>
      <c r="C59" s="151"/>
      <c r="D59" s="32">
        <v>974</v>
      </c>
      <c r="E59" s="18" t="s">
        <v>144</v>
      </c>
      <c r="F59" s="18" t="s">
        <v>154</v>
      </c>
      <c r="G59" s="34">
        <v>100</v>
      </c>
      <c r="H59" s="5"/>
      <c r="I59" s="5"/>
      <c r="J59" s="5">
        <v>114.5</v>
      </c>
      <c r="K59" s="5">
        <v>118.7</v>
      </c>
      <c r="L59" s="5">
        <v>123.8</v>
      </c>
      <c r="M59" s="5">
        <v>127.5</v>
      </c>
      <c r="N59" s="5">
        <v>151.6</v>
      </c>
      <c r="O59" s="5">
        <f>133.7+40.4</f>
        <v>174.1</v>
      </c>
      <c r="P59" s="5">
        <v>156.69999999999999</v>
      </c>
      <c r="Q59" s="5">
        <v>156.69999999999999</v>
      </c>
    </row>
    <row r="60" spans="1:17" ht="37.5" customHeight="1" thickBot="1">
      <c r="A60" s="126"/>
      <c r="B60" s="126"/>
      <c r="C60" s="151"/>
      <c r="D60" s="122" t="s">
        <v>17</v>
      </c>
      <c r="E60" s="123"/>
      <c r="F60" s="123"/>
      <c r="G60" s="124"/>
      <c r="H60" s="6">
        <f>SUM(H54:H59)</f>
        <v>576.20000000000005</v>
      </c>
      <c r="I60" s="6">
        <f t="shared" ref="I60:Q60" si="16">SUM(I54:I59)</f>
        <v>713.7</v>
      </c>
      <c r="J60" s="6">
        <f t="shared" si="16"/>
        <v>496.9</v>
      </c>
      <c r="K60" s="6">
        <f t="shared" si="16"/>
        <v>498.90000000000003</v>
      </c>
      <c r="L60" s="6">
        <f t="shared" si="16"/>
        <v>123.8</v>
      </c>
      <c r="M60" s="6">
        <f t="shared" si="16"/>
        <v>488.5</v>
      </c>
      <c r="N60" s="6">
        <f t="shared" si="16"/>
        <v>507.5</v>
      </c>
      <c r="O60" s="6">
        <f t="shared" si="16"/>
        <v>539.79999999999995</v>
      </c>
      <c r="P60" s="6">
        <f t="shared" si="16"/>
        <v>485.8</v>
      </c>
      <c r="Q60" s="6">
        <f t="shared" si="16"/>
        <v>485.8</v>
      </c>
    </row>
    <row r="61" spans="1:17" ht="37.5" customHeight="1" thickBot="1">
      <c r="A61" s="157" t="s">
        <v>34</v>
      </c>
      <c r="B61" s="157" t="s">
        <v>35</v>
      </c>
      <c r="C61" s="157" t="s">
        <v>49</v>
      </c>
      <c r="D61" s="32">
        <v>974</v>
      </c>
      <c r="E61" s="27" t="s">
        <v>136</v>
      </c>
      <c r="F61" s="27" t="s">
        <v>36</v>
      </c>
      <c r="G61" s="34">
        <v>600</v>
      </c>
      <c r="H61" s="5"/>
      <c r="I61" s="5"/>
      <c r="J61" s="5"/>
      <c r="K61" s="5"/>
      <c r="L61" s="5">
        <v>3510.5</v>
      </c>
      <c r="M61" s="5">
        <v>0</v>
      </c>
      <c r="N61" s="5">
        <f>4016.3</f>
        <v>4016.3</v>
      </c>
      <c r="O61" s="5"/>
      <c r="P61" s="5"/>
      <c r="Q61" s="5"/>
    </row>
    <row r="62" spans="1:17" ht="37.5" customHeight="1" thickBot="1">
      <c r="A62" s="158"/>
      <c r="B62" s="158"/>
      <c r="C62" s="158"/>
      <c r="D62" s="32">
        <v>974</v>
      </c>
      <c r="E62" s="27" t="s">
        <v>136</v>
      </c>
      <c r="F62" s="27" t="s">
        <v>194</v>
      </c>
      <c r="G62" s="61">
        <v>600</v>
      </c>
      <c r="H62" s="5"/>
      <c r="I62" s="5"/>
      <c r="J62" s="5"/>
      <c r="K62" s="5"/>
      <c r="L62" s="5"/>
      <c r="M62" s="5"/>
      <c r="N62" s="5">
        <f>100-20.32</f>
        <v>79.680000000000007</v>
      </c>
      <c r="O62" s="5"/>
      <c r="P62" s="5"/>
      <c r="Q62" s="5"/>
    </row>
    <row r="63" spans="1:17" ht="37.5" customHeight="1" thickBot="1">
      <c r="A63" s="158"/>
      <c r="B63" s="158"/>
      <c r="C63" s="158"/>
      <c r="D63" s="32">
        <v>974</v>
      </c>
      <c r="E63" s="27" t="s">
        <v>136</v>
      </c>
      <c r="F63" s="27" t="s">
        <v>228</v>
      </c>
      <c r="G63" s="61">
        <v>600</v>
      </c>
      <c r="H63" s="5"/>
      <c r="I63" s="5"/>
      <c r="J63" s="5"/>
      <c r="K63" s="5"/>
      <c r="L63" s="5"/>
      <c r="M63" s="5"/>
      <c r="N63" s="5"/>
      <c r="O63" s="5">
        <f>249.77+50</f>
        <v>299.77</v>
      </c>
      <c r="P63" s="5"/>
      <c r="Q63" s="5"/>
    </row>
    <row r="64" spans="1:17" ht="37.5" customHeight="1" thickBot="1">
      <c r="A64" s="158"/>
      <c r="B64" s="158"/>
      <c r="C64" s="158"/>
      <c r="D64" s="32">
        <v>974</v>
      </c>
      <c r="E64" s="27" t="s">
        <v>136</v>
      </c>
      <c r="F64" s="27" t="s">
        <v>218</v>
      </c>
      <c r="G64" s="61">
        <v>600</v>
      </c>
      <c r="H64" s="5"/>
      <c r="I64" s="5"/>
      <c r="J64" s="5"/>
      <c r="K64" s="5"/>
      <c r="L64" s="5"/>
      <c r="M64" s="5"/>
      <c r="N64" s="5"/>
      <c r="O64" s="5">
        <f>3031.6+61.8+0.6</f>
        <v>3094</v>
      </c>
      <c r="P64" s="5"/>
      <c r="Q64" s="5"/>
    </row>
    <row r="65" spans="1:17" ht="37.5" customHeight="1" thickBot="1">
      <c r="A65" s="159"/>
      <c r="B65" s="159"/>
      <c r="C65" s="158"/>
      <c r="D65" s="32">
        <v>974</v>
      </c>
      <c r="E65" s="27" t="s">
        <v>136</v>
      </c>
      <c r="F65" s="27" t="s">
        <v>231</v>
      </c>
      <c r="G65" s="61">
        <v>600</v>
      </c>
      <c r="H65" s="5"/>
      <c r="I65" s="5"/>
      <c r="J65" s="5"/>
      <c r="K65" s="5"/>
      <c r="L65" s="5"/>
      <c r="M65" s="5"/>
      <c r="N65" s="5"/>
      <c r="O65" s="5">
        <v>343.95</v>
      </c>
      <c r="P65" s="5"/>
      <c r="Q65" s="5"/>
    </row>
    <row r="66" spans="1:17" ht="37.5" customHeight="1" thickBot="1">
      <c r="A66" s="50" t="s">
        <v>185</v>
      </c>
      <c r="B66" s="145" t="s">
        <v>187</v>
      </c>
      <c r="C66" s="158"/>
      <c r="D66" s="32">
        <v>974</v>
      </c>
      <c r="E66" s="27" t="s">
        <v>136</v>
      </c>
      <c r="F66" s="27" t="s">
        <v>168</v>
      </c>
      <c r="G66" s="61" t="s">
        <v>181</v>
      </c>
      <c r="H66" s="5"/>
      <c r="I66" s="5"/>
      <c r="J66" s="5"/>
      <c r="K66" s="5"/>
      <c r="L66" s="5"/>
      <c r="M66" s="5"/>
      <c r="N66" s="5">
        <f>0.3+1259.9-608.2</f>
        <v>652</v>
      </c>
      <c r="O66" s="5"/>
      <c r="P66" s="5"/>
      <c r="Q66" s="5"/>
    </row>
    <row r="67" spans="1:17" ht="37.5" customHeight="1" thickBot="1">
      <c r="A67" s="30"/>
      <c r="B67" s="146"/>
      <c r="C67" s="158"/>
      <c r="D67" s="32">
        <v>974</v>
      </c>
      <c r="E67" s="27" t="s">
        <v>136</v>
      </c>
      <c r="F67" s="27" t="s">
        <v>168</v>
      </c>
      <c r="G67" s="61" t="s">
        <v>193</v>
      </c>
      <c r="H67" s="5"/>
      <c r="I67" s="5"/>
      <c r="J67" s="5"/>
      <c r="K67" s="5"/>
      <c r="L67" s="5"/>
      <c r="M67" s="5"/>
      <c r="N67" s="5">
        <f>608.2</f>
        <v>608.20000000000005</v>
      </c>
      <c r="O67" s="5"/>
      <c r="P67" s="5"/>
      <c r="Q67" s="5"/>
    </row>
    <row r="68" spans="1:17" ht="42" customHeight="1" thickBot="1">
      <c r="A68" s="51"/>
      <c r="B68" s="147"/>
      <c r="C68" s="159"/>
      <c r="D68" s="122" t="s">
        <v>17</v>
      </c>
      <c r="E68" s="123"/>
      <c r="F68" s="123"/>
      <c r="G68" s="124"/>
      <c r="H68" s="5">
        <f>H61</f>
        <v>0</v>
      </c>
      <c r="I68" s="5">
        <f t="shared" ref="I68:J68" si="17">I61</f>
        <v>0</v>
      </c>
      <c r="J68" s="5">
        <f t="shared" si="17"/>
        <v>0</v>
      </c>
      <c r="K68" s="5">
        <f>SUM(K61:K66)</f>
        <v>0</v>
      </c>
      <c r="L68" s="5">
        <f t="shared" ref="L68:Q68" si="18">SUM(L61:L66)</f>
        <v>3510.5</v>
      </c>
      <c r="M68" s="5">
        <f t="shared" si="18"/>
        <v>0</v>
      </c>
      <c r="N68" s="5">
        <f>SUM(N61:N67)</f>
        <v>5356.1799999999994</v>
      </c>
      <c r="O68" s="5">
        <f>SUM(O61:O67)</f>
        <v>3737.72</v>
      </c>
      <c r="P68" s="5">
        <f t="shared" si="18"/>
        <v>0</v>
      </c>
      <c r="Q68" s="5">
        <f t="shared" si="18"/>
        <v>0</v>
      </c>
    </row>
    <row r="69" spans="1:17" ht="37.5" customHeight="1" thickBot="1">
      <c r="A69" s="157" t="s">
        <v>34</v>
      </c>
      <c r="B69" s="157" t="s">
        <v>37</v>
      </c>
      <c r="C69" s="145" t="s">
        <v>16</v>
      </c>
      <c r="D69" s="32">
        <v>974</v>
      </c>
      <c r="E69" s="18" t="s">
        <v>139</v>
      </c>
      <c r="F69" s="18" t="s">
        <v>153</v>
      </c>
      <c r="G69" s="34">
        <v>600</v>
      </c>
      <c r="H69" s="5"/>
      <c r="I69" s="5"/>
      <c r="J69" s="5"/>
      <c r="K69" s="5"/>
      <c r="L69" s="5"/>
      <c r="M69" s="5">
        <v>1955.5</v>
      </c>
      <c r="N69" s="5">
        <v>5915.6</v>
      </c>
      <c r="O69" s="5">
        <f>6131.6+51.8+51.9+11.5</f>
        <v>6246.8</v>
      </c>
      <c r="P69" s="5">
        <v>6626.2</v>
      </c>
      <c r="Q69" s="5">
        <v>6938.6</v>
      </c>
    </row>
    <row r="70" spans="1:17" ht="37.5" customHeight="1" thickBot="1">
      <c r="A70" s="158"/>
      <c r="B70" s="158"/>
      <c r="C70" s="146"/>
      <c r="D70" s="32">
        <v>974</v>
      </c>
      <c r="E70" s="18" t="s">
        <v>139</v>
      </c>
      <c r="F70" s="18" t="s">
        <v>153</v>
      </c>
      <c r="G70" s="34">
        <v>800</v>
      </c>
      <c r="H70" s="5"/>
      <c r="I70" s="5"/>
      <c r="J70" s="5"/>
      <c r="K70" s="5"/>
      <c r="L70" s="5"/>
      <c r="M70" s="5">
        <v>0</v>
      </c>
      <c r="N70" s="5">
        <v>0</v>
      </c>
      <c r="O70" s="5">
        <v>7.6</v>
      </c>
      <c r="P70" s="5">
        <v>7.8</v>
      </c>
      <c r="Q70" s="5">
        <v>8.3000000000000007</v>
      </c>
    </row>
    <row r="71" spans="1:17" ht="37.5" customHeight="1" thickBot="1">
      <c r="A71" s="159"/>
      <c r="B71" s="159"/>
      <c r="C71" s="147"/>
      <c r="D71" s="122" t="s">
        <v>17</v>
      </c>
      <c r="E71" s="123"/>
      <c r="F71" s="123"/>
      <c r="G71" s="124"/>
      <c r="H71" s="5">
        <f>SUM(H69:H70)</f>
        <v>0</v>
      </c>
      <c r="I71" s="5">
        <f t="shared" ref="I71:Q71" si="19">SUM(I69:I70)</f>
        <v>0</v>
      </c>
      <c r="J71" s="5">
        <f t="shared" si="19"/>
        <v>0</v>
      </c>
      <c r="K71" s="5">
        <f t="shared" si="19"/>
        <v>0</v>
      </c>
      <c r="L71" s="5">
        <f t="shared" si="19"/>
        <v>0</v>
      </c>
      <c r="M71" s="5">
        <f t="shared" si="19"/>
        <v>1955.5</v>
      </c>
      <c r="N71" s="5">
        <f t="shared" si="19"/>
        <v>5915.6</v>
      </c>
      <c r="O71" s="5">
        <f t="shared" si="19"/>
        <v>6254.4000000000005</v>
      </c>
      <c r="P71" s="5">
        <f t="shared" si="19"/>
        <v>6634</v>
      </c>
      <c r="Q71" s="5">
        <f t="shared" si="19"/>
        <v>6946.9000000000005</v>
      </c>
    </row>
    <row r="72" spans="1:17" ht="37.5" customHeight="1" thickBot="1">
      <c r="A72" s="60" t="s">
        <v>14</v>
      </c>
      <c r="B72" s="60" t="s">
        <v>169</v>
      </c>
      <c r="C72" s="148" t="s">
        <v>49</v>
      </c>
      <c r="D72" s="111"/>
      <c r="E72" s="111"/>
      <c r="F72" s="111"/>
      <c r="G72" s="111"/>
      <c r="H72" s="49"/>
      <c r="I72" s="49"/>
      <c r="J72" s="49"/>
      <c r="K72" s="49"/>
      <c r="L72" s="49"/>
      <c r="M72" s="49"/>
      <c r="N72" s="49"/>
      <c r="O72" s="49"/>
      <c r="P72" s="49"/>
      <c r="Q72" s="10"/>
    </row>
    <row r="73" spans="1:17" ht="112.5" customHeight="1" thickBot="1">
      <c r="A73" s="51" t="s">
        <v>185</v>
      </c>
      <c r="B73" s="51" t="s">
        <v>188</v>
      </c>
      <c r="C73" s="149"/>
      <c r="D73" s="112">
        <v>974</v>
      </c>
      <c r="E73" s="110" t="s">
        <v>136</v>
      </c>
      <c r="F73" s="110" t="s">
        <v>170</v>
      </c>
      <c r="G73" s="34" t="s">
        <v>181</v>
      </c>
      <c r="H73" s="5">
        <f>H72</f>
        <v>0</v>
      </c>
      <c r="I73" s="5">
        <f t="shared" ref="I73:Q75" si="20">I72</f>
        <v>0</v>
      </c>
      <c r="J73" s="5">
        <f t="shared" si="20"/>
        <v>0</v>
      </c>
      <c r="K73" s="5">
        <f t="shared" si="20"/>
        <v>0</v>
      </c>
      <c r="L73" s="5">
        <f t="shared" si="20"/>
        <v>0</v>
      </c>
      <c r="M73" s="5">
        <f t="shared" si="20"/>
        <v>0</v>
      </c>
      <c r="N73" s="5">
        <v>1569</v>
      </c>
      <c r="O73" s="5">
        <f t="shared" si="20"/>
        <v>0</v>
      </c>
      <c r="P73" s="5">
        <f t="shared" si="20"/>
        <v>0</v>
      </c>
      <c r="Q73" s="5">
        <f t="shared" si="20"/>
        <v>0</v>
      </c>
    </row>
    <row r="74" spans="1:17" ht="46.5" customHeight="1" thickBot="1">
      <c r="A74" s="142" t="s">
        <v>185</v>
      </c>
      <c r="B74" s="157" t="s">
        <v>229</v>
      </c>
      <c r="C74" s="149"/>
      <c r="D74" s="112" t="s">
        <v>202</v>
      </c>
      <c r="E74" s="110" t="s">
        <v>136</v>
      </c>
      <c r="F74" s="110" t="s">
        <v>230</v>
      </c>
      <c r="G74" s="34" t="s">
        <v>181</v>
      </c>
      <c r="H74" s="5">
        <f>H73</f>
        <v>0</v>
      </c>
      <c r="I74" s="5">
        <f t="shared" si="20"/>
        <v>0</v>
      </c>
      <c r="J74" s="5">
        <f t="shared" si="20"/>
        <v>0</v>
      </c>
      <c r="K74" s="5">
        <f t="shared" si="20"/>
        <v>0</v>
      </c>
      <c r="L74" s="5">
        <f t="shared" si="20"/>
        <v>0</v>
      </c>
      <c r="M74" s="5">
        <f t="shared" si="20"/>
        <v>0</v>
      </c>
      <c r="N74" s="5">
        <v>0</v>
      </c>
      <c r="O74" s="5">
        <v>2195.5700000000002</v>
      </c>
      <c r="P74" s="5">
        <f t="shared" si="20"/>
        <v>0</v>
      </c>
      <c r="Q74" s="5">
        <f t="shared" si="20"/>
        <v>0</v>
      </c>
    </row>
    <row r="75" spans="1:17" ht="90.75" customHeight="1" thickBot="1">
      <c r="A75" s="144"/>
      <c r="B75" s="159"/>
      <c r="C75" s="150"/>
      <c r="D75" s="122" t="s">
        <v>17</v>
      </c>
      <c r="E75" s="123"/>
      <c r="F75" s="123"/>
      <c r="G75" s="124"/>
      <c r="H75" s="5">
        <f>H74</f>
        <v>0</v>
      </c>
      <c r="I75" s="5">
        <f t="shared" si="20"/>
        <v>0</v>
      </c>
      <c r="J75" s="5">
        <f t="shared" si="20"/>
        <v>0</v>
      </c>
      <c r="K75" s="5">
        <f t="shared" si="20"/>
        <v>0</v>
      </c>
      <c r="L75" s="5">
        <f t="shared" si="20"/>
        <v>0</v>
      </c>
      <c r="M75" s="5">
        <f t="shared" si="20"/>
        <v>0</v>
      </c>
      <c r="N75" s="5">
        <f>N73</f>
        <v>1569</v>
      </c>
      <c r="O75" s="5">
        <f t="shared" si="20"/>
        <v>2195.5700000000002</v>
      </c>
      <c r="P75" s="5">
        <f t="shared" si="20"/>
        <v>0</v>
      </c>
      <c r="Q75" s="5">
        <f t="shared" si="20"/>
        <v>0</v>
      </c>
    </row>
    <row r="76" spans="1:17" ht="37.5" customHeight="1" thickBot="1">
      <c r="A76" s="69" t="s">
        <v>14</v>
      </c>
      <c r="B76" s="69" t="s">
        <v>171</v>
      </c>
      <c r="C76" s="134" t="s">
        <v>49</v>
      </c>
      <c r="D76" s="48"/>
      <c r="E76" s="48"/>
      <c r="F76" s="48"/>
      <c r="G76" s="48"/>
      <c r="H76" s="49"/>
      <c r="I76" s="49"/>
      <c r="J76" s="49"/>
      <c r="K76" s="49"/>
      <c r="L76" s="49"/>
      <c r="M76" s="49"/>
      <c r="N76" s="49"/>
      <c r="O76" s="49"/>
      <c r="P76" s="49"/>
      <c r="Q76" s="10"/>
    </row>
    <row r="77" spans="1:17" ht="37.5" customHeight="1" thickBot="1">
      <c r="A77" s="168" t="s">
        <v>185</v>
      </c>
      <c r="B77" s="168" t="s">
        <v>186</v>
      </c>
      <c r="C77" s="135"/>
      <c r="D77" s="31">
        <v>974</v>
      </c>
      <c r="E77" s="18" t="s">
        <v>136</v>
      </c>
      <c r="F77" s="18" t="s">
        <v>172</v>
      </c>
      <c r="G77" s="34" t="s">
        <v>181</v>
      </c>
      <c r="H77" s="10"/>
      <c r="I77" s="10"/>
      <c r="J77" s="10"/>
      <c r="K77" s="10"/>
      <c r="L77" s="10"/>
      <c r="M77" s="10"/>
      <c r="N77" s="10">
        <f>0.6+2913.6-57.1</f>
        <v>2857.1</v>
      </c>
      <c r="O77" s="10"/>
      <c r="P77" s="10"/>
      <c r="Q77" s="10"/>
    </row>
    <row r="78" spans="1:17" ht="37.5" customHeight="1" thickBot="1">
      <c r="A78" s="169"/>
      <c r="B78" s="169"/>
      <c r="C78" s="135"/>
      <c r="D78" s="112" t="s">
        <v>202</v>
      </c>
      <c r="E78" s="110" t="s">
        <v>136</v>
      </c>
      <c r="F78" s="110" t="s">
        <v>232</v>
      </c>
      <c r="G78" s="34" t="s">
        <v>181</v>
      </c>
      <c r="H78" s="10"/>
      <c r="I78" s="10"/>
      <c r="J78" s="10"/>
      <c r="K78" s="10"/>
      <c r="L78" s="10"/>
      <c r="M78" s="10"/>
      <c r="N78" s="10"/>
      <c r="O78" s="10">
        <v>9592.56</v>
      </c>
      <c r="P78" s="10"/>
      <c r="Q78" s="10"/>
    </row>
    <row r="79" spans="1:17" ht="37.5" customHeight="1" thickBot="1">
      <c r="A79" s="170"/>
      <c r="B79" s="170"/>
      <c r="C79" s="136"/>
      <c r="D79" s="122" t="s">
        <v>17</v>
      </c>
      <c r="E79" s="123"/>
      <c r="F79" s="123"/>
      <c r="G79" s="124"/>
      <c r="H79" s="10">
        <f>H77</f>
        <v>0</v>
      </c>
      <c r="I79" s="10">
        <f t="shared" ref="I79:Q79" si="21">I77</f>
        <v>0</v>
      </c>
      <c r="J79" s="10">
        <f t="shared" si="21"/>
        <v>0</v>
      </c>
      <c r="K79" s="10">
        <f t="shared" si="21"/>
        <v>0</v>
      </c>
      <c r="L79" s="10">
        <f t="shared" si="21"/>
        <v>0</v>
      </c>
      <c r="M79" s="10">
        <f t="shared" si="21"/>
        <v>0</v>
      </c>
      <c r="N79" s="10">
        <f t="shared" si="21"/>
        <v>2857.1</v>
      </c>
      <c r="O79" s="10">
        <f>O78</f>
        <v>9592.56</v>
      </c>
      <c r="P79" s="10">
        <f t="shared" si="21"/>
        <v>0</v>
      </c>
      <c r="Q79" s="10">
        <f t="shared" si="21"/>
        <v>0</v>
      </c>
    </row>
    <row r="80" spans="1:17" ht="90.75" customHeight="1" thickBot="1">
      <c r="A80" s="70" t="s">
        <v>14</v>
      </c>
      <c r="B80" s="70" t="s">
        <v>210</v>
      </c>
      <c r="C80" s="165" t="s">
        <v>49</v>
      </c>
      <c r="D80" s="59"/>
      <c r="E80" s="59"/>
      <c r="F80" s="59"/>
      <c r="G80" s="59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1:17" ht="60.75" thickBot="1">
      <c r="A81" s="100" t="s">
        <v>206</v>
      </c>
      <c r="B81" s="100" t="s">
        <v>208</v>
      </c>
      <c r="C81" s="166"/>
      <c r="D81" s="96" t="s">
        <v>202</v>
      </c>
      <c r="E81" s="34" t="s">
        <v>136</v>
      </c>
      <c r="F81" s="34" t="s">
        <v>217</v>
      </c>
      <c r="G81" s="34" t="s">
        <v>193</v>
      </c>
      <c r="H81" s="10"/>
      <c r="I81" s="10"/>
      <c r="J81" s="10"/>
      <c r="K81" s="10"/>
      <c r="L81" s="10"/>
      <c r="M81" s="10"/>
      <c r="N81" s="10"/>
      <c r="O81" s="10">
        <v>94041.600000000006</v>
      </c>
      <c r="P81" s="10"/>
      <c r="Q81" s="6"/>
    </row>
    <row r="82" spans="1:17" ht="68.25" customHeight="1" thickBot="1">
      <c r="A82" s="113" t="s">
        <v>207</v>
      </c>
      <c r="B82" s="113" t="s">
        <v>209</v>
      </c>
      <c r="C82" s="166"/>
      <c r="D82" s="96" t="s">
        <v>202</v>
      </c>
      <c r="E82" s="34" t="s">
        <v>136</v>
      </c>
      <c r="F82" s="34" t="s">
        <v>217</v>
      </c>
      <c r="G82" s="34" t="s">
        <v>193</v>
      </c>
      <c r="H82" s="5"/>
      <c r="I82" s="5"/>
      <c r="J82" s="5"/>
      <c r="K82" s="5"/>
      <c r="L82" s="5"/>
      <c r="M82" s="5"/>
      <c r="N82" s="5"/>
      <c r="O82" s="5">
        <v>8419.7999999999993</v>
      </c>
      <c r="P82" s="5"/>
      <c r="Q82" s="5"/>
    </row>
    <row r="83" spans="1:17" ht="60.75" customHeight="1" thickBot="1">
      <c r="A83" s="163" t="s">
        <v>225</v>
      </c>
      <c r="B83" s="163" t="s">
        <v>226</v>
      </c>
      <c r="C83" s="166"/>
      <c r="D83" s="112" t="s">
        <v>202</v>
      </c>
      <c r="E83" s="34" t="s">
        <v>136</v>
      </c>
      <c r="F83" s="34" t="s">
        <v>227</v>
      </c>
      <c r="G83" s="34" t="s">
        <v>193</v>
      </c>
      <c r="H83" s="63"/>
      <c r="I83" s="5"/>
      <c r="J83" s="5"/>
      <c r="K83" s="5"/>
      <c r="L83" s="5"/>
      <c r="M83" s="5"/>
      <c r="N83" s="5"/>
      <c r="O83" s="5">
        <v>7991.3</v>
      </c>
      <c r="P83" s="5"/>
      <c r="Q83" s="5"/>
    </row>
    <row r="84" spans="1:17" ht="45.75" customHeight="1" thickBot="1">
      <c r="A84" s="164"/>
      <c r="B84" s="164"/>
      <c r="C84" s="167"/>
      <c r="D84" s="122" t="s">
        <v>17</v>
      </c>
      <c r="E84" s="123"/>
      <c r="F84" s="123"/>
      <c r="G84" s="124"/>
      <c r="H84" s="63"/>
      <c r="I84" s="5"/>
      <c r="J84" s="5"/>
      <c r="K84" s="5"/>
      <c r="L84" s="5"/>
      <c r="M84" s="5"/>
      <c r="N84" s="5"/>
      <c r="O84" s="5">
        <f>O81+O82+O83</f>
        <v>110452.70000000001</v>
      </c>
      <c r="P84" s="5"/>
      <c r="Q84" s="5"/>
    </row>
    <row r="85" spans="1:17" ht="108" customHeight="1" thickBot="1">
      <c r="A85" s="21" t="s">
        <v>12</v>
      </c>
      <c r="B85" s="21" t="s">
        <v>38</v>
      </c>
      <c r="C85" s="22" t="s">
        <v>51</v>
      </c>
      <c r="D85" s="33" t="s">
        <v>11</v>
      </c>
      <c r="E85" s="23" t="s">
        <v>11</v>
      </c>
      <c r="F85" s="23" t="s">
        <v>11</v>
      </c>
      <c r="G85" s="23" t="s">
        <v>28</v>
      </c>
      <c r="H85" s="6">
        <f>H87+H92</f>
        <v>4844.7</v>
      </c>
      <c r="I85" s="6">
        <f t="shared" ref="I85:P85" si="22">I87+I92</f>
        <v>8004.3</v>
      </c>
      <c r="J85" s="6">
        <f t="shared" si="22"/>
        <v>5748.1</v>
      </c>
      <c r="K85" s="6">
        <f t="shared" si="22"/>
        <v>5</v>
      </c>
      <c r="L85" s="6">
        <f t="shared" si="22"/>
        <v>5</v>
      </c>
      <c r="M85" s="6">
        <f t="shared" si="22"/>
        <v>0</v>
      </c>
      <c r="N85" s="6">
        <f t="shared" si="22"/>
        <v>0</v>
      </c>
      <c r="O85" s="6">
        <f t="shared" si="22"/>
        <v>0</v>
      </c>
      <c r="P85" s="6">
        <f t="shared" si="22"/>
        <v>0</v>
      </c>
      <c r="Q85" s="6">
        <v>0</v>
      </c>
    </row>
    <row r="86" spans="1:17" ht="37.5" customHeight="1" thickBot="1">
      <c r="A86" s="125" t="s">
        <v>14</v>
      </c>
      <c r="B86" s="125" t="s">
        <v>39</v>
      </c>
      <c r="C86" s="131" t="s">
        <v>16</v>
      </c>
      <c r="D86" s="34">
        <v>974</v>
      </c>
      <c r="E86" s="18" t="s">
        <v>151</v>
      </c>
      <c r="F86" s="18" t="s">
        <v>152</v>
      </c>
      <c r="G86" s="18">
        <v>200</v>
      </c>
      <c r="H86" s="5">
        <v>10</v>
      </c>
      <c r="I86" s="5">
        <v>5</v>
      </c>
      <c r="J86" s="5">
        <v>5</v>
      </c>
      <c r="K86" s="5">
        <v>5</v>
      </c>
      <c r="L86" s="5">
        <v>5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</row>
    <row r="87" spans="1:17" ht="37.5" customHeight="1" thickBot="1">
      <c r="A87" s="127"/>
      <c r="B87" s="127"/>
      <c r="C87" s="132"/>
      <c r="D87" s="122" t="s">
        <v>17</v>
      </c>
      <c r="E87" s="123"/>
      <c r="F87" s="123"/>
      <c r="G87" s="124"/>
      <c r="H87" s="5">
        <f>H86</f>
        <v>10</v>
      </c>
      <c r="I87" s="5">
        <f t="shared" ref="I87:Q87" si="23">I86</f>
        <v>5</v>
      </c>
      <c r="J87" s="5">
        <f t="shared" si="23"/>
        <v>5</v>
      </c>
      <c r="K87" s="5">
        <f t="shared" si="23"/>
        <v>5</v>
      </c>
      <c r="L87" s="5">
        <f t="shared" si="23"/>
        <v>5</v>
      </c>
      <c r="M87" s="5">
        <f t="shared" si="23"/>
        <v>0</v>
      </c>
      <c r="N87" s="5">
        <f t="shared" si="23"/>
        <v>0</v>
      </c>
      <c r="O87" s="5">
        <f t="shared" si="23"/>
        <v>0</v>
      </c>
      <c r="P87" s="5">
        <f t="shared" si="23"/>
        <v>0</v>
      </c>
      <c r="Q87" s="5">
        <f t="shared" si="23"/>
        <v>0</v>
      </c>
    </row>
    <row r="88" spans="1:17" ht="37.5" customHeight="1" thickBot="1">
      <c r="A88" s="125" t="s">
        <v>14</v>
      </c>
      <c r="B88" s="125" t="s">
        <v>40</v>
      </c>
      <c r="C88" s="125" t="s">
        <v>16</v>
      </c>
      <c r="D88" s="32">
        <v>974</v>
      </c>
      <c r="E88" s="18">
        <v>1003</v>
      </c>
      <c r="F88" s="18" t="s">
        <v>149</v>
      </c>
      <c r="G88" s="18">
        <v>300</v>
      </c>
      <c r="H88" s="5">
        <v>2023.5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</row>
    <row r="89" spans="1:17" ht="37.5" customHeight="1" thickBot="1">
      <c r="A89" s="126"/>
      <c r="B89" s="126"/>
      <c r="C89" s="126"/>
      <c r="D89" s="32">
        <v>974</v>
      </c>
      <c r="E89" s="18">
        <v>1003</v>
      </c>
      <c r="F89" s="18" t="s">
        <v>41</v>
      </c>
      <c r="G89" s="18">
        <v>300</v>
      </c>
      <c r="H89" s="5">
        <v>2694</v>
      </c>
      <c r="I89" s="5">
        <v>7999.3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</row>
    <row r="90" spans="1:17" ht="37.5" customHeight="1" thickBot="1">
      <c r="A90" s="126"/>
      <c r="B90" s="126"/>
      <c r="C90" s="126"/>
      <c r="D90" s="32">
        <v>974</v>
      </c>
      <c r="E90" s="18">
        <v>1003</v>
      </c>
      <c r="F90" s="18" t="s">
        <v>148</v>
      </c>
      <c r="G90" s="18">
        <v>300</v>
      </c>
      <c r="H90" s="5">
        <v>117.2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</row>
    <row r="91" spans="1:17" ht="37.5" customHeight="1" thickBot="1">
      <c r="A91" s="126"/>
      <c r="B91" s="126"/>
      <c r="C91" s="126"/>
      <c r="D91" s="32">
        <v>974</v>
      </c>
      <c r="E91" s="18">
        <v>1003</v>
      </c>
      <c r="F91" s="18" t="s">
        <v>42</v>
      </c>
      <c r="G91" s="18">
        <v>300</v>
      </c>
      <c r="H91" s="5"/>
      <c r="I91" s="5"/>
      <c r="J91" s="5">
        <v>5743.1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</row>
    <row r="92" spans="1:17" ht="37.5" customHeight="1" thickBot="1">
      <c r="A92" s="126"/>
      <c r="B92" s="126"/>
      <c r="C92" s="126"/>
      <c r="D92" s="128" t="s">
        <v>17</v>
      </c>
      <c r="E92" s="129"/>
      <c r="F92" s="129"/>
      <c r="G92" s="130"/>
      <c r="H92" s="12">
        <f>SUM(H88:H91)</f>
        <v>4834.7</v>
      </c>
      <c r="I92" s="12">
        <f t="shared" ref="I92:Q92" si="24">SUM(I88:I91)</f>
        <v>7999.3</v>
      </c>
      <c r="J92" s="12">
        <f t="shared" si="24"/>
        <v>5743.1</v>
      </c>
      <c r="K92" s="12">
        <f t="shared" si="24"/>
        <v>0</v>
      </c>
      <c r="L92" s="12">
        <f t="shared" si="24"/>
        <v>0</v>
      </c>
      <c r="M92" s="12">
        <f t="shared" si="24"/>
        <v>0</v>
      </c>
      <c r="N92" s="108">
        <f t="shared" ref="N92:P92" si="25">SUM(N88:N91)</f>
        <v>0</v>
      </c>
      <c r="O92" s="120">
        <f t="shared" si="25"/>
        <v>0</v>
      </c>
      <c r="P92" s="97">
        <f t="shared" si="25"/>
        <v>0</v>
      </c>
      <c r="Q92" s="97">
        <f t="shared" si="24"/>
        <v>0</v>
      </c>
    </row>
    <row r="93" spans="1:17" ht="81.75" customHeight="1" thickBot="1">
      <c r="A93" s="35" t="s">
        <v>12</v>
      </c>
      <c r="B93" s="36" t="s">
        <v>52</v>
      </c>
      <c r="C93" s="35" t="s">
        <v>16</v>
      </c>
      <c r="D93" s="33" t="s">
        <v>11</v>
      </c>
      <c r="E93" s="23" t="s">
        <v>11</v>
      </c>
      <c r="F93" s="23" t="s">
        <v>11</v>
      </c>
      <c r="G93" s="23" t="s">
        <v>28</v>
      </c>
      <c r="H93" s="6">
        <f>H102+H105</f>
        <v>11707.900000000001</v>
      </c>
      <c r="I93" s="6">
        <f t="shared" ref="I93:Q93" si="26">I102+I105</f>
        <v>12514.6</v>
      </c>
      <c r="J93" s="6">
        <f t="shared" si="26"/>
        <v>14698.9</v>
      </c>
      <c r="K93" s="6">
        <f t="shared" si="26"/>
        <v>11627.3</v>
      </c>
      <c r="L93" s="6">
        <f t="shared" si="26"/>
        <v>12648.499999999998</v>
      </c>
      <c r="M93" s="6">
        <f t="shared" si="26"/>
        <v>12806.2</v>
      </c>
      <c r="N93" s="6">
        <f>N102+N105</f>
        <v>14320.099999999999</v>
      </c>
      <c r="O93" s="6">
        <f t="shared" si="26"/>
        <v>17428.100000000002</v>
      </c>
      <c r="P93" s="6">
        <f t="shared" si="26"/>
        <v>16100.200000000003</v>
      </c>
      <c r="Q93" s="6">
        <f t="shared" si="26"/>
        <v>17097.399999999998</v>
      </c>
    </row>
    <row r="94" spans="1:17" ht="37.5" customHeight="1" thickBot="1">
      <c r="A94" s="125" t="s">
        <v>14</v>
      </c>
      <c r="B94" s="125" t="s">
        <v>173</v>
      </c>
      <c r="C94" s="125" t="s">
        <v>16</v>
      </c>
      <c r="D94" s="34">
        <v>974</v>
      </c>
      <c r="E94" s="18" t="s">
        <v>144</v>
      </c>
      <c r="F94" s="18" t="s">
        <v>145</v>
      </c>
      <c r="G94" s="34">
        <v>100</v>
      </c>
      <c r="H94" s="5">
        <v>9427.6</v>
      </c>
      <c r="I94" s="5">
        <v>10116.700000000001</v>
      </c>
      <c r="J94" s="5">
        <v>12411.4</v>
      </c>
      <c r="K94" s="5">
        <v>8532</v>
      </c>
      <c r="L94" s="5">
        <v>8971.9</v>
      </c>
      <c r="M94" s="5">
        <v>9883.2999999999993</v>
      </c>
      <c r="N94" s="5">
        <v>10779.8</v>
      </c>
      <c r="O94" s="5">
        <f>8935.7+2725.7</f>
        <v>11661.400000000001</v>
      </c>
      <c r="P94" s="5">
        <f>8935.7+2725.7</f>
        <v>11661.400000000001</v>
      </c>
      <c r="Q94" s="5">
        <f>8935.7+2725.8</f>
        <v>11661.5</v>
      </c>
    </row>
    <row r="95" spans="1:17" ht="37.5" customHeight="1" thickBot="1">
      <c r="A95" s="126"/>
      <c r="B95" s="126"/>
      <c r="C95" s="126"/>
      <c r="D95" s="32">
        <v>974</v>
      </c>
      <c r="E95" s="18" t="s">
        <v>144</v>
      </c>
      <c r="F95" s="18" t="s">
        <v>145</v>
      </c>
      <c r="G95" s="34">
        <v>200</v>
      </c>
      <c r="H95" s="5">
        <v>976.1</v>
      </c>
      <c r="I95" s="5">
        <v>995</v>
      </c>
      <c r="J95" s="5">
        <v>972.3</v>
      </c>
      <c r="K95" s="5">
        <v>1483.5</v>
      </c>
      <c r="L95" s="5">
        <v>2112.6999999999998</v>
      </c>
      <c r="M95" s="5">
        <v>1421.5</v>
      </c>
      <c r="N95" s="5">
        <v>1598.5</v>
      </c>
      <c r="O95" s="5">
        <f>214.1+70+17+244.5+7+460+382</f>
        <v>1394.6</v>
      </c>
      <c r="P95" s="5">
        <v>1287.5999999999999</v>
      </c>
      <c r="Q95" s="5">
        <v>1287.5999999999999</v>
      </c>
    </row>
    <row r="96" spans="1:17" ht="37.5" customHeight="1" thickBot="1">
      <c r="A96" s="126"/>
      <c r="B96" s="126"/>
      <c r="C96" s="126"/>
      <c r="D96" s="32">
        <v>974</v>
      </c>
      <c r="E96" s="18" t="s">
        <v>144</v>
      </c>
      <c r="F96" s="18" t="s">
        <v>145</v>
      </c>
      <c r="G96" s="34">
        <v>800</v>
      </c>
      <c r="H96" s="5">
        <v>19.5</v>
      </c>
      <c r="I96" s="5">
        <v>16</v>
      </c>
      <c r="J96" s="5">
        <v>14.2</v>
      </c>
      <c r="K96" s="5">
        <v>22.9</v>
      </c>
      <c r="L96" s="5">
        <v>15.3</v>
      </c>
      <c r="M96" s="5">
        <v>11.7</v>
      </c>
      <c r="N96" s="5">
        <v>12.3</v>
      </c>
      <c r="O96" s="5">
        <v>2982</v>
      </c>
      <c r="P96" s="5">
        <v>2093.1</v>
      </c>
      <c r="Q96" s="5">
        <v>3090.2</v>
      </c>
    </row>
    <row r="97" spans="1:17" ht="37.5" customHeight="1" thickBot="1">
      <c r="A97" s="126"/>
      <c r="B97" s="126"/>
      <c r="C97" s="126"/>
      <c r="D97" s="32">
        <v>974</v>
      </c>
      <c r="E97" s="18" t="s">
        <v>142</v>
      </c>
      <c r="F97" s="18" t="s">
        <v>146</v>
      </c>
      <c r="G97" s="34">
        <v>100</v>
      </c>
      <c r="H97" s="5">
        <v>1010.7</v>
      </c>
      <c r="I97" s="5">
        <v>1112.9000000000001</v>
      </c>
      <c r="J97" s="5">
        <v>1027</v>
      </c>
      <c r="K97" s="5">
        <v>1261.3</v>
      </c>
      <c r="L97" s="5">
        <v>1158.0999999999999</v>
      </c>
      <c r="M97" s="5">
        <v>1121.7</v>
      </c>
      <c r="N97" s="5">
        <v>1420.5</v>
      </c>
      <c r="O97" s="5">
        <v>1058.0999999999999</v>
      </c>
      <c r="P97" s="5">
        <v>1058.0999999999999</v>
      </c>
      <c r="Q97" s="5">
        <v>1058.0999999999999</v>
      </c>
    </row>
    <row r="98" spans="1:17" ht="37.5" customHeight="1" thickBot="1">
      <c r="A98" s="126"/>
      <c r="B98" s="126"/>
      <c r="C98" s="126"/>
      <c r="D98" s="32" t="s">
        <v>202</v>
      </c>
      <c r="E98" s="57" t="s">
        <v>142</v>
      </c>
      <c r="F98" s="57" t="s">
        <v>203</v>
      </c>
      <c r="G98" s="34" t="s">
        <v>204</v>
      </c>
      <c r="H98" s="5"/>
      <c r="I98" s="5"/>
      <c r="J98" s="5"/>
      <c r="K98" s="5"/>
      <c r="L98" s="5"/>
      <c r="M98" s="5"/>
      <c r="N98" s="5">
        <v>23</v>
      </c>
      <c r="O98" s="5"/>
      <c r="P98" s="5"/>
      <c r="Q98" s="5"/>
    </row>
    <row r="99" spans="1:17" ht="37.5" customHeight="1" thickBot="1">
      <c r="A99" s="126"/>
      <c r="B99" s="126"/>
      <c r="C99" s="126"/>
      <c r="D99" s="32">
        <v>974</v>
      </c>
      <c r="E99" s="18" t="s">
        <v>142</v>
      </c>
      <c r="F99" s="18" t="s">
        <v>150</v>
      </c>
      <c r="G99" s="34">
        <v>100</v>
      </c>
      <c r="H99" s="5"/>
      <c r="I99" s="5"/>
      <c r="J99" s="5"/>
      <c r="K99" s="5"/>
      <c r="L99" s="5"/>
      <c r="M99" s="5">
        <v>15</v>
      </c>
      <c r="N99" s="5"/>
      <c r="O99" s="5"/>
      <c r="P99" s="5"/>
      <c r="Q99" s="5"/>
    </row>
    <row r="100" spans="1:17" ht="37.5" customHeight="1" thickBot="1">
      <c r="A100" s="126"/>
      <c r="B100" s="126"/>
      <c r="C100" s="126"/>
      <c r="D100" s="32">
        <v>974</v>
      </c>
      <c r="E100" s="18" t="s">
        <v>142</v>
      </c>
      <c r="F100" s="18" t="s">
        <v>147</v>
      </c>
      <c r="G100" s="34">
        <v>100</v>
      </c>
      <c r="H100" s="5"/>
      <c r="I100" s="5"/>
      <c r="J100" s="5"/>
      <c r="K100" s="5">
        <v>26.2</v>
      </c>
      <c r="L100" s="5"/>
      <c r="M100" s="5"/>
      <c r="N100" s="5"/>
      <c r="O100" s="5"/>
      <c r="P100" s="5"/>
      <c r="Q100" s="5"/>
    </row>
    <row r="101" spans="1:17" ht="37.5" customHeight="1" thickBot="1">
      <c r="A101" s="126"/>
      <c r="B101" s="126"/>
      <c r="C101" s="126"/>
      <c r="D101" s="32">
        <v>974</v>
      </c>
      <c r="E101" s="18" t="s">
        <v>142</v>
      </c>
      <c r="F101" s="18" t="s">
        <v>43</v>
      </c>
      <c r="G101" s="34">
        <v>100</v>
      </c>
      <c r="H101" s="5"/>
      <c r="I101" s="5"/>
      <c r="J101" s="5"/>
      <c r="K101" s="5"/>
      <c r="L101" s="5">
        <v>12.5</v>
      </c>
      <c r="M101" s="5"/>
      <c r="N101" s="5"/>
      <c r="O101" s="5"/>
      <c r="P101" s="5"/>
      <c r="Q101" s="5"/>
    </row>
    <row r="102" spans="1:17" ht="37.5" customHeight="1" thickBot="1">
      <c r="A102" s="127"/>
      <c r="B102" s="127"/>
      <c r="C102" s="127"/>
      <c r="D102" s="122" t="s">
        <v>17</v>
      </c>
      <c r="E102" s="123"/>
      <c r="F102" s="123"/>
      <c r="G102" s="124"/>
      <c r="H102" s="5">
        <f>SUM(H94:H101)</f>
        <v>11433.900000000001</v>
      </c>
      <c r="I102" s="5">
        <f t="shared" ref="I102:Q102" si="27">SUM(I94:I101)</f>
        <v>12240.6</v>
      </c>
      <c r="J102" s="5">
        <f t="shared" si="27"/>
        <v>14424.9</v>
      </c>
      <c r="K102" s="5">
        <f t="shared" si="27"/>
        <v>11325.9</v>
      </c>
      <c r="L102" s="5">
        <f t="shared" si="27"/>
        <v>12270.499999999998</v>
      </c>
      <c r="M102" s="5">
        <f t="shared" si="27"/>
        <v>12453.2</v>
      </c>
      <c r="N102" s="5">
        <f>SUM(N94:N101)</f>
        <v>13834.099999999999</v>
      </c>
      <c r="O102" s="5">
        <f t="shared" ref="O102:P102" si="28">SUM(O94:O101)</f>
        <v>17096.100000000002</v>
      </c>
      <c r="P102" s="5">
        <f t="shared" si="28"/>
        <v>16100.200000000003</v>
      </c>
      <c r="Q102" s="5">
        <f t="shared" si="27"/>
        <v>17097.399999999998</v>
      </c>
    </row>
    <row r="103" spans="1:17" ht="37.5" customHeight="1" thickBot="1">
      <c r="A103" s="125" t="s">
        <v>14</v>
      </c>
      <c r="B103" s="125" t="s">
        <v>44</v>
      </c>
      <c r="C103" s="125" t="s">
        <v>16</v>
      </c>
      <c r="D103" s="32">
        <v>974</v>
      </c>
      <c r="E103" s="18" t="s">
        <v>142</v>
      </c>
      <c r="F103" s="18" t="s">
        <v>143</v>
      </c>
      <c r="G103" s="18">
        <v>100</v>
      </c>
      <c r="H103" s="5">
        <v>254</v>
      </c>
      <c r="I103" s="5">
        <v>198.2</v>
      </c>
      <c r="J103" s="5">
        <v>238.3</v>
      </c>
      <c r="K103" s="5">
        <v>256.89999999999998</v>
      </c>
      <c r="L103" s="5">
        <v>282.8</v>
      </c>
      <c r="M103" s="5">
        <v>320.8</v>
      </c>
      <c r="N103" s="5">
        <v>311.60000000000002</v>
      </c>
      <c r="O103" s="5">
        <v>332</v>
      </c>
      <c r="P103" s="5">
        <v>0</v>
      </c>
      <c r="Q103" s="5">
        <v>0</v>
      </c>
    </row>
    <row r="104" spans="1:17" ht="37.5" customHeight="1" thickBot="1">
      <c r="A104" s="126"/>
      <c r="B104" s="126"/>
      <c r="C104" s="126"/>
      <c r="D104" s="32">
        <v>974</v>
      </c>
      <c r="E104" s="18" t="s">
        <v>142</v>
      </c>
      <c r="F104" s="18" t="s">
        <v>143</v>
      </c>
      <c r="G104" s="18">
        <v>200</v>
      </c>
      <c r="H104" s="5">
        <v>20</v>
      </c>
      <c r="I104" s="5">
        <v>75.8</v>
      </c>
      <c r="J104" s="5">
        <v>35.700000000000003</v>
      </c>
      <c r="K104" s="5">
        <v>44.5</v>
      </c>
      <c r="L104" s="5">
        <v>95.2</v>
      </c>
      <c r="M104" s="5">
        <v>32.200000000000003</v>
      </c>
      <c r="N104" s="5">
        <v>174.4</v>
      </c>
      <c r="O104" s="5">
        <v>0</v>
      </c>
      <c r="P104" s="5">
        <v>0</v>
      </c>
      <c r="Q104" s="5">
        <v>0</v>
      </c>
    </row>
    <row r="105" spans="1:17" ht="37.5" customHeight="1" thickBot="1">
      <c r="A105" s="127"/>
      <c r="B105" s="127"/>
      <c r="C105" s="127"/>
      <c r="D105" s="122" t="s">
        <v>17</v>
      </c>
      <c r="E105" s="123"/>
      <c r="F105" s="123"/>
      <c r="G105" s="124"/>
      <c r="H105" s="5">
        <f>SUM(H103:H104)</f>
        <v>274</v>
      </c>
      <c r="I105" s="5">
        <f t="shared" ref="I105:Q105" si="29">SUM(I103:I104)</f>
        <v>274</v>
      </c>
      <c r="J105" s="5">
        <f t="shared" si="29"/>
        <v>274</v>
      </c>
      <c r="K105" s="5">
        <f t="shared" si="29"/>
        <v>301.39999999999998</v>
      </c>
      <c r="L105" s="5">
        <f t="shared" si="29"/>
        <v>378</v>
      </c>
      <c r="M105" s="5">
        <f t="shared" si="29"/>
        <v>353</v>
      </c>
      <c r="N105" s="5">
        <f t="shared" ref="N105:P105" si="30">SUM(N103:N104)</f>
        <v>486</v>
      </c>
      <c r="O105" s="5">
        <f t="shared" si="30"/>
        <v>332</v>
      </c>
      <c r="P105" s="5">
        <f t="shared" si="30"/>
        <v>0</v>
      </c>
      <c r="Q105" s="5">
        <f t="shared" si="29"/>
        <v>0</v>
      </c>
    </row>
  </sheetData>
  <mergeCells count="107">
    <mergeCell ref="D46:G46"/>
    <mergeCell ref="A47:A48"/>
    <mergeCell ref="B47:B48"/>
    <mergeCell ref="C47:C48"/>
    <mergeCell ref="D48:G48"/>
    <mergeCell ref="A83:A84"/>
    <mergeCell ref="B83:B84"/>
    <mergeCell ref="C80:C84"/>
    <mergeCell ref="A69:A71"/>
    <mergeCell ref="B69:B71"/>
    <mergeCell ref="C69:C71"/>
    <mergeCell ref="A77:A79"/>
    <mergeCell ref="B77:B79"/>
    <mergeCell ref="A74:A75"/>
    <mergeCell ref="B74:B75"/>
    <mergeCell ref="D84:G84"/>
    <mergeCell ref="D79:G79"/>
    <mergeCell ref="A50:A51"/>
    <mergeCell ref="B50:B51"/>
    <mergeCell ref="A27:A32"/>
    <mergeCell ref="B27:B32"/>
    <mergeCell ref="A40:A41"/>
    <mergeCell ref="B40:B41"/>
    <mergeCell ref="C40:C41"/>
    <mergeCell ref="A33:A39"/>
    <mergeCell ref="B33:B39"/>
    <mergeCell ref="C33:C39"/>
    <mergeCell ref="A45:A46"/>
    <mergeCell ref="B45:B46"/>
    <mergeCell ref="C45:C46"/>
    <mergeCell ref="D7:G7"/>
    <mergeCell ref="A12:A16"/>
    <mergeCell ref="B12:B16"/>
    <mergeCell ref="C12:C16"/>
    <mergeCell ref="A20:A22"/>
    <mergeCell ref="B20:B22"/>
    <mergeCell ref="D16:G16"/>
    <mergeCell ref="A17:A19"/>
    <mergeCell ref="B17:B19"/>
    <mergeCell ref="D22:G22"/>
    <mergeCell ref="A7:A8"/>
    <mergeCell ref="B7:B8"/>
    <mergeCell ref="C7:C8"/>
    <mergeCell ref="P50:P51"/>
    <mergeCell ref="D50:G51"/>
    <mergeCell ref="H50:H51"/>
    <mergeCell ref="I50:I51"/>
    <mergeCell ref="D26:G26"/>
    <mergeCell ref="D41:G41"/>
    <mergeCell ref="A61:A65"/>
    <mergeCell ref="B61:B65"/>
    <mergeCell ref="C61:C68"/>
    <mergeCell ref="A52:A53"/>
    <mergeCell ref="B52:B53"/>
    <mergeCell ref="A54:A60"/>
    <mergeCell ref="B54:B60"/>
    <mergeCell ref="D39:G39"/>
    <mergeCell ref="D32:G32"/>
    <mergeCell ref="B66:B68"/>
    <mergeCell ref="M50:M51"/>
    <mergeCell ref="N50:N51"/>
    <mergeCell ref="O50:O51"/>
    <mergeCell ref="A23:A26"/>
    <mergeCell ref="B23:B26"/>
    <mergeCell ref="A42:A44"/>
    <mergeCell ref="B42:B44"/>
    <mergeCell ref="C42:C44"/>
    <mergeCell ref="N2:O2"/>
    <mergeCell ref="C76:C79"/>
    <mergeCell ref="D60:G60"/>
    <mergeCell ref="D71:G71"/>
    <mergeCell ref="D53:G53"/>
    <mergeCell ref="K50:K51"/>
    <mergeCell ref="L50:L51"/>
    <mergeCell ref="J50:J51"/>
    <mergeCell ref="H7:Q7"/>
    <mergeCell ref="D19:G19"/>
    <mergeCell ref="C17:C19"/>
    <mergeCell ref="C20:C22"/>
    <mergeCell ref="C72:C75"/>
    <mergeCell ref="C54:C60"/>
    <mergeCell ref="D44:G44"/>
    <mergeCell ref="Q50:Q51"/>
    <mergeCell ref="B5:O5"/>
    <mergeCell ref="K3:Q3"/>
    <mergeCell ref="D75:G75"/>
    <mergeCell ref="C27:C32"/>
    <mergeCell ref="C23:C26"/>
    <mergeCell ref="C50:C51"/>
    <mergeCell ref="C52:C53"/>
    <mergeCell ref="D68:G68"/>
    <mergeCell ref="D105:G105"/>
    <mergeCell ref="A88:A92"/>
    <mergeCell ref="B88:B92"/>
    <mergeCell ref="A86:A87"/>
    <mergeCell ref="B86:B87"/>
    <mergeCell ref="A103:A105"/>
    <mergeCell ref="B103:B105"/>
    <mergeCell ref="C103:C105"/>
    <mergeCell ref="A94:A102"/>
    <mergeCell ref="B94:B102"/>
    <mergeCell ref="D102:G102"/>
    <mergeCell ref="D92:G92"/>
    <mergeCell ref="C88:C92"/>
    <mergeCell ref="C86:C87"/>
    <mergeCell ref="C94:C102"/>
    <mergeCell ref="D87:G87"/>
  </mergeCells>
  <pageMargins left="0.70866141732283472" right="0.70866141732283472" top="0.74803149606299213" bottom="0.39370078740157483" header="0.31496062992125984" footer="0.31496062992125984"/>
  <pageSetup paperSize="9" scale="56" orientation="landscape" r:id="rId1"/>
  <rowBreaks count="3" manualBreakCount="3">
    <brk id="19" max="16" man="1"/>
    <brk id="41" max="16" man="1"/>
    <brk id="68" max="16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452"/>
  <sheetViews>
    <sheetView view="pageBreakPreview" zoomScale="85" zoomScaleNormal="85" zoomScaleSheetLayoutView="85" workbookViewId="0">
      <selection activeCell="S4" sqref="S4"/>
    </sheetView>
  </sheetViews>
  <sheetFormatPr defaultRowHeight="15"/>
  <cols>
    <col min="1" max="1" width="17" style="2" customWidth="1"/>
    <col min="2" max="2" width="27.42578125" style="2" customWidth="1"/>
    <col min="3" max="3" width="19.85546875" style="2" customWidth="1"/>
    <col min="4" max="9" width="9.140625" style="2"/>
    <col min="10" max="13" width="11" style="2" customWidth="1"/>
    <col min="14" max="14" width="9.140625" style="2"/>
    <col min="15" max="15" width="12.28515625" style="2" customWidth="1"/>
    <col min="16" max="16" width="9.140625" style="2"/>
  </cols>
  <sheetData>
    <row r="1" spans="1:15">
      <c r="I1" s="71"/>
    </row>
    <row r="2" spans="1:15">
      <c r="I2" s="71"/>
      <c r="K2" s="133" t="s">
        <v>198</v>
      </c>
      <c r="L2" s="133"/>
    </row>
    <row r="3" spans="1:15" ht="120.75" customHeight="1">
      <c r="H3" s="153" t="s">
        <v>243</v>
      </c>
      <c r="I3" s="153"/>
      <c r="J3" s="153"/>
      <c r="K3" s="153"/>
      <c r="L3" s="153"/>
      <c r="M3" s="153"/>
      <c r="N3" s="54"/>
      <c r="O3" s="54"/>
    </row>
    <row r="4" spans="1:15" ht="66.75" customHeight="1">
      <c r="B4" s="195" t="s">
        <v>199</v>
      </c>
      <c r="C4" s="196"/>
      <c r="D4" s="196"/>
      <c r="E4" s="196"/>
      <c r="F4" s="196"/>
      <c r="G4" s="196"/>
      <c r="H4" s="196"/>
      <c r="I4" s="196"/>
      <c r="J4" s="196"/>
      <c r="K4" s="196"/>
      <c r="L4" s="109"/>
      <c r="M4" s="109"/>
    </row>
    <row r="5" spans="1:15" ht="15.75" thickBot="1">
      <c r="B5" s="71"/>
      <c r="C5" s="71"/>
      <c r="D5" s="71"/>
      <c r="E5" s="71"/>
      <c r="F5" s="71"/>
      <c r="G5" s="71"/>
      <c r="H5" s="71"/>
      <c r="I5" s="71"/>
    </row>
    <row r="6" spans="1:15" ht="63.75" customHeight="1" thickBot="1">
      <c r="A6" s="189" t="s">
        <v>0</v>
      </c>
      <c r="B6" s="177" t="s">
        <v>1</v>
      </c>
      <c r="C6" s="177" t="s">
        <v>53</v>
      </c>
      <c r="D6" s="197" t="s">
        <v>54</v>
      </c>
      <c r="E6" s="198"/>
      <c r="F6" s="198"/>
      <c r="G6" s="198"/>
      <c r="H6" s="198"/>
      <c r="I6" s="198"/>
      <c r="J6" s="198"/>
      <c r="K6" s="198"/>
      <c r="L6" s="198"/>
      <c r="M6" s="199"/>
    </row>
    <row r="7" spans="1:15" ht="16.5" thickBot="1">
      <c r="A7" s="191"/>
      <c r="B7" s="179"/>
      <c r="C7" s="179"/>
      <c r="D7" s="72">
        <v>2016</v>
      </c>
      <c r="E7" s="72">
        <v>2017</v>
      </c>
      <c r="F7" s="72">
        <v>2018</v>
      </c>
      <c r="G7" s="72">
        <v>2019</v>
      </c>
      <c r="H7" s="72">
        <v>2020</v>
      </c>
      <c r="I7" s="72">
        <v>2021</v>
      </c>
      <c r="J7" s="3">
        <v>2022</v>
      </c>
      <c r="K7" s="3">
        <v>2023</v>
      </c>
      <c r="L7" s="3">
        <v>2024</v>
      </c>
      <c r="M7" s="3">
        <v>2025</v>
      </c>
    </row>
    <row r="8" spans="1:15" ht="15.75" thickBot="1">
      <c r="A8" s="20">
        <v>1</v>
      </c>
      <c r="B8" s="73">
        <v>2</v>
      </c>
      <c r="C8" s="73">
        <v>3</v>
      </c>
      <c r="D8" s="73">
        <v>5</v>
      </c>
      <c r="E8" s="73">
        <v>6</v>
      </c>
      <c r="F8" s="73">
        <v>7</v>
      </c>
      <c r="G8" s="73">
        <v>8</v>
      </c>
      <c r="H8" s="73">
        <v>9</v>
      </c>
      <c r="I8" s="73">
        <v>10</v>
      </c>
      <c r="J8" s="11">
        <v>11</v>
      </c>
      <c r="K8" s="11">
        <v>12</v>
      </c>
      <c r="L8" s="11">
        <v>13</v>
      </c>
      <c r="M8" s="11">
        <v>14</v>
      </c>
    </row>
    <row r="9" spans="1:15" ht="47.25" customHeight="1" thickBot="1">
      <c r="A9" s="189" t="s">
        <v>55</v>
      </c>
      <c r="B9" s="177" t="s">
        <v>10</v>
      </c>
      <c r="C9" s="74" t="s">
        <v>56</v>
      </c>
      <c r="D9" s="75">
        <f t="shared" ref="D9:M9" si="0">D14++D69+D114+D129</f>
        <v>153415</v>
      </c>
      <c r="E9" s="75">
        <f t="shared" si="0"/>
        <v>170040.90000000002</v>
      </c>
      <c r="F9" s="75">
        <f t="shared" si="0"/>
        <v>191468.9</v>
      </c>
      <c r="G9" s="75">
        <f t="shared" si="0"/>
        <v>213020.69999999995</v>
      </c>
      <c r="H9" s="75">
        <f t="shared" si="0"/>
        <v>223883</v>
      </c>
      <c r="I9" s="75">
        <f t="shared" si="0"/>
        <v>262225.7</v>
      </c>
      <c r="J9" s="101">
        <f t="shared" si="0"/>
        <v>283570.36900000006</v>
      </c>
      <c r="K9" s="101">
        <f t="shared" si="0"/>
        <v>393796.83</v>
      </c>
      <c r="L9" s="101">
        <f t="shared" si="0"/>
        <v>235330.28</v>
      </c>
      <c r="M9" s="101">
        <f t="shared" si="0"/>
        <v>237547.10000000003</v>
      </c>
      <c r="O9" s="37">
        <f>SUM(D9:M9)</f>
        <v>2364298.7790000001</v>
      </c>
    </row>
    <row r="10" spans="1:15" ht="47.25" customHeight="1" thickBot="1">
      <c r="A10" s="190"/>
      <c r="B10" s="178"/>
      <c r="C10" s="74" t="s">
        <v>57</v>
      </c>
      <c r="D10" s="75">
        <f t="shared" ref="D10:M10" si="1">D15++D70+D115+D130</f>
        <v>41743.199999999997</v>
      </c>
      <c r="E10" s="75">
        <f t="shared" si="1"/>
        <v>41166.9</v>
      </c>
      <c r="F10" s="75">
        <f t="shared" si="1"/>
        <v>47035</v>
      </c>
      <c r="G10" s="75">
        <f t="shared" si="1"/>
        <v>74527.100000000006</v>
      </c>
      <c r="H10" s="75">
        <f t="shared" si="1"/>
        <v>70557</v>
      </c>
      <c r="I10" s="75">
        <f t="shared" si="1"/>
        <v>77110.7</v>
      </c>
      <c r="J10" s="101">
        <f t="shared" si="1"/>
        <v>90652.068999999974</v>
      </c>
      <c r="K10" s="101">
        <f t="shared" si="1"/>
        <v>97417.71</v>
      </c>
      <c r="L10" s="101">
        <f t="shared" si="1"/>
        <v>78695</v>
      </c>
      <c r="M10" s="101">
        <f t="shared" si="1"/>
        <v>79693.5</v>
      </c>
      <c r="O10" s="37">
        <f t="shared" ref="O10:O18" si="2">SUM(D10:M10)</f>
        <v>698598.179</v>
      </c>
    </row>
    <row r="11" spans="1:15" ht="47.25" customHeight="1" thickBot="1">
      <c r="A11" s="190"/>
      <c r="B11" s="178"/>
      <c r="C11" s="74" t="s">
        <v>58</v>
      </c>
      <c r="D11" s="75">
        <f t="shared" ref="D11:M11" si="3">D16++D71+D116+D131</f>
        <v>94876.4</v>
      </c>
      <c r="E11" s="75">
        <f t="shared" si="3"/>
        <v>108580.5</v>
      </c>
      <c r="F11" s="75">
        <f t="shared" si="3"/>
        <v>122596.8</v>
      </c>
      <c r="G11" s="75">
        <f t="shared" si="3"/>
        <v>120663.29999999999</v>
      </c>
      <c r="H11" s="75">
        <f t="shared" si="3"/>
        <v>133539.4</v>
      </c>
      <c r="I11" s="75">
        <f t="shared" si="3"/>
        <v>137626.79999999999</v>
      </c>
      <c r="J11" s="101">
        <f t="shared" si="3"/>
        <v>154994.9</v>
      </c>
      <c r="K11" s="101">
        <f t="shared" si="3"/>
        <v>150538.29</v>
      </c>
      <c r="L11" s="101">
        <f t="shared" si="3"/>
        <v>127378.38000000002</v>
      </c>
      <c r="M11" s="101">
        <f t="shared" si="3"/>
        <v>127526.20000000001</v>
      </c>
      <c r="O11" s="37">
        <f t="shared" si="2"/>
        <v>1278320.97</v>
      </c>
    </row>
    <row r="12" spans="1:15" ht="47.25" customHeight="1" thickBot="1">
      <c r="A12" s="190"/>
      <c r="B12" s="178"/>
      <c r="C12" s="74" t="s">
        <v>59</v>
      </c>
      <c r="D12" s="75">
        <f t="shared" ref="D12:M12" si="4">D17++D72+D117+D132</f>
        <v>2281.6999999999998</v>
      </c>
      <c r="E12" s="75">
        <f t="shared" si="4"/>
        <v>3658.8999999999996</v>
      </c>
      <c r="F12" s="75">
        <f t="shared" si="4"/>
        <v>4431.7</v>
      </c>
      <c r="G12" s="75">
        <f t="shared" si="4"/>
        <v>404.5</v>
      </c>
      <c r="H12" s="75">
        <f t="shared" si="4"/>
        <v>8439.5999999999985</v>
      </c>
      <c r="I12" s="75">
        <f t="shared" si="4"/>
        <v>33120.300000000003</v>
      </c>
      <c r="J12" s="101">
        <f t="shared" si="4"/>
        <v>23560.400000000001</v>
      </c>
      <c r="K12" s="101">
        <f t="shared" si="4"/>
        <v>130840.83</v>
      </c>
      <c r="L12" s="101">
        <f t="shared" si="4"/>
        <v>14256.9</v>
      </c>
      <c r="M12" s="101">
        <f t="shared" si="4"/>
        <v>14327.4</v>
      </c>
      <c r="O12" s="37">
        <f t="shared" si="2"/>
        <v>235322.22999999998</v>
      </c>
    </row>
    <row r="13" spans="1:15" ht="47.25" customHeight="1" thickBot="1">
      <c r="A13" s="191"/>
      <c r="B13" s="179"/>
      <c r="C13" s="76" t="s">
        <v>60</v>
      </c>
      <c r="D13" s="75">
        <f t="shared" ref="D13:M13" si="5">D18++D73+D118+D133</f>
        <v>14513.7</v>
      </c>
      <c r="E13" s="75">
        <f t="shared" si="5"/>
        <v>16634.599999999999</v>
      </c>
      <c r="F13" s="75">
        <f t="shared" si="5"/>
        <v>17405.400000000001</v>
      </c>
      <c r="G13" s="75">
        <f t="shared" si="5"/>
        <v>17425.8</v>
      </c>
      <c r="H13" s="75">
        <f t="shared" si="5"/>
        <v>11347</v>
      </c>
      <c r="I13" s="75">
        <f t="shared" si="5"/>
        <v>14367.9</v>
      </c>
      <c r="J13" s="101">
        <f t="shared" si="5"/>
        <v>14363</v>
      </c>
      <c r="K13" s="101">
        <f t="shared" si="5"/>
        <v>15000</v>
      </c>
      <c r="L13" s="101">
        <f t="shared" si="5"/>
        <v>15000</v>
      </c>
      <c r="M13" s="101">
        <f t="shared" si="5"/>
        <v>16000</v>
      </c>
      <c r="N13" s="71"/>
      <c r="O13" s="79">
        <f t="shared" si="2"/>
        <v>152057.4</v>
      </c>
    </row>
    <row r="14" spans="1:15" ht="47.25" customHeight="1" thickBot="1">
      <c r="A14" s="171" t="s">
        <v>12</v>
      </c>
      <c r="B14" s="180" t="s">
        <v>13</v>
      </c>
      <c r="C14" s="74" t="s">
        <v>56</v>
      </c>
      <c r="D14" s="75">
        <f t="shared" ref="D14:J18" si="6">D19+D24+D29+D34+D39+D44+D49+D54</f>
        <v>136286.19999999998</v>
      </c>
      <c r="E14" s="75">
        <f t="shared" si="6"/>
        <v>148808.30000000002</v>
      </c>
      <c r="F14" s="75">
        <f t="shared" si="6"/>
        <v>168515</v>
      </c>
      <c r="G14" s="75">
        <f t="shared" si="6"/>
        <v>200889.49999999997</v>
      </c>
      <c r="H14" s="75">
        <f t="shared" si="6"/>
        <v>207595.2</v>
      </c>
      <c r="I14" s="75">
        <f t="shared" si="6"/>
        <v>246975.5</v>
      </c>
      <c r="J14" s="101">
        <f t="shared" si="6"/>
        <v>253044.72900000002</v>
      </c>
      <c r="K14" s="101">
        <f>K19+K24+K29+K34+K39+K44+K49+K54+K59+K64</f>
        <v>243595.99000000002</v>
      </c>
      <c r="L14" s="101">
        <f t="shared" ref="L14:M18" si="7">L19+L24+L29+L34+L39+L44+L49+L54</f>
        <v>212110.28</v>
      </c>
      <c r="M14" s="101">
        <f t="shared" si="7"/>
        <v>213017.00000000003</v>
      </c>
      <c r="N14" s="71"/>
      <c r="O14" s="80">
        <f>SUM(D14:M14)</f>
        <v>2030837.699</v>
      </c>
    </row>
    <row r="15" spans="1:15" ht="47.25" customHeight="1" thickBot="1">
      <c r="A15" s="172"/>
      <c r="B15" s="181"/>
      <c r="C15" s="74" t="s">
        <v>57</v>
      </c>
      <c r="D15" s="75">
        <f t="shared" si="6"/>
        <v>30182.1</v>
      </c>
      <c r="E15" s="75">
        <f t="shared" si="6"/>
        <v>28921.3</v>
      </c>
      <c r="F15" s="75">
        <f t="shared" si="6"/>
        <v>32533.5</v>
      </c>
      <c r="G15" s="75">
        <f t="shared" si="6"/>
        <v>63198.400000000001</v>
      </c>
      <c r="H15" s="75">
        <f t="shared" si="6"/>
        <v>58259.200000000004</v>
      </c>
      <c r="I15" s="75">
        <f t="shared" si="6"/>
        <v>62697.2</v>
      </c>
      <c r="J15" s="101">
        <f t="shared" si="6"/>
        <v>70815.828999999969</v>
      </c>
      <c r="K15" s="101">
        <f>K20+K25+K30+K35+K40+K45+K50+K55</f>
        <v>65584.990000000005</v>
      </c>
      <c r="L15" s="101">
        <f t="shared" si="7"/>
        <v>55800.800000000003</v>
      </c>
      <c r="M15" s="101">
        <f t="shared" si="7"/>
        <v>55489.200000000004</v>
      </c>
      <c r="N15" s="71"/>
      <c r="O15" s="80">
        <f t="shared" si="2"/>
        <v>523482.51899999997</v>
      </c>
    </row>
    <row r="16" spans="1:15" ht="47.25" customHeight="1" thickBot="1">
      <c r="A16" s="172"/>
      <c r="B16" s="181"/>
      <c r="C16" s="74" t="s">
        <v>58</v>
      </c>
      <c r="D16" s="75">
        <f t="shared" si="6"/>
        <v>91332.2</v>
      </c>
      <c r="E16" s="75">
        <f t="shared" si="6"/>
        <v>103105.2</v>
      </c>
      <c r="F16" s="75">
        <f t="shared" si="6"/>
        <v>118408</v>
      </c>
      <c r="G16" s="75">
        <f t="shared" si="6"/>
        <v>119887</v>
      </c>
      <c r="H16" s="75">
        <f t="shared" si="6"/>
        <v>132968.1</v>
      </c>
      <c r="I16" s="75">
        <f t="shared" si="6"/>
        <v>136790.09999999998</v>
      </c>
      <c r="J16" s="101">
        <f t="shared" si="6"/>
        <v>153812.1</v>
      </c>
      <c r="K16" s="101">
        <f>K21+K26+K31+K36+K41+K46+K51+K56+K61+K66</f>
        <v>148515.30000000002</v>
      </c>
      <c r="L16" s="101">
        <f t="shared" si="7"/>
        <v>127052.58000000002</v>
      </c>
      <c r="M16" s="101">
        <f t="shared" si="7"/>
        <v>127200.40000000001</v>
      </c>
      <c r="O16" s="37">
        <f t="shared" si="2"/>
        <v>1259070.98</v>
      </c>
    </row>
    <row r="17" spans="1:15" ht="47.25" customHeight="1" thickBot="1">
      <c r="A17" s="172"/>
      <c r="B17" s="181"/>
      <c r="C17" s="74" t="s">
        <v>59</v>
      </c>
      <c r="D17" s="75">
        <f t="shared" si="6"/>
        <v>258.2</v>
      </c>
      <c r="E17" s="75">
        <f t="shared" si="6"/>
        <v>147.19999999999999</v>
      </c>
      <c r="F17" s="75">
        <f t="shared" si="6"/>
        <v>168.1</v>
      </c>
      <c r="G17" s="75">
        <f t="shared" si="6"/>
        <v>378.3</v>
      </c>
      <c r="H17" s="75">
        <f t="shared" si="6"/>
        <v>5020.8999999999996</v>
      </c>
      <c r="I17" s="75">
        <f t="shared" si="6"/>
        <v>33120.300000000003</v>
      </c>
      <c r="J17" s="101">
        <f t="shared" si="6"/>
        <v>14053.8</v>
      </c>
      <c r="K17" s="101">
        <f>K22+K27+K32+K37+K42+K47+K52+K57+K62+K67</f>
        <v>14495.699999999999</v>
      </c>
      <c r="L17" s="101">
        <f t="shared" si="7"/>
        <v>14256.9</v>
      </c>
      <c r="M17" s="101">
        <f t="shared" si="7"/>
        <v>14327.4</v>
      </c>
      <c r="O17" s="37">
        <f t="shared" si="2"/>
        <v>96226.799999999988</v>
      </c>
    </row>
    <row r="18" spans="1:15" ht="47.25" customHeight="1" thickBot="1">
      <c r="A18" s="173"/>
      <c r="B18" s="182"/>
      <c r="C18" s="76" t="s">
        <v>60</v>
      </c>
      <c r="D18" s="75">
        <f t="shared" si="6"/>
        <v>14513.7</v>
      </c>
      <c r="E18" s="75">
        <f t="shared" si="6"/>
        <v>16634.599999999999</v>
      </c>
      <c r="F18" s="75">
        <f t="shared" si="6"/>
        <v>17405.400000000001</v>
      </c>
      <c r="G18" s="75">
        <f t="shared" si="6"/>
        <v>17425.8</v>
      </c>
      <c r="H18" s="75">
        <f t="shared" si="6"/>
        <v>11347</v>
      </c>
      <c r="I18" s="75">
        <f t="shared" si="6"/>
        <v>14367.9</v>
      </c>
      <c r="J18" s="101">
        <f t="shared" si="6"/>
        <v>14363</v>
      </c>
      <c r="K18" s="101">
        <f>K23+K28+K33+K38+K43+K48+K53+K58</f>
        <v>15000</v>
      </c>
      <c r="L18" s="101">
        <f t="shared" si="7"/>
        <v>15000</v>
      </c>
      <c r="M18" s="101">
        <f t="shared" si="7"/>
        <v>16000</v>
      </c>
      <c r="O18" s="37">
        <f t="shared" si="2"/>
        <v>152057.4</v>
      </c>
    </row>
    <row r="19" spans="1:15" ht="47.25" customHeight="1" thickBot="1">
      <c r="A19" s="171" t="s">
        <v>14</v>
      </c>
      <c r="B19" s="180" t="s">
        <v>15</v>
      </c>
      <c r="C19" s="74" t="s">
        <v>56</v>
      </c>
      <c r="D19" s="75">
        <f>SUM(D20:D23)</f>
        <v>43496.7</v>
      </c>
      <c r="E19" s="75">
        <f t="shared" ref="E19" si="8">SUM(E20:E23)</f>
        <v>44425.7</v>
      </c>
      <c r="F19" s="75">
        <f t="shared" ref="F19" si="9">SUM(F20:F23)</f>
        <v>49287.3</v>
      </c>
      <c r="G19" s="75">
        <f t="shared" ref="G19" si="10">SUM(G20:G23)</f>
        <v>74218.7</v>
      </c>
      <c r="H19" s="75">
        <f t="shared" ref="H19" si="11">SUM(H20:H23)</f>
        <v>66422</v>
      </c>
      <c r="I19" s="75">
        <f t="shared" ref="I19" si="12">SUM(I20:I23)</f>
        <v>71446.8</v>
      </c>
      <c r="J19" s="101">
        <f t="shared" ref="J19" si="13">SUM(J20:J23)</f>
        <v>79410.128999999986</v>
      </c>
      <c r="K19" s="101">
        <f t="shared" ref="K19" si="14">SUM(K20:K23)</f>
        <v>56850.19</v>
      </c>
      <c r="L19" s="101">
        <f t="shared" ref="L19" si="15">SUM(L20:L23)</f>
        <v>65996.3</v>
      </c>
      <c r="M19" s="101">
        <f t="shared" ref="M19" si="16">SUM(M20:M23)</f>
        <v>66683.200000000012</v>
      </c>
    </row>
    <row r="20" spans="1:15" ht="47.25" customHeight="1" thickBot="1">
      <c r="A20" s="172"/>
      <c r="B20" s="181"/>
      <c r="C20" s="74" t="s">
        <v>57</v>
      </c>
      <c r="D20" s="75">
        <v>28983</v>
      </c>
      <c r="E20" s="75">
        <v>27791.1</v>
      </c>
      <c r="F20" s="75">
        <v>31881.9</v>
      </c>
      <c r="G20" s="75">
        <v>56792.9</v>
      </c>
      <c r="H20" s="75">
        <v>55075</v>
      </c>
      <c r="I20" s="75">
        <v>57078.9</v>
      </c>
      <c r="J20" s="101">
        <f>48510.4+1836+90+772.3+320.7+20+60+156+44.06+41.1+235+359+452+146+54.4+945.6+147.2+445.6+7.2+511.669-128.8+7.5+507.6+202.7+1200+100+340+343.6+6395.6+222.2+1.6+286.5+129.5+281.4+1.5+2</f>
        <v>65047.128999999979</v>
      </c>
      <c r="K20" s="101">
        <v>41850.19</v>
      </c>
      <c r="L20" s="101">
        <v>50996.3</v>
      </c>
      <c r="M20" s="101">
        <v>50683.200000000004</v>
      </c>
    </row>
    <row r="21" spans="1:15" ht="47.25" customHeight="1" thickBot="1">
      <c r="A21" s="172"/>
      <c r="B21" s="181"/>
      <c r="C21" s="74" t="s">
        <v>58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101">
        <v>0</v>
      </c>
      <c r="K21" s="101">
        <v>0</v>
      </c>
      <c r="L21" s="101">
        <v>0</v>
      </c>
      <c r="M21" s="101">
        <v>0</v>
      </c>
    </row>
    <row r="22" spans="1:15" ht="47.25" customHeight="1" thickBot="1">
      <c r="A22" s="172"/>
      <c r="B22" s="181"/>
      <c r="C22" s="74" t="s">
        <v>59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101">
        <v>0</v>
      </c>
      <c r="K22" s="101">
        <v>0</v>
      </c>
      <c r="L22" s="101">
        <v>0</v>
      </c>
      <c r="M22" s="101">
        <v>0</v>
      </c>
    </row>
    <row r="23" spans="1:15" ht="47.25" customHeight="1" thickBot="1">
      <c r="A23" s="173"/>
      <c r="B23" s="182"/>
      <c r="C23" s="76" t="s">
        <v>60</v>
      </c>
      <c r="D23" s="75">
        <v>14513.7</v>
      </c>
      <c r="E23" s="75">
        <v>16634.599999999999</v>
      </c>
      <c r="F23" s="75">
        <v>17405.400000000001</v>
      </c>
      <c r="G23" s="75">
        <v>17425.8</v>
      </c>
      <c r="H23" s="75">
        <v>11347</v>
      </c>
      <c r="I23" s="75">
        <v>14367.9</v>
      </c>
      <c r="J23" s="101">
        <v>14363</v>
      </c>
      <c r="K23" s="101">
        <v>15000</v>
      </c>
      <c r="L23" s="101">
        <v>15000</v>
      </c>
      <c r="M23" s="101">
        <v>16000</v>
      </c>
    </row>
    <row r="24" spans="1:15" ht="47.25" customHeight="1" thickBot="1">
      <c r="A24" s="171" t="s">
        <v>14</v>
      </c>
      <c r="B24" s="180" t="s">
        <v>18</v>
      </c>
      <c r="C24" s="74" t="s">
        <v>56</v>
      </c>
      <c r="D24" s="75">
        <f>SUM(D25:D28)</f>
        <v>72745.7</v>
      </c>
      <c r="E24" s="75">
        <f t="shared" ref="E24" si="17">SUM(E25:E28)</f>
        <v>79317.899999999994</v>
      </c>
      <c r="F24" s="75">
        <f t="shared" ref="F24" si="18">SUM(F25:F28)</f>
        <v>90618</v>
      </c>
      <c r="G24" s="75">
        <f t="shared" ref="G24" si="19">SUM(G25:G28)</f>
        <v>91827.4</v>
      </c>
      <c r="H24" s="75">
        <f t="shared" ref="H24" si="20">SUM(H25:H28)</f>
        <v>104582.6</v>
      </c>
      <c r="I24" s="75">
        <f t="shared" ref="I24" si="21">SUM(I25:I28)</f>
        <v>107704.4</v>
      </c>
      <c r="J24" s="101">
        <f t="shared" ref="J24" si="22">SUM(J25:J28)</f>
        <v>122447.30000000002</v>
      </c>
      <c r="K24" s="101">
        <f t="shared" ref="K24" si="23">SUM(K25:K28)</f>
        <v>126380.8</v>
      </c>
      <c r="L24" s="101">
        <f t="shared" ref="L24" si="24">SUM(L25:L28)</f>
        <v>113742.68000000001</v>
      </c>
      <c r="M24" s="101">
        <f t="shared" ref="M24" si="25">SUM(M25:M28)</f>
        <v>113742.70000000001</v>
      </c>
    </row>
    <row r="25" spans="1:15" ht="47.25" customHeight="1" thickBot="1">
      <c r="A25" s="172"/>
      <c r="B25" s="181"/>
      <c r="C25" s="74" t="s">
        <v>57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101">
        <v>0</v>
      </c>
      <c r="K25" s="101">
        <v>0</v>
      </c>
      <c r="L25" s="101">
        <v>0</v>
      </c>
      <c r="M25" s="101">
        <v>0</v>
      </c>
    </row>
    <row r="26" spans="1:15" ht="47.25" customHeight="1" thickBot="1">
      <c r="A26" s="172"/>
      <c r="B26" s="181"/>
      <c r="C26" s="74" t="s">
        <v>58</v>
      </c>
      <c r="D26" s="75">
        <v>72745.7</v>
      </c>
      <c r="E26" s="75">
        <v>79317.899999999994</v>
      </c>
      <c r="F26" s="75">
        <v>90618</v>
      </c>
      <c r="G26" s="75">
        <v>91827.4</v>
      </c>
      <c r="H26" s="75">
        <v>104582.6</v>
      </c>
      <c r="I26" s="75">
        <v>107704.4</v>
      </c>
      <c r="J26" s="101">
        <f>110365.6+586+407+639+7604.1+413.3+1258.3+389+785</f>
        <v>122447.30000000002</v>
      </c>
      <c r="K26" s="101">
        <v>126380.8</v>
      </c>
      <c r="L26" s="101">
        <v>113742.68000000001</v>
      </c>
      <c r="M26" s="101">
        <v>113742.70000000001</v>
      </c>
    </row>
    <row r="27" spans="1:15" ht="47.25" customHeight="1" thickBot="1">
      <c r="A27" s="172"/>
      <c r="B27" s="181"/>
      <c r="C27" s="74" t="s">
        <v>59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101">
        <v>0</v>
      </c>
      <c r="K27" s="101">
        <v>0</v>
      </c>
      <c r="L27" s="101">
        <v>0</v>
      </c>
      <c r="M27" s="101">
        <v>0</v>
      </c>
    </row>
    <row r="28" spans="1:15" ht="47.25" customHeight="1" thickBot="1">
      <c r="A28" s="173"/>
      <c r="B28" s="182"/>
      <c r="C28" s="76" t="s">
        <v>60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101">
        <v>0</v>
      </c>
      <c r="K28" s="101">
        <v>0</v>
      </c>
      <c r="L28" s="101">
        <v>0</v>
      </c>
      <c r="M28" s="101">
        <v>0</v>
      </c>
    </row>
    <row r="29" spans="1:15" ht="47.25" customHeight="1" thickBot="1">
      <c r="A29" s="171" t="s">
        <v>14</v>
      </c>
      <c r="B29" s="174" t="s">
        <v>19</v>
      </c>
      <c r="C29" s="74" t="s">
        <v>56</v>
      </c>
      <c r="D29" s="75">
        <f>SUM(D30:D33)</f>
        <v>1530</v>
      </c>
      <c r="E29" s="75">
        <f t="shared" ref="E29" si="26">SUM(E30:E33)</f>
        <v>2565</v>
      </c>
      <c r="F29" s="75">
        <f t="shared" ref="F29" si="27">SUM(F30:F33)</f>
        <v>2695</v>
      </c>
      <c r="G29" s="75">
        <f t="shared" ref="G29" si="28">SUM(G30:G33)</f>
        <v>2570</v>
      </c>
      <c r="H29" s="75">
        <f t="shared" ref="H29" si="29">SUM(H30:H33)</f>
        <v>5507.8</v>
      </c>
      <c r="I29" s="75">
        <f t="shared" ref="I29" si="30">SUM(I30:I33)</f>
        <v>8965.7000000000007</v>
      </c>
      <c r="J29" s="101">
        <f t="shared" ref="J29" si="31">SUM(J30:J33)</f>
        <v>11783.099999999999</v>
      </c>
      <c r="K29" s="101">
        <f t="shared" ref="K29" si="32">SUM(K30:K33)</f>
        <v>12400.6</v>
      </c>
      <c r="L29" s="101">
        <f t="shared" ref="L29" si="33">SUM(L30:L33)</f>
        <v>11866.8</v>
      </c>
      <c r="M29" s="101">
        <f t="shared" ref="M29" si="34">SUM(M30:M33)</f>
        <v>12086.599999999999</v>
      </c>
    </row>
    <row r="30" spans="1:15" ht="47.25" customHeight="1" thickBot="1">
      <c r="A30" s="172"/>
      <c r="B30" s="175"/>
      <c r="C30" s="74" t="s">
        <v>57</v>
      </c>
      <c r="D30" s="75">
        <v>0</v>
      </c>
      <c r="E30" s="75">
        <v>0</v>
      </c>
      <c r="F30" s="75">
        <v>0</v>
      </c>
      <c r="G30" s="75">
        <v>0</v>
      </c>
      <c r="H30" s="75">
        <v>0.3</v>
      </c>
      <c r="I30" s="75">
        <v>0.6</v>
      </c>
      <c r="J30" s="101">
        <v>0.7</v>
      </c>
      <c r="K30" s="101">
        <f>5337.6+0.7</f>
        <v>5338.3</v>
      </c>
      <c r="L30" s="101">
        <f>4803.8+0.7</f>
        <v>4804.5</v>
      </c>
      <c r="M30" s="101">
        <f>4803.8+2.2</f>
        <v>4806</v>
      </c>
    </row>
    <row r="31" spans="1:15" ht="47.25" customHeight="1" thickBot="1">
      <c r="A31" s="172"/>
      <c r="B31" s="175"/>
      <c r="C31" s="74" t="s">
        <v>58</v>
      </c>
      <c r="D31" s="75">
        <v>1530</v>
      </c>
      <c r="E31" s="75">
        <v>2565</v>
      </c>
      <c r="F31" s="75">
        <v>2695</v>
      </c>
      <c r="G31" s="75">
        <v>2570</v>
      </c>
      <c r="H31" s="75">
        <v>2998.3</v>
      </c>
      <c r="I31" s="75">
        <v>2972.5</v>
      </c>
      <c r="J31" s="101">
        <f>3656.2+272.7+908+0.8</f>
        <v>4837.7</v>
      </c>
      <c r="K31" s="101">
        <v>70.599999999999994</v>
      </c>
      <c r="L31" s="101">
        <v>70.599999999999994</v>
      </c>
      <c r="M31" s="101">
        <v>218.4</v>
      </c>
    </row>
    <row r="32" spans="1:15" ht="47.25" customHeight="1" thickBot="1">
      <c r="A32" s="172"/>
      <c r="B32" s="175"/>
      <c r="C32" s="74" t="s">
        <v>59</v>
      </c>
      <c r="D32" s="75">
        <v>0</v>
      </c>
      <c r="E32" s="75">
        <v>0</v>
      </c>
      <c r="F32" s="75">
        <v>0</v>
      </c>
      <c r="G32" s="75">
        <v>0</v>
      </c>
      <c r="H32" s="75">
        <v>2509.1999999999998</v>
      </c>
      <c r="I32" s="75">
        <v>5992.6</v>
      </c>
      <c r="J32" s="101">
        <f>6856.2+88.5</f>
        <v>6944.7</v>
      </c>
      <c r="K32" s="101">
        <v>6991.7</v>
      </c>
      <c r="L32" s="101">
        <v>6991.7</v>
      </c>
      <c r="M32" s="101">
        <v>7062.2</v>
      </c>
    </row>
    <row r="33" spans="1:13" ht="61.5" customHeight="1" thickBot="1">
      <c r="A33" s="172"/>
      <c r="B33" s="175"/>
      <c r="C33" s="77" t="s">
        <v>60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103">
        <v>0</v>
      </c>
      <c r="K33" s="103">
        <v>0</v>
      </c>
      <c r="L33" s="103">
        <v>0</v>
      </c>
      <c r="M33" s="103">
        <v>0</v>
      </c>
    </row>
    <row r="34" spans="1:13" ht="47.25" customHeight="1" thickBot="1">
      <c r="A34" s="171" t="s">
        <v>14</v>
      </c>
      <c r="B34" s="174" t="s">
        <v>20</v>
      </c>
      <c r="C34" s="74" t="s">
        <v>61</v>
      </c>
      <c r="D34" s="75">
        <f>SUM(D35:D38)</f>
        <v>9356.4</v>
      </c>
      <c r="E34" s="75">
        <f t="shared" ref="E34" si="35">SUM(E35:E38)</f>
        <v>13563.3</v>
      </c>
      <c r="F34" s="75">
        <f t="shared" ref="F34" si="36">SUM(F35:F38)</f>
        <v>12201</v>
      </c>
      <c r="G34" s="75">
        <f t="shared" ref="G34" si="37">SUM(G35:G38)</f>
        <v>13151</v>
      </c>
      <c r="H34" s="75">
        <f t="shared" ref="H34" si="38">SUM(H35:H38)</f>
        <v>12882.1</v>
      </c>
      <c r="I34" s="75">
        <f t="shared" ref="I34" si="39">SUM(I35:I38)</f>
        <v>14329.4</v>
      </c>
      <c r="J34" s="101">
        <f t="shared" ref="J34" si="40">SUM(J35:J38)</f>
        <v>14535.599999999999</v>
      </c>
      <c r="K34" s="101">
        <f t="shared" ref="K34" si="41">SUM(K35:K38)</f>
        <v>14710.4</v>
      </c>
      <c r="L34" s="101">
        <f t="shared" ref="L34" si="42">SUM(L35:L38)</f>
        <v>13239.3</v>
      </c>
      <c r="M34" s="101">
        <f t="shared" ref="M34" si="43">SUM(M35:M38)</f>
        <v>13239.3</v>
      </c>
    </row>
    <row r="35" spans="1:13" ht="47.25" customHeight="1" thickBot="1">
      <c r="A35" s="172"/>
      <c r="B35" s="175"/>
      <c r="C35" s="74" t="s">
        <v>57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101">
        <v>0</v>
      </c>
      <c r="K35" s="101">
        <v>0</v>
      </c>
      <c r="L35" s="101">
        <v>0</v>
      </c>
      <c r="M35" s="101">
        <v>0</v>
      </c>
    </row>
    <row r="36" spans="1:13" ht="47.25" customHeight="1" thickBot="1">
      <c r="A36" s="172"/>
      <c r="B36" s="175"/>
      <c r="C36" s="74" t="s">
        <v>58</v>
      </c>
      <c r="D36" s="75">
        <v>9356.4</v>
      </c>
      <c r="E36" s="75">
        <v>13563.3</v>
      </c>
      <c r="F36" s="75">
        <v>12201</v>
      </c>
      <c r="G36" s="75">
        <v>13151</v>
      </c>
      <c r="H36" s="75">
        <v>12882.1</v>
      </c>
      <c r="I36" s="75">
        <v>14329.4</v>
      </c>
      <c r="J36" s="101">
        <f>13845.8+117.9+571.9</f>
        <v>14535.599999999999</v>
      </c>
      <c r="K36" s="101">
        <v>14710.4</v>
      </c>
      <c r="L36" s="101">
        <v>13239.3</v>
      </c>
      <c r="M36" s="101">
        <v>13239.3</v>
      </c>
    </row>
    <row r="37" spans="1:13" ht="47.25" customHeight="1" thickBot="1">
      <c r="A37" s="172"/>
      <c r="B37" s="175"/>
      <c r="C37" s="74" t="s">
        <v>59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101">
        <v>0</v>
      </c>
      <c r="K37" s="101">
        <v>0</v>
      </c>
      <c r="L37" s="101">
        <v>0</v>
      </c>
      <c r="M37" s="101">
        <v>0</v>
      </c>
    </row>
    <row r="38" spans="1:13" ht="47.25" customHeight="1" thickBot="1">
      <c r="A38" s="173"/>
      <c r="B38" s="176"/>
      <c r="C38" s="76" t="s">
        <v>60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101">
        <v>0</v>
      </c>
      <c r="K38" s="101">
        <v>0</v>
      </c>
      <c r="L38" s="101">
        <v>0</v>
      </c>
      <c r="M38" s="101">
        <v>0</v>
      </c>
    </row>
    <row r="39" spans="1:13" ht="47.25" customHeight="1" thickBot="1">
      <c r="A39" s="171" t="s">
        <v>14</v>
      </c>
      <c r="B39" s="180" t="s">
        <v>21</v>
      </c>
      <c r="C39" s="74" t="s">
        <v>61</v>
      </c>
      <c r="D39" s="75">
        <f>SUM(D40:D43)</f>
        <v>7958.3</v>
      </c>
      <c r="E39" s="75">
        <f t="shared" ref="E39" si="44">SUM(E40:E43)</f>
        <v>7806.2</v>
      </c>
      <c r="F39" s="75">
        <f t="shared" ref="F39" si="45">SUM(F40:F43)</f>
        <v>13062.1</v>
      </c>
      <c r="G39" s="75">
        <f t="shared" ref="G39" si="46">SUM(G40:G43)</f>
        <v>12716.9</v>
      </c>
      <c r="H39" s="75">
        <f t="shared" ref="H39" si="47">SUM(H40:H43)</f>
        <v>12595.1</v>
      </c>
      <c r="I39" s="75">
        <f t="shared" ref="I39" si="48">SUM(I40:I43)</f>
        <v>11638.3</v>
      </c>
      <c r="J39" s="101">
        <f t="shared" ref="J39" si="49">SUM(J40:J43)</f>
        <v>11991.5</v>
      </c>
      <c r="K39" s="101">
        <f t="shared" ref="K39" si="50">SUM(K40:K43)</f>
        <v>7299</v>
      </c>
      <c r="L39" s="101">
        <f t="shared" ref="L39" si="51">SUM(L40:L43)</f>
        <v>0</v>
      </c>
      <c r="M39" s="101">
        <f t="shared" ref="M39" si="52">SUM(M40:M43)</f>
        <v>0</v>
      </c>
    </row>
    <row r="40" spans="1:13" ht="47.25" customHeight="1" thickBot="1">
      <c r="A40" s="172"/>
      <c r="B40" s="181"/>
      <c r="C40" s="74" t="s">
        <v>57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101">
        <v>0</v>
      </c>
      <c r="K40" s="101">
        <v>0</v>
      </c>
      <c r="L40" s="101">
        <v>0</v>
      </c>
      <c r="M40" s="101">
        <v>0</v>
      </c>
    </row>
    <row r="41" spans="1:13" ht="47.25" customHeight="1" thickBot="1">
      <c r="A41" s="172"/>
      <c r="B41" s="181"/>
      <c r="C41" s="74" t="s">
        <v>58</v>
      </c>
      <c r="D41" s="75">
        <v>7700.1</v>
      </c>
      <c r="E41" s="75">
        <v>7659</v>
      </c>
      <c r="F41" s="75">
        <v>12894</v>
      </c>
      <c r="G41" s="75">
        <v>12338.6</v>
      </c>
      <c r="H41" s="75">
        <v>12505.1</v>
      </c>
      <c r="I41" s="75">
        <v>11581.4</v>
      </c>
      <c r="J41" s="101">
        <v>11991.5</v>
      </c>
      <c r="K41" s="101">
        <v>7299</v>
      </c>
      <c r="L41" s="101">
        <v>0</v>
      </c>
      <c r="M41" s="101">
        <v>0</v>
      </c>
    </row>
    <row r="42" spans="1:13" ht="47.25" customHeight="1" thickBot="1">
      <c r="A42" s="172"/>
      <c r="B42" s="181"/>
      <c r="C42" s="74" t="s">
        <v>59</v>
      </c>
      <c r="D42" s="75">
        <v>258.2</v>
      </c>
      <c r="E42" s="75">
        <v>147.19999999999999</v>
      </c>
      <c r="F42" s="75">
        <v>168.1</v>
      </c>
      <c r="G42" s="75">
        <v>378.3</v>
      </c>
      <c r="H42" s="75">
        <v>90</v>
      </c>
      <c r="I42" s="75">
        <v>56.9</v>
      </c>
      <c r="J42" s="101">
        <v>0</v>
      </c>
      <c r="K42" s="101">
        <v>0</v>
      </c>
      <c r="L42" s="101">
        <v>0</v>
      </c>
      <c r="M42" s="101">
        <v>0</v>
      </c>
    </row>
    <row r="43" spans="1:13" ht="47.25" customHeight="1" thickBot="1">
      <c r="A43" s="173"/>
      <c r="B43" s="182"/>
      <c r="C43" s="76" t="s">
        <v>60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101">
        <v>0</v>
      </c>
      <c r="K43" s="101">
        <v>0</v>
      </c>
      <c r="L43" s="101">
        <v>0</v>
      </c>
      <c r="M43" s="101">
        <v>0</v>
      </c>
    </row>
    <row r="44" spans="1:13" ht="47.25" customHeight="1" thickBot="1">
      <c r="A44" s="171" t="s">
        <v>14</v>
      </c>
      <c r="B44" s="180" t="s">
        <v>22</v>
      </c>
      <c r="C44" s="74" t="s">
        <v>56</v>
      </c>
      <c r="D44" s="75">
        <f>SUM(D45:D48)</f>
        <v>1199.0999999999999</v>
      </c>
      <c r="E44" s="75">
        <f t="shared" ref="E44" si="53">SUM(E45:E48)</f>
        <v>1130.2</v>
      </c>
      <c r="F44" s="75">
        <f t="shared" ref="F44" si="54">SUM(F45:F48)</f>
        <v>651.6</v>
      </c>
      <c r="G44" s="75">
        <f t="shared" ref="G44" si="55">SUM(G45:G48)</f>
        <v>6405.5</v>
      </c>
      <c r="H44" s="75">
        <f t="shared" ref="H44" si="56">SUM(H45:H48)</f>
        <v>3183.9</v>
      </c>
      <c r="I44" s="75">
        <f t="shared" ref="I44" si="57">SUM(I45:I48)</f>
        <v>5615.7</v>
      </c>
      <c r="J44" s="101">
        <f t="shared" ref="J44" si="58">SUM(J45:J48)</f>
        <v>5768</v>
      </c>
      <c r="K44" s="101">
        <f t="shared" ref="K44" si="59">SUM(K45:K48)</f>
        <v>18396.5</v>
      </c>
      <c r="L44" s="101">
        <f t="shared" ref="L44" si="60">SUM(L45:L48)</f>
        <v>0</v>
      </c>
      <c r="M44" s="101">
        <f t="shared" ref="M44" si="61">SUM(M45:M48)</f>
        <v>0</v>
      </c>
    </row>
    <row r="45" spans="1:13" ht="47.25" customHeight="1" thickBot="1">
      <c r="A45" s="172"/>
      <c r="B45" s="181"/>
      <c r="C45" s="74" t="s">
        <v>57</v>
      </c>
      <c r="D45" s="75">
        <v>1199.0999999999999</v>
      </c>
      <c r="E45" s="75">
        <v>1130.2</v>
      </c>
      <c r="F45" s="75">
        <v>651.6</v>
      </c>
      <c r="G45" s="75">
        <v>6405.5</v>
      </c>
      <c r="H45" s="75">
        <v>3183.9</v>
      </c>
      <c r="I45" s="75">
        <v>5615.7</v>
      </c>
      <c r="J45" s="5">
        <f>2014+350+1600+674+276-191.7-15.4-165.5-157.8+429.9+956.5-2</f>
        <v>5768</v>
      </c>
      <c r="K45" s="101">
        <v>18396.5</v>
      </c>
      <c r="L45" s="101">
        <v>0</v>
      </c>
      <c r="M45" s="101">
        <v>0</v>
      </c>
    </row>
    <row r="46" spans="1:13" ht="47.25" customHeight="1" thickBot="1">
      <c r="A46" s="172"/>
      <c r="B46" s="181"/>
      <c r="C46" s="74" t="s">
        <v>58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101">
        <v>0</v>
      </c>
      <c r="K46" s="101">
        <v>0</v>
      </c>
      <c r="L46" s="101">
        <v>0</v>
      </c>
      <c r="M46" s="101">
        <v>0</v>
      </c>
    </row>
    <row r="47" spans="1:13" ht="47.25" customHeight="1" thickBot="1">
      <c r="A47" s="172"/>
      <c r="B47" s="181"/>
      <c r="C47" s="74" t="s">
        <v>59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101">
        <v>0</v>
      </c>
      <c r="K47" s="101">
        <v>0</v>
      </c>
      <c r="L47" s="101">
        <v>0</v>
      </c>
      <c r="M47" s="101">
        <v>0</v>
      </c>
    </row>
    <row r="48" spans="1:13" ht="47.25" customHeight="1" thickBot="1">
      <c r="A48" s="173"/>
      <c r="B48" s="182"/>
      <c r="C48" s="76" t="s">
        <v>60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101">
        <v>0</v>
      </c>
      <c r="K48" s="101">
        <v>0</v>
      </c>
      <c r="L48" s="101">
        <v>0</v>
      </c>
      <c r="M48" s="101">
        <v>0</v>
      </c>
    </row>
    <row r="49" spans="1:15" ht="47.25" customHeight="1" thickBot="1">
      <c r="A49" s="186" t="s">
        <v>14</v>
      </c>
      <c r="B49" s="174" t="s">
        <v>62</v>
      </c>
      <c r="C49" s="74" t="s">
        <v>56</v>
      </c>
      <c r="D49" s="75">
        <f>SUM(D50:D53)</f>
        <v>0</v>
      </c>
      <c r="E49" s="75">
        <f t="shared" ref="E49" si="62">SUM(E50:E53)</f>
        <v>0</v>
      </c>
      <c r="F49" s="75">
        <f t="shared" ref="F49" si="63">SUM(F50:F53)</f>
        <v>0</v>
      </c>
      <c r="G49" s="75">
        <f t="shared" ref="G49" si="64">SUM(G50:G53)</f>
        <v>0</v>
      </c>
      <c r="H49" s="75">
        <f t="shared" ref="H49" si="65">SUM(H50:H53)</f>
        <v>0</v>
      </c>
      <c r="I49" s="75">
        <f t="shared" ref="I49" si="66">SUM(I50:I53)</f>
        <v>20244.400000000001</v>
      </c>
      <c r="J49" s="101">
        <f t="shared" ref="J49" si="67">SUM(J50:J53)</f>
        <v>0</v>
      </c>
      <c r="K49" s="101">
        <f t="shared" ref="K49" si="68">SUM(K50:K53)</f>
        <v>0</v>
      </c>
      <c r="L49" s="101">
        <f t="shared" ref="L49" si="69">SUM(L50:L53)</f>
        <v>0</v>
      </c>
      <c r="M49" s="101">
        <f t="shared" ref="M49" si="70">SUM(M50:M53)</f>
        <v>0</v>
      </c>
    </row>
    <row r="50" spans="1:15" ht="47.25" customHeight="1" thickBot="1">
      <c r="A50" s="187"/>
      <c r="B50" s="175"/>
      <c r="C50" s="74" t="s">
        <v>57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2</v>
      </c>
      <c r="J50" s="101">
        <v>0</v>
      </c>
      <c r="K50" s="101">
        <v>0</v>
      </c>
      <c r="L50" s="101">
        <v>0</v>
      </c>
      <c r="M50" s="101">
        <v>0</v>
      </c>
    </row>
    <row r="51" spans="1:15" ht="47.25" customHeight="1" thickBot="1">
      <c r="A51" s="187"/>
      <c r="B51" s="175"/>
      <c r="C51" s="74" t="s">
        <v>58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202.4</v>
      </c>
      <c r="J51" s="101">
        <v>0</v>
      </c>
      <c r="K51" s="101">
        <v>0</v>
      </c>
      <c r="L51" s="101">
        <v>0</v>
      </c>
      <c r="M51" s="101">
        <v>0</v>
      </c>
    </row>
    <row r="52" spans="1:15" ht="47.25" customHeight="1" thickBot="1">
      <c r="A52" s="187"/>
      <c r="B52" s="175"/>
      <c r="C52" s="74" t="s">
        <v>59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20040</v>
      </c>
      <c r="J52" s="101">
        <v>0</v>
      </c>
      <c r="K52" s="101">
        <v>0</v>
      </c>
      <c r="L52" s="101">
        <v>0</v>
      </c>
      <c r="M52" s="101">
        <v>0</v>
      </c>
    </row>
    <row r="53" spans="1:15" ht="47.25" customHeight="1" thickBot="1">
      <c r="A53" s="188"/>
      <c r="B53" s="176"/>
      <c r="C53" s="76" t="s">
        <v>60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101">
        <v>0</v>
      </c>
      <c r="K53" s="101">
        <v>0</v>
      </c>
      <c r="L53" s="101">
        <v>0</v>
      </c>
      <c r="M53" s="101">
        <v>0</v>
      </c>
    </row>
    <row r="54" spans="1:15" ht="47.25" customHeight="1" thickBot="1">
      <c r="A54" s="186" t="s">
        <v>14</v>
      </c>
      <c r="B54" s="183" t="s">
        <v>25</v>
      </c>
      <c r="C54" s="74" t="s">
        <v>56</v>
      </c>
      <c r="D54" s="75">
        <f>SUM(D55:D58)</f>
        <v>0</v>
      </c>
      <c r="E54" s="75">
        <f t="shared" ref="E54" si="71">SUM(E55:E58)</f>
        <v>0</v>
      </c>
      <c r="F54" s="75">
        <f t="shared" ref="F54" si="72">SUM(F55:F58)</f>
        <v>0</v>
      </c>
      <c r="G54" s="75">
        <f t="shared" ref="G54" si="73">SUM(G55:G58)</f>
        <v>0</v>
      </c>
      <c r="H54" s="75">
        <f t="shared" ref="H54" si="74">SUM(H55:H58)</f>
        <v>2421.6999999999998</v>
      </c>
      <c r="I54" s="75">
        <f t="shared" ref="I54" si="75">SUM(I55:I58)</f>
        <v>7030.8</v>
      </c>
      <c r="J54" s="101">
        <f t="shared" ref="J54" si="76">SUM(J55:J58)</f>
        <v>7109.1</v>
      </c>
      <c r="K54" s="101">
        <f t="shared" ref="K54" si="77">SUM(K55:K58)</f>
        <v>7265.2</v>
      </c>
      <c r="L54" s="101">
        <f t="shared" ref="L54" si="78">SUM(L55:L58)</f>
        <v>7265.2</v>
      </c>
      <c r="M54" s="101">
        <f t="shared" ref="M54" si="79">SUM(M55:M58)</f>
        <v>7265.2</v>
      </c>
    </row>
    <row r="55" spans="1:15" ht="47.25" customHeight="1" thickBot="1">
      <c r="A55" s="187"/>
      <c r="B55" s="184"/>
      <c r="C55" s="74" t="s">
        <v>57</v>
      </c>
      <c r="D55" s="75"/>
      <c r="E55" s="75"/>
      <c r="F55" s="75"/>
      <c r="G55" s="75"/>
      <c r="H55" s="75">
        <v>0</v>
      </c>
      <c r="I55" s="75">
        <v>0</v>
      </c>
      <c r="J55" s="101">
        <v>0</v>
      </c>
      <c r="K55" s="101">
        <v>0</v>
      </c>
      <c r="L55" s="101">
        <v>0</v>
      </c>
      <c r="M55" s="101">
        <v>0</v>
      </c>
    </row>
    <row r="56" spans="1:15" ht="47.25" customHeight="1" thickBot="1">
      <c r="A56" s="187"/>
      <c r="B56" s="184"/>
      <c r="C56" s="74" t="s">
        <v>58</v>
      </c>
      <c r="D56" s="75"/>
      <c r="E56" s="75"/>
      <c r="F56" s="75"/>
      <c r="G56" s="75"/>
      <c r="H56" s="75">
        <v>0</v>
      </c>
      <c r="I56" s="75">
        <v>0</v>
      </c>
      <c r="J56" s="101">
        <v>0</v>
      </c>
      <c r="K56" s="101">
        <v>0</v>
      </c>
      <c r="L56" s="101">
        <v>0</v>
      </c>
      <c r="M56" s="101">
        <v>0</v>
      </c>
    </row>
    <row r="57" spans="1:15" ht="47.25" customHeight="1" thickBot="1">
      <c r="A57" s="187"/>
      <c r="B57" s="184"/>
      <c r="C57" s="74" t="s">
        <v>59</v>
      </c>
      <c r="D57" s="75"/>
      <c r="E57" s="75"/>
      <c r="F57" s="75"/>
      <c r="G57" s="75"/>
      <c r="H57" s="75">
        <v>2421.6999999999998</v>
      </c>
      <c r="I57" s="75">
        <v>7030.8</v>
      </c>
      <c r="J57" s="101">
        <v>7109.1</v>
      </c>
      <c r="K57" s="101">
        <v>7265.2</v>
      </c>
      <c r="L57" s="101">
        <v>7265.2</v>
      </c>
      <c r="M57" s="101">
        <v>7265.2</v>
      </c>
    </row>
    <row r="58" spans="1:15" ht="47.25" customHeight="1" thickBot="1">
      <c r="A58" s="188"/>
      <c r="B58" s="185"/>
      <c r="C58" s="76" t="s">
        <v>60</v>
      </c>
      <c r="D58" s="75"/>
      <c r="E58" s="75"/>
      <c r="F58" s="75"/>
      <c r="G58" s="75"/>
      <c r="H58" s="75">
        <v>0</v>
      </c>
      <c r="I58" s="75">
        <v>0</v>
      </c>
      <c r="J58" s="101">
        <v>0</v>
      </c>
      <c r="K58" s="101">
        <v>0</v>
      </c>
      <c r="L58" s="101"/>
      <c r="M58" s="101"/>
      <c r="O58" s="71"/>
    </row>
    <row r="59" spans="1:15" ht="47.25" customHeight="1" thickBot="1">
      <c r="A59" s="189" t="s">
        <v>14</v>
      </c>
      <c r="B59" s="192" t="s">
        <v>246</v>
      </c>
      <c r="C59" s="74" t="s">
        <v>56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101">
        <f t="shared" ref="K59" si="80">SUM(K60:K63)</f>
        <v>49.6</v>
      </c>
      <c r="L59" s="75">
        <v>0</v>
      </c>
      <c r="M59" s="75">
        <v>0</v>
      </c>
      <c r="O59" s="71"/>
    </row>
    <row r="60" spans="1:15" ht="47.25" customHeight="1" thickBot="1">
      <c r="A60" s="190"/>
      <c r="B60" s="193"/>
      <c r="C60" s="74" t="s">
        <v>57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101">
        <v>0</v>
      </c>
      <c r="L60" s="75">
        <v>0</v>
      </c>
      <c r="M60" s="75">
        <v>0</v>
      </c>
      <c r="O60" s="71"/>
    </row>
    <row r="61" spans="1:15" ht="47.25" customHeight="1" thickBot="1">
      <c r="A61" s="190"/>
      <c r="B61" s="193"/>
      <c r="C61" s="74" t="s">
        <v>58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101">
        <v>49.6</v>
      </c>
      <c r="L61" s="75">
        <v>0</v>
      </c>
      <c r="M61" s="75">
        <v>0</v>
      </c>
      <c r="O61" s="71"/>
    </row>
    <row r="62" spans="1:15" ht="47.25" customHeight="1" thickBot="1">
      <c r="A62" s="190"/>
      <c r="B62" s="193"/>
      <c r="C62" s="74" t="s">
        <v>59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101">
        <v>0</v>
      </c>
      <c r="L62" s="75">
        <v>0</v>
      </c>
      <c r="M62" s="75">
        <v>0</v>
      </c>
      <c r="O62" s="71"/>
    </row>
    <row r="63" spans="1:15" ht="47.25" customHeight="1" thickBot="1">
      <c r="A63" s="191"/>
      <c r="B63" s="194"/>
      <c r="C63" s="76" t="s">
        <v>60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101">
        <v>0</v>
      </c>
      <c r="L63" s="75">
        <v>0</v>
      </c>
      <c r="M63" s="75">
        <v>0</v>
      </c>
      <c r="O63" s="71"/>
    </row>
    <row r="64" spans="1:15" ht="47.25" customHeight="1" thickBot="1">
      <c r="A64" s="189" t="s">
        <v>14</v>
      </c>
      <c r="B64" s="192" t="s">
        <v>247</v>
      </c>
      <c r="C64" s="74" t="s">
        <v>56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101">
        <f t="shared" ref="K64" si="81">SUM(K65:K68)</f>
        <v>243.70000000000002</v>
      </c>
      <c r="L64" s="75">
        <v>0</v>
      </c>
      <c r="M64" s="75">
        <v>0</v>
      </c>
      <c r="O64" s="71"/>
    </row>
    <row r="65" spans="1:15" ht="47.25" customHeight="1" thickBot="1">
      <c r="A65" s="190"/>
      <c r="B65" s="193"/>
      <c r="C65" s="74" t="s">
        <v>57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101">
        <v>0</v>
      </c>
      <c r="L65" s="75">
        <v>0</v>
      </c>
      <c r="M65" s="75">
        <v>0</v>
      </c>
      <c r="O65" s="71"/>
    </row>
    <row r="66" spans="1:15" ht="47.25" customHeight="1" thickBot="1">
      <c r="A66" s="190"/>
      <c r="B66" s="193"/>
      <c r="C66" s="74" t="s">
        <v>58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101">
        <v>4.9000000000000004</v>
      </c>
      <c r="L66" s="75">
        <v>0</v>
      </c>
      <c r="M66" s="75">
        <v>0</v>
      </c>
      <c r="O66" s="71"/>
    </row>
    <row r="67" spans="1:15" ht="47.25" customHeight="1" thickBot="1">
      <c r="A67" s="190"/>
      <c r="B67" s="193"/>
      <c r="C67" s="74" t="s">
        <v>59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101">
        <v>238.8</v>
      </c>
      <c r="L67" s="75">
        <v>0</v>
      </c>
      <c r="M67" s="75">
        <v>0</v>
      </c>
      <c r="O67" s="71"/>
    </row>
    <row r="68" spans="1:15" ht="47.25" customHeight="1" thickBot="1">
      <c r="A68" s="191"/>
      <c r="B68" s="194"/>
      <c r="C68" s="76" t="s">
        <v>60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101">
        <v>0</v>
      </c>
      <c r="L68" s="75">
        <v>0</v>
      </c>
      <c r="M68" s="75">
        <v>0</v>
      </c>
      <c r="O68" s="71"/>
    </row>
    <row r="69" spans="1:15" ht="47.25" customHeight="1" thickBot="1">
      <c r="A69" s="171" t="s">
        <v>12</v>
      </c>
      <c r="B69" s="180" t="s">
        <v>27</v>
      </c>
      <c r="C69" s="74" t="s">
        <v>56</v>
      </c>
      <c r="D69" s="75">
        <f>D74+D79+D84+D89+D94</f>
        <v>576.20000000000005</v>
      </c>
      <c r="E69" s="75">
        <f t="shared" ref="E69:I69" si="82">E74+E79+E84+E89+E94</f>
        <v>713.7</v>
      </c>
      <c r="F69" s="75">
        <f t="shared" si="82"/>
        <v>2506.9</v>
      </c>
      <c r="G69" s="75">
        <f t="shared" si="82"/>
        <v>498.9</v>
      </c>
      <c r="H69" s="75">
        <f t="shared" si="82"/>
        <v>3634.3</v>
      </c>
      <c r="I69" s="75">
        <f t="shared" si="82"/>
        <v>2444</v>
      </c>
      <c r="J69" s="101">
        <f>J74+J79+J84+J89+J94+J99+J104</f>
        <v>16205.5</v>
      </c>
      <c r="K69" s="101">
        <f>K74+K79+K84+K89+K94+K99+K104+K109</f>
        <v>132772.73000000001</v>
      </c>
      <c r="L69" s="101">
        <f t="shared" ref="L69:M69" si="83">L74+L79+L84+L89+L94+L99+L104</f>
        <v>7119.8</v>
      </c>
      <c r="M69" s="101">
        <f t="shared" si="83"/>
        <v>7432.7000000000007</v>
      </c>
      <c r="O69" s="80">
        <f t="shared" ref="O69:O73" si="84">SUM(D69:M69)</f>
        <v>173904.73</v>
      </c>
    </row>
    <row r="70" spans="1:15" ht="47.25" customHeight="1" thickBot="1">
      <c r="A70" s="172"/>
      <c r="B70" s="181"/>
      <c r="C70" s="74" t="s">
        <v>57</v>
      </c>
      <c r="D70" s="75">
        <f t="shared" ref="D70:I73" si="85">D75+D80+D85+D90+D95</f>
        <v>0</v>
      </c>
      <c r="E70" s="75">
        <f t="shared" si="85"/>
        <v>0</v>
      </c>
      <c r="F70" s="75">
        <f t="shared" si="85"/>
        <v>71.599999999999994</v>
      </c>
      <c r="G70" s="75">
        <f t="shared" si="85"/>
        <v>24</v>
      </c>
      <c r="H70" s="75">
        <f t="shared" si="85"/>
        <v>34.799999999999997</v>
      </c>
      <c r="I70" s="75">
        <f t="shared" si="85"/>
        <v>1960.3</v>
      </c>
      <c r="J70" s="101">
        <f t="shared" ref="J70:M70" si="86">J75+J80+J85+J90+J95+J100+J105</f>
        <v>6002.1</v>
      </c>
      <c r="K70" s="101">
        <f t="shared" ref="K70:K73" si="87">K75+K80+K85+K90+K95+K100+K105+K110</f>
        <v>14736.61</v>
      </c>
      <c r="L70" s="101">
        <f t="shared" si="86"/>
        <v>6794</v>
      </c>
      <c r="M70" s="101">
        <f t="shared" si="86"/>
        <v>7106.9000000000005</v>
      </c>
      <c r="O70" s="80">
        <f t="shared" si="84"/>
        <v>36730.31</v>
      </c>
    </row>
    <row r="71" spans="1:15" ht="47.25" customHeight="1" thickBot="1">
      <c r="A71" s="172"/>
      <c r="B71" s="181"/>
      <c r="C71" s="74" t="s">
        <v>58</v>
      </c>
      <c r="D71" s="75">
        <f t="shared" si="85"/>
        <v>576.20000000000005</v>
      </c>
      <c r="E71" s="75">
        <f t="shared" ref="E71:I71" si="88">E76+E81+E86+E91+E96</f>
        <v>713.7</v>
      </c>
      <c r="F71" s="75">
        <f t="shared" si="88"/>
        <v>595.29999999999995</v>
      </c>
      <c r="G71" s="75">
        <f t="shared" si="88"/>
        <v>474.9</v>
      </c>
      <c r="H71" s="75">
        <f t="shared" si="88"/>
        <v>193.3</v>
      </c>
      <c r="I71" s="75">
        <f t="shared" si="88"/>
        <v>483.7</v>
      </c>
      <c r="J71" s="101">
        <f t="shared" ref="J71:M71" si="89">J76+J81+J86+J91+J96+J101+J106</f>
        <v>696.80000000000007</v>
      </c>
      <c r="K71" s="101">
        <f t="shared" si="87"/>
        <v>1690.99</v>
      </c>
      <c r="L71" s="101">
        <f t="shared" si="89"/>
        <v>325.8</v>
      </c>
      <c r="M71" s="101">
        <f t="shared" si="89"/>
        <v>325.8</v>
      </c>
      <c r="O71" s="37">
        <f t="shared" si="84"/>
        <v>6076.4900000000007</v>
      </c>
    </row>
    <row r="72" spans="1:15" ht="47.25" customHeight="1" thickBot="1">
      <c r="A72" s="172"/>
      <c r="B72" s="181"/>
      <c r="C72" s="74" t="s">
        <v>59</v>
      </c>
      <c r="D72" s="75">
        <f t="shared" si="85"/>
        <v>0</v>
      </c>
      <c r="E72" s="75">
        <f t="shared" ref="E72:I72" si="90">E77+E82+E87+E92+E97</f>
        <v>0</v>
      </c>
      <c r="F72" s="75">
        <f t="shared" si="90"/>
        <v>1840</v>
      </c>
      <c r="G72" s="75">
        <f t="shared" si="90"/>
        <v>0</v>
      </c>
      <c r="H72" s="75">
        <f t="shared" si="90"/>
        <v>3406.2</v>
      </c>
      <c r="I72" s="75">
        <f t="shared" si="90"/>
        <v>0</v>
      </c>
      <c r="J72" s="101">
        <f t="shared" ref="J72:M72" si="91">J77+J82+J87+J92+J97+J102+J107</f>
        <v>9506.6</v>
      </c>
      <c r="K72" s="101">
        <f t="shared" si="87"/>
        <v>116345.13</v>
      </c>
      <c r="L72" s="101">
        <f t="shared" si="91"/>
        <v>0</v>
      </c>
      <c r="M72" s="101">
        <f t="shared" si="91"/>
        <v>0</v>
      </c>
      <c r="O72" s="37">
        <f t="shared" si="84"/>
        <v>131097.93</v>
      </c>
    </row>
    <row r="73" spans="1:15" ht="47.25" customHeight="1" thickBot="1">
      <c r="A73" s="173"/>
      <c r="B73" s="182"/>
      <c r="C73" s="76" t="s">
        <v>60</v>
      </c>
      <c r="D73" s="75">
        <f t="shared" si="85"/>
        <v>0</v>
      </c>
      <c r="E73" s="75">
        <f t="shared" ref="E73:I73" si="92">E78+E83+E88+E93+E98</f>
        <v>0</v>
      </c>
      <c r="F73" s="75">
        <f t="shared" si="92"/>
        <v>0</v>
      </c>
      <c r="G73" s="75">
        <f t="shared" si="92"/>
        <v>0</v>
      </c>
      <c r="H73" s="75">
        <f t="shared" si="92"/>
        <v>0</v>
      </c>
      <c r="I73" s="75">
        <f t="shared" si="92"/>
        <v>0</v>
      </c>
      <c r="J73" s="101">
        <f t="shared" ref="J73:M73" si="93">J78+J83+J88+J93+J98+J103+J108</f>
        <v>0</v>
      </c>
      <c r="K73" s="101">
        <f t="shared" si="87"/>
        <v>0</v>
      </c>
      <c r="L73" s="101">
        <f t="shared" si="93"/>
        <v>0</v>
      </c>
      <c r="M73" s="101">
        <f t="shared" si="93"/>
        <v>0</v>
      </c>
      <c r="O73" s="37">
        <f t="shared" si="84"/>
        <v>0</v>
      </c>
    </row>
    <row r="74" spans="1:15" ht="47.25" customHeight="1" thickBot="1">
      <c r="A74" s="171" t="s">
        <v>14</v>
      </c>
      <c r="B74" s="180" t="s">
        <v>29</v>
      </c>
      <c r="C74" s="74" t="s">
        <v>56</v>
      </c>
      <c r="D74" s="75">
        <f>SUM(D75:D78)</f>
        <v>0</v>
      </c>
      <c r="E74" s="75">
        <f t="shared" ref="E74" si="94">SUM(E75:E78)</f>
        <v>0</v>
      </c>
      <c r="F74" s="75">
        <f t="shared" ref="F74" si="95">SUM(F75:F78)</f>
        <v>0</v>
      </c>
      <c r="G74" s="75">
        <f t="shared" ref="G74" si="96">SUM(G75:G78)</f>
        <v>0</v>
      </c>
      <c r="H74" s="75">
        <f t="shared" ref="H74" si="97">SUM(H75:H78)</f>
        <v>0</v>
      </c>
      <c r="I74" s="75">
        <f t="shared" ref="I74" si="98">SUM(I75:I78)</f>
        <v>0</v>
      </c>
      <c r="J74" s="101">
        <f t="shared" ref="J74" si="99">SUM(J75:J78)</f>
        <v>0</v>
      </c>
      <c r="K74" s="101">
        <f t="shared" ref="K74" si="100">SUM(K75:K78)</f>
        <v>0</v>
      </c>
      <c r="L74" s="101">
        <f t="shared" ref="L74" si="101">SUM(L75:L78)</f>
        <v>0</v>
      </c>
      <c r="M74" s="101">
        <f t="shared" ref="M74" si="102">SUM(M75:M78)</f>
        <v>0</v>
      </c>
    </row>
    <row r="75" spans="1:15" ht="47.25" customHeight="1" thickBot="1">
      <c r="A75" s="172"/>
      <c r="B75" s="181"/>
      <c r="C75" s="74" t="s">
        <v>57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101">
        <v>0</v>
      </c>
      <c r="K75" s="101">
        <v>0</v>
      </c>
      <c r="L75" s="101">
        <v>0</v>
      </c>
      <c r="M75" s="101">
        <v>0</v>
      </c>
    </row>
    <row r="76" spans="1:15" ht="47.25" customHeight="1" thickBot="1">
      <c r="A76" s="172"/>
      <c r="B76" s="181"/>
      <c r="C76" s="74" t="s">
        <v>58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101">
        <v>0</v>
      </c>
      <c r="K76" s="101">
        <v>0</v>
      </c>
      <c r="L76" s="101">
        <v>0</v>
      </c>
      <c r="M76" s="101">
        <v>0</v>
      </c>
    </row>
    <row r="77" spans="1:15" ht="47.25" customHeight="1" thickBot="1">
      <c r="A77" s="172"/>
      <c r="B77" s="181"/>
      <c r="C77" s="74" t="s">
        <v>59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101">
        <v>0</v>
      </c>
      <c r="K77" s="101">
        <v>0</v>
      </c>
      <c r="L77" s="101">
        <v>0</v>
      </c>
      <c r="M77" s="101">
        <v>0</v>
      </c>
    </row>
    <row r="78" spans="1:15" ht="47.25" customHeight="1" thickBot="1">
      <c r="A78" s="173"/>
      <c r="B78" s="182"/>
      <c r="C78" s="76" t="s">
        <v>60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101">
        <v>0</v>
      </c>
      <c r="K78" s="101">
        <v>0</v>
      </c>
      <c r="L78" s="101">
        <v>0</v>
      </c>
      <c r="M78" s="101">
        <v>0</v>
      </c>
    </row>
    <row r="79" spans="1:15" ht="47.25" customHeight="1" thickBot="1">
      <c r="A79" s="171" t="s">
        <v>14</v>
      </c>
      <c r="B79" s="180" t="s">
        <v>30</v>
      </c>
      <c r="C79" s="74" t="s">
        <v>56</v>
      </c>
      <c r="D79" s="75">
        <f>SUM(D80:D83)</f>
        <v>0</v>
      </c>
      <c r="E79" s="75">
        <f t="shared" ref="E79" si="103">SUM(E80:E83)</f>
        <v>0</v>
      </c>
      <c r="F79" s="75">
        <f t="shared" ref="F79" si="104">SUM(F80:F83)</f>
        <v>2010</v>
      </c>
      <c r="G79" s="75">
        <f t="shared" ref="G79" si="105">SUM(G80:G83)</f>
        <v>0</v>
      </c>
      <c r="H79" s="75">
        <f t="shared" ref="H79" si="106">SUM(H80:H83)</f>
        <v>0</v>
      </c>
      <c r="I79" s="75">
        <f t="shared" ref="I79" si="107">SUM(I80:I83)</f>
        <v>0</v>
      </c>
      <c r="J79" s="101">
        <f t="shared" ref="J79" si="108">SUM(J80:J83)</f>
        <v>0</v>
      </c>
      <c r="K79" s="101">
        <f t="shared" ref="K79" si="109">SUM(K80:K83)</f>
        <v>0</v>
      </c>
      <c r="L79" s="101">
        <f t="shared" ref="L79" si="110">SUM(L80:L83)</f>
        <v>0</v>
      </c>
      <c r="M79" s="101">
        <f t="shared" ref="M79" si="111">SUM(M80:M83)</f>
        <v>0</v>
      </c>
    </row>
    <row r="80" spans="1:15" ht="47.25" customHeight="1" thickBot="1">
      <c r="A80" s="172"/>
      <c r="B80" s="181"/>
      <c r="C80" s="74" t="s">
        <v>57</v>
      </c>
      <c r="D80" s="75">
        <v>0</v>
      </c>
      <c r="E80" s="75">
        <v>0</v>
      </c>
      <c r="F80" s="75">
        <v>10</v>
      </c>
      <c r="G80" s="75">
        <v>0</v>
      </c>
      <c r="H80" s="75">
        <v>0</v>
      </c>
      <c r="I80" s="75">
        <v>0</v>
      </c>
      <c r="J80" s="101">
        <v>0</v>
      </c>
      <c r="K80" s="101">
        <v>0</v>
      </c>
      <c r="L80" s="101">
        <v>0</v>
      </c>
      <c r="M80" s="101">
        <v>0</v>
      </c>
    </row>
    <row r="81" spans="1:13" ht="47.25" customHeight="1" thickBot="1">
      <c r="A81" s="172"/>
      <c r="B81" s="181"/>
      <c r="C81" s="74" t="s">
        <v>58</v>
      </c>
      <c r="D81" s="75">
        <v>0</v>
      </c>
      <c r="E81" s="75">
        <v>0</v>
      </c>
      <c r="F81" s="75">
        <v>160</v>
      </c>
      <c r="G81" s="75">
        <v>0</v>
      </c>
      <c r="H81" s="75">
        <v>0</v>
      </c>
      <c r="I81" s="75">
        <v>0</v>
      </c>
      <c r="J81" s="101">
        <v>0</v>
      </c>
      <c r="K81" s="101">
        <v>0</v>
      </c>
      <c r="L81" s="101">
        <v>0</v>
      </c>
      <c r="M81" s="101">
        <v>0</v>
      </c>
    </row>
    <row r="82" spans="1:13" ht="47.25" customHeight="1" thickBot="1">
      <c r="A82" s="172"/>
      <c r="B82" s="181"/>
      <c r="C82" s="74" t="s">
        <v>59</v>
      </c>
      <c r="D82" s="75">
        <v>0</v>
      </c>
      <c r="E82" s="75">
        <v>0</v>
      </c>
      <c r="F82" s="75">
        <v>1840</v>
      </c>
      <c r="G82" s="75">
        <v>0</v>
      </c>
      <c r="H82" s="75">
        <v>0</v>
      </c>
      <c r="I82" s="75">
        <v>0</v>
      </c>
      <c r="J82" s="101">
        <v>0</v>
      </c>
      <c r="K82" s="101">
        <v>0</v>
      </c>
      <c r="L82" s="101">
        <v>0</v>
      </c>
      <c r="M82" s="101">
        <v>0</v>
      </c>
    </row>
    <row r="83" spans="1:13" ht="47.25" customHeight="1" thickBot="1">
      <c r="A83" s="173"/>
      <c r="B83" s="182"/>
      <c r="C83" s="76" t="s">
        <v>60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101">
        <v>0</v>
      </c>
      <c r="K83" s="101">
        <v>0</v>
      </c>
      <c r="L83" s="101">
        <v>0</v>
      </c>
      <c r="M83" s="101">
        <v>0</v>
      </c>
    </row>
    <row r="84" spans="1:13" ht="47.25" customHeight="1" thickBot="1">
      <c r="A84" s="171" t="s">
        <v>14</v>
      </c>
      <c r="B84" s="180" t="s">
        <v>32</v>
      </c>
      <c r="C84" s="74" t="s">
        <v>56</v>
      </c>
      <c r="D84" s="75">
        <f>SUM(D85:D88)</f>
        <v>576.20000000000005</v>
      </c>
      <c r="E84" s="75">
        <f t="shared" ref="E84" si="112">SUM(E85:E88)</f>
        <v>713.7</v>
      </c>
      <c r="F84" s="75">
        <f t="shared" ref="F84" si="113">SUM(F85:F88)</f>
        <v>496.90000000000003</v>
      </c>
      <c r="G84" s="75">
        <f t="shared" ref="G84" si="114">SUM(G85:G88)</f>
        <v>498.9</v>
      </c>
      <c r="H84" s="75">
        <f t="shared" ref="H84" si="115">SUM(H85:H88)</f>
        <v>123.8</v>
      </c>
      <c r="I84" s="75">
        <f t="shared" ref="I84" si="116">SUM(I85:I88)</f>
        <v>488.5</v>
      </c>
      <c r="J84" s="101">
        <f t="shared" ref="J84" si="117">SUM(J85:J88)</f>
        <v>507.50000000000006</v>
      </c>
      <c r="K84" s="101">
        <f t="shared" ref="K84" si="118">SUM(K85:K88)</f>
        <v>539.79999999999995</v>
      </c>
      <c r="L84" s="101">
        <f t="shared" ref="L84" si="119">SUM(L85:L88)</f>
        <v>485.8</v>
      </c>
      <c r="M84" s="101">
        <f t="shared" ref="M84" si="120">SUM(M85:M88)</f>
        <v>485.8</v>
      </c>
    </row>
    <row r="85" spans="1:13" ht="47.25" customHeight="1" thickBot="1">
      <c r="A85" s="172"/>
      <c r="B85" s="181"/>
      <c r="C85" s="74" t="s">
        <v>57</v>
      </c>
      <c r="D85" s="75">
        <v>0</v>
      </c>
      <c r="E85" s="75">
        <v>0</v>
      </c>
      <c r="F85" s="75">
        <v>61.6</v>
      </c>
      <c r="G85" s="75">
        <v>24</v>
      </c>
      <c r="H85" s="75">
        <v>0</v>
      </c>
      <c r="I85" s="75">
        <v>4.8</v>
      </c>
      <c r="J85" s="101">
        <f>3.5+1.3</f>
        <v>4.8</v>
      </c>
      <c r="K85" s="101">
        <f>174.1+3.7</f>
        <v>177.79999999999998</v>
      </c>
      <c r="L85" s="101">
        <f>156.7+3.3</f>
        <v>160</v>
      </c>
      <c r="M85" s="101">
        <f>156.7+3.3</f>
        <v>160</v>
      </c>
    </row>
    <row r="86" spans="1:13" ht="47.25" customHeight="1" thickBot="1">
      <c r="A86" s="172"/>
      <c r="B86" s="181"/>
      <c r="C86" s="74" t="s">
        <v>58</v>
      </c>
      <c r="D86" s="75">
        <v>576.20000000000005</v>
      </c>
      <c r="E86" s="75">
        <v>713.7</v>
      </c>
      <c r="F86" s="75">
        <v>435.3</v>
      </c>
      <c r="G86" s="75">
        <v>474.9</v>
      </c>
      <c r="H86" s="75">
        <v>123.8</v>
      </c>
      <c r="I86" s="75">
        <v>483.7</v>
      </c>
      <c r="J86" s="101">
        <f>490.1+13.6+4.1-5.1</f>
        <v>502.70000000000005</v>
      </c>
      <c r="K86" s="101">
        <v>362</v>
      </c>
      <c r="L86" s="101">
        <v>325.8</v>
      </c>
      <c r="M86" s="101">
        <v>325.8</v>
      </c>
    </row>
    <row r="87" spans="1:13" ht="47.25" customHeight="1" thickBot="1">
      <c r="A87" s="172"/>
      <c r="B87" s="181"/>
      <c r="C87" s="74" t="s">
        <v>59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101">
        <v>0</v>
      </c>
      <c r="K87" s="101">
        <v>0</v>
      </c>
      <c r="L87" s="101">
        <v>0</v>
      </c>
      <c r="M87" s="101">
        <v>0</v>
      </c>
    </row>
    <row r="88" spans="1:13" ht="47.25" customHeight="1" thickBot="1">
      <c r="A88" s="173"/>
      <c r="B88" s="182"/>
      <c r="C88" s="76" t="s">
        <v>60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101">
        <v>0</v>
      </c>
      <c r="K88" s="101">
        <v>0</v>
      </c>
      <c r="L88" s="101">
        <v>0</v>
      </c>
      <c r="M88" s="101">
        <v>0</v>
      </c>
    </row>
    <row r="89" spans="1:13" ht="47.25" customHeight="1" thickBot="1">
      <c r="A89" s="186" t="s">
        <v>14</v>
      </c>
      <c r="B89" s="174" t="s">
        <v>35</v>
      </c>
      <c r="C89" s="74" t="s">
        <v>61</v>
      </c>
      <c r="D89" s="75">
        <f>SUM(D90:D93)</f>
        <v>0</v>
      </c>
      <c r="E89" s="75">
        <f t="shared" ref="E89" si="121">SUM(E90:E93)</f>
        <v>0</v>
      </c>
      <c r="F89" s="75">
        <f t="shared" ref="F89" si="122">SUM(F90:F93)</f>
        <v>0</v>
      </c>
      <c r="G89" s="75">
        <f t="shared" ref="G89" si="123">SUM(G90:G93)</f>
        <v>0</v>
      </c>
      <c r="H89" s="75">
        <f t="shared" ref="H89" si="124">SUM(H90:H93)</f>
        <v>3510.5</v>
      </c>
      <c r="I89" s="75">
        <f t="shared" ref="I89" si="125">SUM(I90:I93)</f>
        <v>0</v>
      </c>
      <c r="J89" s="101">
        <f t="shared" ref="J89" si="126">SUM(J90:J93)</f>
        <v>5356.2</v>
      </c>
      <c r="K89" s="101">
        <f t="shared" ref="K89" si="127">SUM(K90:K93)</f>
        <v>3737.65</v>
      </c>
      <c r="L89" s="101">
        <f t="shared" ref="L89" si="128">SUM(L90:L93)</f>
        <v>0</v>
      </c>
      <c r="M89" s="101">
        <f t="shared" ref="M89" si="129">SUM(M90:M93)</f>
        <v>0</v>
      </c>
    </row>
    <row r="90" spans="1:13" ht="47.25" customHeight="1" thickBot="1">
      <c r="A90" s="187"/>
      <c r="B90" s="175"/>
      <c r="C90" s="74" t="s">
        <v>57</v>
      </c>
      <c r="D90" s="75"/>
      <c r="E90" s="75"/>
      <c r="F90" s="75"/>
      <c r="G90" s="75"/>
      <c r="H90" s="75">
        <v>34.799999999999997</v>
      </c>
      <c r="I90" s="75">
        <v>0</v>
      </c>
      <c r="J90" s="101">
        <f>0.8+0.3+100-20.3</f>
        <v>80.8</v>
      </c>
      <c r="K90" s="101">
        <f>0.6+249.77+50</f>
        <v>300.37</v>
      </c>
      <c r="L90" s="101">
        <v>0</v>
      </c>
      <c r="M90" s="101">
        <v>0</v>
      </c>
    </row>
    <row r="91" spans="1:13" ht="47.25" customHeight="1" thickBot="1">
      <c r="A91" s="187"/>
      <c r="B91" s="175"/>
      <c r="C91" s="74" t="s">
        <v>58</v>
      </c>
      <c r="D91" s="75"/>
      <c r="E91" s="75"/>
      <c r="F91" s="75"/>
      <c r="G91" s="75"/>
      <c r="H91" s="75">
        <v>69.5</v>
      </c>
      <c r="I91" s="75">
        <v>0</v>
      </c>
      <c r="J91" s="101">
        <f>80.3+25.2</f>
        <v>105.5</v>
      </c>
      <c r="K91" s="101">
        <f>61.9+6.88</f>
        <v>68.78</v>
      </c>
      <c r="L91" s="101">
        <v>0</v>
      </c>
      <c r="M91" s="101">
        <v>0</v>
      </c>
    </row>
    <row r="92" spans="1:13" ht="47.25" customHeight="1" thickBot="1">
      <c r="A92" s="187"/>
      <c r="B92" s="175"/>
      <c r="C92" s="74" t="s">
        <v>59</v>
      </c>
      <c r="D92" s="75"/>
      <c r="E92" s="75"/>
      <c r="F92" s="75"/>
      <c r="G92" s="75"/>
      <c r="H92" s="75">
        <v>3406.2</v>
      </c>
      <c r="I92" s="75">
        <v>0</v>
      </c>
      <c r="J92" s="101">
        <f>3935.2+1234.7</f>
        <v>5169.8999999999996</v>
      </c>
      <c r="K92" s="101">
        <f>3031.5+337</f>
        <v>3368.5</v>
      </c>
      <c r="L92" s="101">
        <v>0</v>
      </c>
      <c r="M92" s="101">
        <v>0</v>
      </c>
    </row>
    <row r="93" spans="1:13" ht="47.25" customHeight="1" thickBot="1">
      <c r="A93" s="188"/>
      <c r="B93" s="176"/>
      <c r="C93" s="76" t="s">
        <v>60</v>
      </c>
      <c r="D93" s="75"/>
      <c r="E93" s="75"/>
      <c r="F93" s="75"/>
      <c r="G93" s="75"/>
      <c r="H93" s="75">
        <v>0</v>
      </c>
      <c r="I93" s="75">
        <v>0</v>
      </c>
      <c r="J93" s="101">
        <v>0</v>
      </c>
      <c r="K93" s="101">
        <v>0</v>
      </c>
      <c r="L93" s="101">
        <v>0</v>
      </c>
      <c r="M93" s="101">
        <v>0</v>
      </c>
    </row>
    <row r="94" spans="1:13" ht="47.25" customHeight="1" thickBot="1">
      <c r="A94" s="186" t="s">
        <v>14</v>
      </c>
      <c r="B94" s="180" t="s">
        <v>37</v>
      </c>
      <c r="C94" s="74" t="s">
        <v>61</v>
      </c>
      <c r="D94" s="75">
        <f>SUM(D95:D98)</f>
        <v>0</v>
      </c>
      <c r="E94" s="75">
        <f t="shared" ref="E94" si="130">SUM(E95:E98)</f>
        <v>0</v>
      </c>
      <c r="F94" s="75">
        <f t="shared" ref="F94" si="131">SUM(F95:F98)</f>
        <v>0</v>
      </c>
      <c r="G94" s="75">
        <f t="shared" ref="G94" si="132">SUM(G95:G98)</f>
        <v>0</v>
      </c>
      <c r="H94" s="75">
        <f t="shared" ref="H94" si="133">SUM(H95:H98)</f>
        <v>0</v>
      </c>
      <c r="I94" s="75">
        <f t="shared" ref="I94" si="134">SUM(I95:I98)</f>
        <v>1955.5</v>
      </c>
      <c r="J94" s="101">
        <f t="shared" ref="J94" si="135">SUM(J95:J98)</f>
        <v>5915.5999999999995</v>
      </c>
      <c r="K94" s="101">
        <f t="shared" ref="K94" si="136">SUM(K95:K98)</f>
        <v>6254.4000000000005</v>
      </c>
      <c r="L94" s="101">
        <f t="shared" ref="L94" si="137">SUM(L95:L98)</f>
        <v>6634</v>
      </c>
      <c r="M94" s="101">
        <f t="shared" ref="M94" si="138">SUM(M95:M98)</f>
        <v>6946.9000000000005</v>
      </c>
    </row>
    <row r="95" spans="1:13" ht="47.25" customHeight="1" thickBot="1">
      <c r="A95" s="187"/>
      <c r="B95" s="181"/>
      <c r="C95" s="74" t="s">
        <v>57</v>
      </c>
      <c r="D95" s="75"/>
      <c r="E95" s="75"/>
      <c r="F95" s="75"/>
      <c r="G95" s="75"/>
      <c r="H95" s="75"/>
      <c r="I95" s="75">
        <v>1955.5</v>
      </c>
      <c r="J95" s="101">
        <f>6173.2-257.6</f>
        <v>5915.5999999999995</v>
      </c>
      <c r="K95" s="101">
        <v>6254.4000000000005</v>
      </c>
      <c r="L95" s="101">
        <v>6634</v>
      </c>
      <c r="M95" s="101">
        <v>6946.9000000000005</v>
      </c>
    </row>
    <row r="96" spans="1:13" ht="47.25" customHeight="1" thickBot="1">
      <c r="A96" s="187"/>
      <c r="B96" s="181"/>
      <c r="C96" s="74" t="s">
        <v>58</v>
      </c>
      <c r="D96" s="75"/>
      <c r="E96" s="75"/>
      <c r="F96" s="75"/>
      <c r="G96" s="75"/>
      <c r="H96" s="75"/>
      <c r="I96" s="75">
        <v>0</v>
      </c>
      <c r="J96" s="101">
        <v>0</v>
      </c>
      <c r="K96" s="101">
        <v>0</v>
      </c>
      <c r="L96" s="101">
        <v>0</v>
      </c>
      <c r="M96" s="101">
        <v>0</v>
      </c>
    </row>
    <row r="97" spans="1:13" ht="47.25" customHeight="1" thickBot="1">
      <c r="A97" s="187"/>
      <c r="B97" s="181"/>
      <c r="C97" s="74" t="s">
        <v>59</v>
      </c>
      <c r="D97" s="75"/>
      <c r="E97" s="75"/>
      <c r="F97" s="75"/>
      <c r="G97" s="75"/>
      <c r="H97" s="75"/>
      <c r="I97" s="75">
        <v>0</v>
      </c>
      <c r="J97" s="101">
        <v>0</v>
      </c>
      <c r="K97" s="101">
        <v>0</v>
      </c>
      <c r="L97" s="101">
        <v>0</v>
      </c>
      <c r="M97" s="101">
        <v>0</v>
      </c>
    </row>
    <row r="98" spans="1:13" ht="47.25" customHeight="1" thickBot="1">
      <c r="A98" s="188"/>
      <c r="B98" s="182"/>
      <c r="C98" s="76" t="s">
        <v>60</v>
      </c>
      <c r="D98" s="75"/>
      <c r="E98" s="75"/>
      <c r="F98" s="75"/>
      <c r="G98" s="75"/>
      <c r="H98" s="75"/>
      <c r="I98" s="75">
        <v>0</v>
      </c>
      <c r="J98" s="101">
        <v>0</v>
      </c>
      <c r="K98" s="101">
        <v>0</v>
      </c>
      <c r="L98" s="101">
        <v>0</v>
      </c>
      <c r="M98" s="101">
        <v>0</v>
      </c>
    </row>
    <row r="99" spans="1:13" ht="47.25" customHeight="1" thickBot="1">
      <c r="A99" s="186" t="s">
        <v>14</v>
      </c>
      <c r="B99" s="180" t="s">
        <v>169</v>
      </c>
      <c r="C99" s="74" t="s">
        <v>61</v>
      </c>
      <c r="D99" s="75">
        <f>SUM(D100:D103)</f>
        <v>0</v>
      </c>
      <c r="E99" s="75">
        <f t="shared" ref="E99:M99" si="139">SUM(E100:E103)</f>
        <v>0</v>
      </c>
      <c r="F99" s="75">
        <f t="shared" si="139"/>
        <v>0</v>
      </c>
      <c r="G99" s="75">
        <f t="shared" si="139"/>
        <v>0</v>
      </c>
      <c r="H99" s="75">
        <f t="shared" si="139"/>
        <v>0</v>
      </c>
      <c r="I99" s="75">
        <f t="shared" si="139"/>
        <v>0</v>
      </c>
      <c r="J99" s="101">
        <f t="shared" si="139"/>
        <v>1569</v>
      </c>
      <c r="K99" s="101">
        <f t="shared" si="139"/>
        <v>2195.56</v>
      </c>
      <c r="L99" s="101">
        <f t="shared" si="139"/>
        <v>0</v>
      </c>
      <c r="M99" s="101">
        <f t="shared" si="139"/>
        <v>0</v>
      </c>
    </row>
    <row r="100" spans="1:13" ht="47.25" customHeight="1" thickBot="1">
      <c r="A100" s="187"/>
      <c r="B100" s="181"/>
      <c r="C100" s="74" t="s">
        <v>57</v>
      </c>
      <c r="D100" s="75"/>
      <c r="E100" s="75"/>
      <c r="F100" s="75"/>
      <c r="G100" s="75"/>
      <c r="H100" s="75"/>
      <c r="I100" s="75">
        <v>0</v>
      </c>
      <c r="J100" s="101">
        <v>0.3</v>
      </c>
      <c r="K100" s="101">
        <v>0.44</v>
      </c>
      <c r="L100" s="101">
        <v>0</v>
      </c>
      <c r="M100" s="101">
        <v>0</v>
      </c>
    </row>
    <row r="101" spans="1:13" ht="47.25" customHeight="1" thickBot="1">
      <c r="A101" s="187"/>
      <c r="B101" s="181"/>
      <c r="C101" s="74" t="s">
        <v>58</v>
      </c>
      <c r="D101" s="75"/>
      <c r="E101" s="75"/>
      <c r="F101" s="75"/>
      <c r="G101" s="75"/>
      <c r="H101" s="75"/>
      <c r="I101" s="75">
        <v>0</v>
      </c>
      <c r="J101" s="101">
        <v>31.4</v>
      </c>
      <c r="K101" s="101">
        <v>43.9</v>
      </c>
      <c r="L101" s="101">
        <v>0</v>
      </c>
      <c r="M101" s="101">
        <v>0</v>
      </c>
    </row>
    <row r="102" spans="1:13" ht="33.75" customHeight="1" thickBot="1">
      <c r="A102" s="187"/>
      <c r="B102" s="181"/>
      <c r="C102" s="74" t="s">
        <v>59</v>
      </c>
      <c r="D102" s="75"/>
      <c r="E102" s="75"/>
      <c r="F102" s="75"/>
      <c r="G102" s="75"/>
      <c r="H102" s="75"/>
      <c r="I102" s="75">
        <v>0</v>
      </c>
      <c r="J102" s="101">
        <v>1537.3</v>
      </c>
      <c r="K102" s="101">
        <v>2151.2199999999998</v>
      </c>
      <c r="L102" s="101">
        <v>0</v>
      </c>
      <c r="M102" s="101">
        <v>0</v>
      </c>
    </row>
    <row r="103" spans="1:13" ht="34.5" customHeight="1" thickBot="1">
      <c r="A103" s="188"/>
      <c r="B103" s="182"/>
      <c r="C103" s="76" t="s">
        <v>60</v>
      </c>
      <c r="D103" s="75"/>
      <c r="E103" s="75"/>
      <c r="F103" s="75"/>
      <c r="G103" s="75"/>
      <c r="H103" s="75"/>
      <c r="I103" s="75">
        <v>0</v>
      </c>
      <c r="J103" s="101">
        <v>0</v>
      </c>
      <c r="K103" s="101">
        <v>0</v>
      </c>
      <c r="L103" s="101">
        <v>0</v>
      </c>
      <c r="M103" s="101">
        <v>0</v>
      </c>
    </row>
    <row r="104" spans="1:13" ht="47.25" customHeight="1" thickBot="1">
      <c r="A104" s="186" t="s">
        <v>14</v>
      </c>
      <c r="B104" s="180" t="s">
        <v>171</v>
      </c>
      <c r="C104" s="74" t="s">
        <v>61</v>
      </c>
      <c r="D104" s="75">
        <f>SUM(D105:D108)</f>
        <v>0</v>
      </c>
      <c r="E104" s="75">
        <f t="shared" ref="E104:M104" si="140">SUM(E105:E108)</f>
        <v>0</v>
      </c>
      <c r="F104" s="75">
        <f t="shared" si="140"/>
        <v>0</v>
      </c>
      <c r="G104" s="75">
        <f t="shared" si="140"/>
        <v>0</v>
      </c>
      <c r="H104" s="75">
        <f t="shared" si="140"/>
        <v>0</v>
      </c>
      <c r="I104" s="75">
        <f t="shared" si="140"/>
        <v>0</v>
      </c>
      <c r="J104" s="101">
        <f t="shared" si="140"/>
        <v>2857.2000000000003</v>
      </c>
      <c r="K104" s="101">
        <f t="shared" si="140"/>
        <v>9592.5199999999986</v>
      </c>
      <c r="L104" s="101">
        <f t="shared" si="140"/>
        <v>0</v>
      </c>
      <c r="M104" s="101">
        <f t="shared" si="140"/>
        <v>0</v>
      </c>
    </row>
    <row r="105" spans="1:13" ht="47.25" customHeight="1" thickBot="1">
      <c r="A105" s="187"/>
      <c r="B105" s="181"/>
      <c r="C105" s="74" t="s">
        <v>57</v>
      </c>
      <c r="D105" s="75"/>
      <c r="E105" s="75"/>
      <c r="F105" s="75"/>
      <c r="G105" s="75"/>
      <c r="H105" s="75"/>
      <c r="I105" s="75">
        <v>0</v>
      </c>
      <c r="J105" s="101">
        <v>0.6</v>
      </c>
      <c r="K105" s="101">
        <v>1.9</v>
      </c>
      <c r="L105" s="101">
        <v>0</v>
      </c>
      <c r="M105" s="101">
        <v>0</v>
      </c>
    </row>
    <row r="106" spans="1:13" ht="47.25" customHeight="1" thickBot="1">
      <c r="A106" s="187"/>
      <c r="B106" s="181"/>
      <c r="C106" s="74" t="s">
        <v>58</v>
      </c>
      <c r="D106" s="75"/>
      <c r="E106" s="75"/>
      <c r="F106" s="75"/>
      <c r="G106" s="75"/>
      <c r="H106" s="75"/>
      <c r="I106" s="75">
        <v>0</v>
      </c>
      <c r="J106" s="101">
        <f>58.3-1.1</f>
        <v>57.199999999999996</v>
      </c>
      <c r="K106" s="101">
        <v>191.81</v>
      </c>
      <c r="L106" s="101">
        <v>0</v>
      </c>
      <c r="M106" s="101">
        <v>0</v>
      </c>
    </row>
    <row r="107" spans="1:13" ht="47.25" customHeight="1" thickBot="1">
      <c r="A107" s="187"/>
      <c r="B107" s="181"/>
      <c r="C107" s="74" t="s">
        <v>59</v>
      </c>
      <c r="D107" s="75"/>
      <c r="E107" s="75"/>
      <c r="F107" s="75"/>
      <c r="G107" s="75"/>
      <c r="H107" s="75"/>
      <c r="I107" s="75">
        <v>0</v>
      </c>
      <c r="J107" s="101">
        <f>2855.3-55.9</f>
        <v>2799.4</v>
      </c>
      <c r="K107" s="101">
        <v>9398.81</v>
      </c>
      <c r="L107" s="101">
        <v>0</v>
      </c>
      <c r="M107" s="101">
        <v>0</v>
      </c>
    </row>
    <row r="108" spans="1:13" ht="47.25" customHeight="1" thickBot="1">
      <c r="A108" s="188"/>
      <c r="B108" s="182"/>
      <c r="C108" s="76" t="s">
        <v>60</v>
      </c>
      <c r="D108" s="75"/>
      <c r="E108" s="75"/>
      <c r="F108" s="75"/>
      <c r="G108" s="75"/>
      <c r="H108" s="75"/>
      <c r="I108" s="75">
        <v>0</v>
      </c>
      <c r="J108" s="101">
        <v>0</v>
      </c>
      <c r="K108" s="101">
        <v>0</v>
      </c>
      <c r="L108" s="101">
        <v>0</v>
      </c>
      <c r="M108" s="101">
        <v>0</v>
      </c>
    </row>
    <row r="109" spans="1:13" ht="47.25" customHeight="1" thickBot="1">
      <c r="A109" s="174" t="s">
        <v>14</v>
      </c>
      <c r="B109" s="180" t="s">
        <v>210</v>
      </c>
      <c r="C109" s="74" t="s">
        <v>56</v>
      </c>
      <c r="D109" s="75"/>
      <c r="E109" s="75"/>
      <c r="F109" s="75"/>
      <c r="G109" s="75"/>
      <c r="H109" s="75"/>
      <c r="I109" s="75"/>
      <c r="J109" s="101"/>
      <c r="K109" s="101">
        <f>K110+K111+K112+K113</f>
        <v>110452.8</v>
      </c>
      <c r="L109" s="101"/>
      <c r="M109" s="101"/>
    </row>
    <row r="110" spans="1:13" ht="47.25" customHeight="1" thickBot="1">
      <c r="A110" s="175"/>
      <c r="B110" s="181"/>
      <c r="C110" s="74" t="s">
        <v>57</v>
      </c>
      <c r="D110" s="75"/>
      <c r="E110" s="75"/>
      <c r="F110" s="75"/>
      <c r="G110" s="75"/>
      <c r="H110" s="75"/>
      <c r="I110" s="75"/>
      <c r="J110" s="101"/>
      <c r="K110" s="101">
        <v>8001.7</v>
      </c>
      <c r="L110" s="101"/>
      <c r="M110" s="101"/>
    </row>
    <row r="111" spans="1:13" ht="47.25" customHeight="1" thickBot="1">
      <c r="A111" s="175"/>
      <c r="B111" s="181"/>
      <c r="C111" s="74" t="s">
        <v>58</v>
      </c>
      <c r="D111" s="75"/>
      <c r="E111" s="75"/>
      <c r="F111" s="75"/>
      <c r="G111" s="75"/>
      <c r="H111" s="75"/>
      <c r="I111" s="75"/>
      <c r="J111" s="101"/>
      <c r="K111" s="101">
        <v>1024.5</v>
      </c>
      <c r="L111" s="101"/>
      <c r="M111" s="101"/>
    </row>
    <row r="112" spans="1:13" ht="47.25" customHeight="1" thickBot="1">
      <c r="A112" s="175"/>
      <c r="B112" s="181"/>
      <c r="C112" s="74" t="s">
        <v>59</v>
      </c>
      <c r="D112" s="75"/>
      <c r="E112" s="75"/>
      <c r="F112" s="75"/>
      <c r="G112" s="75"/>
      <c r="H112" s="75"/>
      <c r="I112" s="75"/>
      <c r="J112" s="101"/>
      <c r="K112" s="101">
        <v>101426.6</v>
      </c>
      <c r="L112" s="101"/>
      <c r="M112" s="101"/>
    </row>
    <row r="113" spans="1:15" ht="47.25" customHeight="1" thickBot="1">
      <c r="A113" s="176"/>
      <c r="B113" s="182"/>
      <c r="C113" s="76" t="s">
        <v>60</v>
      </c>
      <c r="D113" s="75"/>
      <c r="E113" s="75"/>
      <c r="F113" s="75"/>
      <c r="G113" s="75"/>
      <c r="H113" s="75"/>
      <c r="I113" s="75"/>
      <c r="J113" s="101"/>
      <c r="K113" s="101">
        <v>0</v>
      </c>
      <c r="L113" s="101"/>
      <c r="M113" s="101"/>
    </row>
    <row r="114" spans="1:15" ht="47.25" customHeight="1" thickBot="1">
      <c r="A114" s="171" t="s">
        <v>12</v>
      </c>
      <c r="B114" s="180" t="s">
        <v>38</v>
      </c>
      <c r="C114" s="74" t="s">
        <v>56</v>
      </c>
      <c r="D114" s="75">
        <f>D119+D124</f>
        <v>4844.7</v>
      </c>
      <c r="E114" s="75">
        <f t="shared" ref="E114:L114" si="141">E119+E124</f>
        <v>8004.3</v>
      </c>
      <c r="F114" s="75">
        <f t="shared" si="141"/>
        <v>5748.1</v>
      </c>
      <c r="G114" s="75">
        <f t="shared" si="141"/>
        <v>5</v>
      </c>
      <c r="H114" s="75">
        <f t="shared" si="141"/>
        <v>5</v>
      </c>
      <c r="I114" s="75">
        <f t="shared" si="141"/>
        <v>0</v>
      </c>
      <c r="J114" s="101">
        <f t="shared" si="141"/>
        <v>0</v>
      </c>
      <c r="K114" s="101">
        <f t="shared" si="141"/>
        <v>0</v>
      </c>
      <c r="L114" s="101">
        <f t="shared" si="141"/>
        <v>0</v>
      </c>
      <c r="M114" s="101">
        <f>M119+M124</f>
        <v>0</v>
      </c>
      <c r="O114" s="37">
        <f t="shared" ref="O114:O118" si="142">SUM(D114:M114)</f>
        <v>18607.099999999999</v>
      </c>
    </row>
    <row r="115" spans="1:15" ht="47.25" customHeight="1" thickBot="1">
      <c r="A115" s="172"/>
      <c r="B115" s="181"/>
      <c r="C115" s="74" t="s">
        <v>57</v>
      </c>
      <c r="D115" s="75">
        <f>D120+D125</f>
        <v>127.2</v>
      </c>
      <c r="E115" s="75">
        <f t="shared" ref="E115:L115" si="143">E120+E125</f>
        <v>5</v>
      </c>
      <c r="F115" s="75">
        <f t="shared" si="143"/>
        <v>5</v>
      </c>
      <c r="G115" s="75">
        <f t="shared" si="143"/>
        <v>5</v>
      </c>
      <c r="H115" s="75">
        <f t="shared" si="143"/>
        <v>5</v>
      </c>
      <c r="I115" s="75">
        <f t="shared" si="143"/>
        <v>0</v>
      </c>
      <c r="J115" s="101">
        <f t="shared" si="143"/>
        <v>0</v>
      </c>
      <c r="K115" s="101">
        <f t="shared" si="143"/>
        <v>0</v>
      </c>
      <c r="L115" s="101">
        <f t="shared" si="143"/>
        <v>0</v>
      </c>
      <c r="M115" s="101">
        <v>0</v>
      </c>
      <c r="O115" s="37">
        <f t="shared" si="142"/>
        <v>147.19999999999999</v>
      </c>
    </row>
    <row r="116" spans="1:15" ht="47.25" customHeight="1" thickBot="1">
      <c r="A116" s="172"/>
      <c r="B116" s="181"/>
      <c r="C116" s="74" t="s">
        <v>58</v>
      </c>
      <c r="D116" s="75">
        <f>D121+D126</f>
        <v>2694</v>
      </c>
      <c r="E116" s="75">
        <f t="shared" ref="E116:M116" si="144">E121+E126</f>
        <v>4487.6000000000004</v>
      </c>
      <c r="F116" s="75">
        <f t="shared" si="144"/>
        <v>3319.5</v>
      </c>
      <c r="G116" s="75">
        <f t="shared" si="144"/>
        <v>0</v>
      </c>
      <c r="H116" s="75">
        <f t="shared" si="144"/>
        <v>0</v>
      </c>
      <c r="I116" s="75">
        <f t="shared" si="144"/>
        <v>0</v>
      </c>
      <c r="J116" s="101">
        <f t="shared" si="144"/>
        <v>0</v>
      </c>
      <c r="K116" s="101">
        <f t="shared" si="144"/>
        <v>0</v>
      </c>
      <c r="L116" s="101">
        <f t="shared" si="144"/>
        <v>0</v>
      </c>
      <c r="M116" s="101">
        <f t="shared" si="144"/>
        <v>0</v>
      </c>
      <c r="O116" s="37">
        <f t="shared" si="142"/>
        <v>10501.1</v>
      </c>
    </row>
    <row r="117" spans="1:15" ht="47.25" customHeight="1" thickBot="1">
      <c r="A117" s="172"/>
      <c r="B117" s="181"/>
      <c r="C117" s="74" t="s">
        <v>59</v>
      </c>
      <c r="D117" s="75">
        <f>D122+D127</f>
        <v>2023.5</v>
      </c>
      <c r="E117" s="75">
        <f t="shared" ref="E117:M117" si="145">E122+E127</f>
        <v>3511.7</v>
      </c>
      <c r="F117" s="75">
        <f t="shared" si="145"/>
        <v>2423.6</v>
      </c>
      <c r="G117" s="75">
        <f t="shared" si="145"/>
        <v>0</v>
      </c>
      <c r="H117" s="75">
        <f t="shared" si="145"/>
        <v>0</v>
      </c>
      <c r="I117" s="75">
        <f t="shared" si="145"/>
        <v>0</v>
      </c>
      <c r="J117" s="101">
        <f t="shared" si="145"/>
        <v>0</v>
      </c>
      <c r="K117" s="101">
        <f t="shared" si="145"/>
        <v>0</v>
      </c>
      <c r="L117" s="101">
        <f t="shared" si="145"/>
        <v>0</v>
      </c>
      <c r="M117" s="101">
        <f t="shared" si="145"/>
        <v>0</v>
      </c>
      <c r="O117" s="37">
        <f t="shared" si="142"/>
        <v>7958.7999999999993</v>
      </c>
    </row>
    <row r="118" spans="1:15" ht="47.25" customHeight="1" thickBot="1">
      <c r="A118" s="173"/>
      <c r="B118" s="182"/>
      <c r="C118" s="76" t="s">
        <v>60</v>
      </c>
      <c r="D118" s="75">
        <f>D123+D128</f>
        <v>0</v>
      </c>
      <c r="E118" s="75">
        <f t="shared" ref="E118:M118" si="146">E123+E128</f>
        <v>0</v>
      </c>
      <c r="F118" s="75">
        <f t="shared" si="146"/>
        <v>0</v>
      </c>
      <c r="G118" s="75">
        <f t="shared" si="146"/>
        <v>0</v>
      </c>
      <c r="H118" s="75">
        <f t="shared" si="146"/>
        <v>0</v>
      </c>
      <c r="I118" s="75">
        <f t="shared" si="146"/>
        <v>0</v>
      </c>
      <c r="J118" s="101">
        <f t="shared" si="146"/>
        <v>0</v>
      </c>
      <c r="K118" s="101">
        <f t="shared" si="146"/>
        <v>0</v>
      </c>
      <c r="L118" s="101">
        <f t="shared" si="146"/>
        <v>0</v>
      </c>
      <c r="M118" s="101">
        <f t="shared" si="146"/>
        <v>0</v>
      </c>
      <c r="O118" s="37">
        <f t="shared" si="142"/>
        <v>0</v>
      </c>
    </row>
    <row r="119" spans="1:15" ht="47.25" customHeight="1" thickBot="1">
      <c r="A119" s="171" t="s">
        <v>14</v>
      </c>
      <c r="B119" s="183" t="s">
        <v>39</v>
      </c>
      <c r="C119" s="74" t="s">
        <v>56</v>
      </c>
      <c r="D119" s="75">
        <f>SUM(D120:D123)</f>
        <v>10</v>
      </c>
      <c r="E119" s="75">
        <f t="shared" ref="E119" si="147">SUM(E120:E123)</f>
        <v>5</v>
      </c>
      <c r="F119" s="75">
        <f t="shared" ref="F119" si="148">SUM(F120:F123)</f>
        <v>5</v>
      </c>
      <c r="G119" s="75">
        <f t="shared" ref="G119" si="149">SUM(G120:G123)</f>
        <v>5</v>
      </c>
      <c r="H119" s="75">
        <f t="shared" ref="H119" si="150">SUM(H120:H123)</f>
        <v>5</v>
      </c>
      <c r="I119" s="75">
        <f t="shared" ref="I119" si="151">SUM(I120:I123)</f>
        <v>0</v>
      </c>
      <c r="J119" s="101">
        <f t="shared" ref="J119" si="152">SUM(J120:J123)</f>
        <v>0</v>
      </c>
      <c r="K119" s="101">
        <f t="shared" ref="K119" si="153">SUM(K120:K123)</f>
        <v>0</v>
      </c>
      <c r="L119" s="101">
        <f t="shared" ref="L119" si="154">SUM(L120:L123)</f>
        <v>0</v>
      </c>
      <c r="M119" s="101">
        <f t="shared" ref="M119" si="155">SUM(M120:M123)</f>
        <v>0</v>
      </c>
    </row>
    <row r="120" spans="1:15" ht="47.25" customHeight="1" thickBot="1">
      <c r="A120" s="172"/>
      <c r="B120" s="184"/>
      <c r="C120" s="74" t="s">
        <v>57</v>
      </c>
      <c r="D120" s="75">
        <v>10</v>
      </c>
      <c r="E120" s="75">
        <v>5</v>
      </c>
      <c r="F120" s="75">
        <v>5</v>
      </c>
      <c r="G120" s="75">
        <v>5</v>
      </c>
      <c r="H120" s="75">
        <v>5</v>
      </c>
      <c r="I120" s="75">
        <v>0</v>
      </c>
      <c r="J120" s="101">
        <v>0</v>
      </c>
      <c r="K120" s="101">
        <v>0</v>
      </c>
      <c r="L120" s="101">
        <v>0</v>
      </c>
      <c r="M120" s="101">
        <v>0</v>
      </c>
    </row>
    <row r="121" spans="1:15" ht="47.25" customHeight="1" thickBot="1">
      <c r="A121" s="172"/>
      <c r="B121" s="184"/>
      <c r="C121" s="74" t="s">
        <v>58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101">
        <v>0</v>
      </c>
      <c r="K121" s="101">
        <v>0</v>
      </c>
      <c r="L121" s="101">
        <v>0</v>
      </c>
      <c r="M121" s="101">
        <v>0</v>
      </c>
    </row>
    <row r="122" spans="1:15" ht="47.25" customHeight="1" thickBot="1">
      <c r="A122" s="172"/>
      <c r="B122" s="184"/>
      <c r="C122" s="74" t="s">
        <v>59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101">
        <v>0</v>
      </c>
      <c r="K122" s="101">
        <v>0</v>
      </c>
      <c r="L122" s="101">
        <v>0</v>
      </c>
      <c r="M122" s="101">
        <v>0</v>
      </c>
    </row>
    <row r="123" spans="1:15" ht="47.25" customHeight="1" thickBot="1">
      <c r="A123" s="173"/>
      <c r="B123" s="185"/>
      <c r="C123" s="76" t="s">
        <v>60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101">
        <v>0</v>
      </c>
      <c r="K123" s="101">
        <v>0</v>
      </c>
      <c r="L123" s="101">
        <v>0</v>
      </c>
      <c r="M123" s="101">
        <v>0</v>
      </c>
    </row>
    <row r="124" spans="1:15" ht="47.25" customHeight="1" thickBot="1">
      <c r="A124" s="171" t="s">
        <v>14</v>
      </c>
      <c r="B124" s="180" t="s">
        <v>40</v>
      </c>
      <c r="C124" s="74" t="s">
        <v>56</v>
      </c>
      <c r="D124" s="75">
        <f>SUM(D125:D128)</f>
        <v>4834.7</v>
      </c>
      <c r="E124" s="75">
        <f t="shared" ref="E124" si="156">SUM(E125:E128)</f>
        <v>7999.3</v>
      </c>
      <c r="F124" s="75">
        <f t="shared" ref="F124" si="157">SUM(F125:F128)</f>
        <v>5743.1</v>
      </c>
      <c r="G124" s="75">
        <f t="shared" ref="G124" si="158">SUM(G125:G128)</f>
        <v>0</v>
      </c>
      <c r="H124" s="75">
        <f t="shared" ref="H124" si="159">SUM(H125:H128)</f>
        <v>0</v>
      </c>
      <c r="I124" s="75">
        <f t="shared" ref="I124" si="160">SUM(I125:I128)</f>
        <v>0</v>
      </c>
      <c r="J124" s="101">
        <f t="shared" ref="J124" si="161">SUM(J125:J128)</f>
        <v>0</v>
      </c>
      <c r="K124" s="101">
        <f t="shared" ref="K124" si="162">SUM(K125:K128)</f>
        <v>0</v>
      </c>
      <c r="L124" s="101">
        <f t="shared" ref="L124" si="163">SUM(L125:L128)</f>
        <v>0</v>
      </c>
      <c r="M124" s="101">
        <f t="shared" ref="M124" si="164">SUM(M125:M128)</f>
        <v>0</v>
      </c>
    </row>
    <row r="125" spans="1:15" ht="47.25" customHeight="1" thickBot="1">
      <c r="A125" s="172"/>
      <c r="B125" s="181"/>
      <c r="C125" s="74" t="s">
        <v>57</v>
      </c>
      <c r="D125" s="75">
        <v>117.2</v>
      </c>
      <c r="E125" s="75">
        <v>0</v>
      </c>
      <c r="F125" s="75">
        <v>0</v>
      </c>
      <c r="G125" s="75">
        <v>0</v>
      </c>
      <c r="H125" s="75">
        <v>0</v>
      </c>
      <c r="I125" s="75">
        <v>0</v>
      </c>
      <c r="J125" s="101">
        <v>0</v>
      </c>
      <c r="K125" s="101">
        <v>0</v>
      </c>
      <c r="L125" s="101">
        <v>0</v>
      </c>
      <c r="M125" s="101">
        <v>0</v>
      </c>
    </row>
    <row r="126" spans="1:15" ht="47.25" customHeight="1" thickBot="1">
      <c r="A126" s="172"/>
      <c r="B126" s="181"/>
      <c r="C126" s="74" t="s">
        <v>58</v>
      </c>
      <c r="D126" s="75">
        <v>2694</v>
      </c>
      <c r="E126" s="75">
        <v>4487.6000000000004</v>
      </c>
      <c r="F126" s="75">
        <v>3319.5</v>
      </c>
      <c r="G126" s="75">
        <v>0</v>
      </c>
      <c r="H126" s="75">
        <v>0</v>
      </c>
      <c r="I126" s="75">
        <v>0</v>
      </c>
      <c r="J126" s="101">
        <v>0</v>
      </c>
      <c r="K126" s="101">
        <v>0</v>
      </c>
      <c r="L126" s="101">
        <v>0</v>
      </c>
      <c r="M126" s="101">
        <v>0</v>
      </c>
    </row>
    <row r="127" spans="1:15" ht="47.25" customHeight="1" thickBot="1">
      <c r="A127" s="172"/>
      <c r="B127" s="181"/>
      <c r="C127" s="74" t="s">
        <v>59</v>
      </c>
      <c r="D127" s="75">
        <v>2023.5</v>
      </c>
      <c r="E127" s="75">
        <v>3511.7</v>
      </c>
      <c r="F127" s="75">
        <v>2423.6</v>
      </c>
      <c r="G127" s="75">
        <v>0</v>
      </c>
      <c r="H127" s="75">
        <v>0</v>
      </c>
      <c r="I127" s="75">
        <v>0</v>
      </c>
      <c r="J127" s="101">
        <v>0</v>
      </c>
      <c r="K127" s="101">
        <v>0</v>
      </c>
      <c r="L127" s="101">
        <v>0</v>
      </c>
      <c r="M127" s="101">
        <v>0</v>
      </c>
    </row>
    <row r="128" spans="1:15" ht="47.25" customHeight="1" thickBot="1">
      <c r="A128" s="173"/>
      <c r="B128" s="182"/>
      <c r="C128" s="76" t="s">
        <v>60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101">
        <v>0</v>
      </c>
      <c r="K128" s="101">
        <v>0</v>
      </c>
      <c r="L128" s="101">
        <v>0</v>
      </c>
      <c r="M128" s="101">
        <v>0</v>
      </c>
      <c r="O128" s="71"/>
    </row>
    <row r="129" spans="1:15" ht="47.25" customHeight="1" thickBot="1">
      <c r="A129" s="171" t="s">
        <v>12</v>
      </c>
      <c r="B129" s="177" t="s">
        <v>64</v>
      </c>
      <c r="C129" s="74" t="s">
        <v>56</v>
      </c>
      <c r="D129" s="75">
        <f>D134+D139</f>
        <v>11707.9</v>
      </c>
      <c r="E129" s="75">
        <f t="shared" ref="E129:M133" si="165">E134+E139</f>
        <v>12514.6</v>
      </c>
      <c r="F129" s="75">
        <f t="shared" si="165"/>
        <v>14698.9</v>
      </c>
      <c r="G129" s="75">
        <f t="shared" si="165"/>
        <v>11627.300000000001</v>
      </c>
      <c r="H129" s="75">
        <f t="shared" si="165"/>
        <v>12648.5</v>
      </c>
      <c r="I129" s="75">
        <f t="shared" si="165"/>
        <v>12806.2</v>
      </c>
      <c r="J129" s="101">
        <f t="shared" si="165"/>
        <v>14320.14</v>
      </c>
      <c r="K129" s="101">
        <f t="shared" si="165"/>
        <v>17428.11</v>
      </c>
      <c r="L129" s="101">
        <f t="shared" si="165"/>
        <v>16100.200000000003</v>
      </c>
      <c r="M129" s="101">
        <f t="shared" si="165"/>
        <v>17097.399999999998</v>
      </c>
      <c r="O129" s="80">
        <f>SUM(D129:M129)</f>
        <v>140949.25</v>
      </c>
    </row>
    <row r="130" spans="1:15" ht="47.25" customHeight="1" thickBot="1">
      <c r="A130" s="172"/>
      <c r="B130" s="178"/>
      <c r="C130" s="74" t="s">
        <v>57</v>
      </c>
      <c r="D130" s="75">
        <f>D135+D140</f>
        <v>11433.9</v>
      </c>
      <c r="E130" s="75">
        <f t="shared" si="165"/>
        <v>12240.6</v>
      </c>
      <c r="F130" s="75">
        <f t="shared" si="165"/>
        <v>14424.9</v>
      </c>
      <c r="G130" s="75">
        <f t="shared" si="165"/>
        <v>11299.7</v>
      </c>
      <c r="H130" s="75">
        <f t="shared" si="165"/>
        <v>12258</v>
      </c>
      <c r="I130" s="75">
        <f t="shared" si="165"/>
        <v>12453.2</v>
      </c>
      <c r="J130" s="101">
        <f t="shared" si="165"/>
        <v>13834.14</v>
      </c>
      <c r="K130" s="101">
        <f t="shared" ref="K130:M130" si="166">K135+K140</f>
        <v>17096.11</v>
      </c>
      <c r="L130" s="101">
        <f t="shared" si="166"/>
        <v>16100.200000000003</v>
      </c>
      <c r="M130" s="101">
        <f t="shared" si="166"/>
        <v>17097.399999999998</v>
      </c>
      <c r="O130" s="80">
        <f t="shared" ref="O130:O133" si="167">SUM(D130:M130)</f>
        <v>138238.15</v>
      </c>
    </row>
    <row r="131" spans="1:15" ht="47.25" customHeight="1" thickBot="1">
      <c r="A131" s="172"/>
      <c r="B131" s="178"/>
      <c r="C131" s="74" t="s">
        <v>58</v>
      </c>
      <c r="D131" s="75">
        <f>D136+D141</f>
        <v>274</v>
      </c>
      <c r="E131" s="75">
        <f t="shared" si="165"/>
        <v>274</v>
      </c>
      <c r="F131" s="75">
        <f t="shared" si="165"/>
        <v>274</v>
      </c>
      <c r="G131" s="75">
        <f t="shared" si="165"/>
        <v>301.39999999999998</v>
      </c>
      <c r="H131" s="75">
        <f t="shared" si="165"/>
        <v>378</v>
      </c>
      <c r="I131" s="75">
        <f t="shared" si="165"/>
        <v>353</v>
      </c>
      <c r="J131" s="101">
        <f t="shared" si="165"/>
        <v>486</v>
      </c>
      <c r="K131" s="101">
        <f t="shared" ref="K131:M131" si="168">K136+K141</f>
        <v>332</v>
      </c>
      <c r="L131" s="101">
        <f t="shared" si="168"/>
        <v>0</v>
      </c>
      <c r="M131" s="101">
        <f t="shared" si="168"/>
        <v>0</v>
      </c>
      <c r="O131" s="37">
        <f t="shared" si="167"/>
        <v>2672.4</v>
      </c>
    </row>
    <row r="132" spans="1:15" ht="47.25" customHeight="1" thickBot="1">
      <c r="A132" s="172"/>
      <c r="B132" s="178"/>
      <c r="C132" s="74" t="s">
        <v>59</v>
      </c>
      <c r="D132" s="75">
        <f>D137+D142</f>
        <v>0</v>
      </c>
      <c r="E132" s="75">
        <f t="shared" si="165"/>
        <v>0</v>
      </c>
      <c r="F132" s="75">
        <f t="shared" si="165"/>
        <v>0</v>
      </c>
      <c r="G132" s="75">
        <f t="shared" si="165"/>
        <v>26.2</v>
      </c>
      <c r="H132" s="75">
        <f t="shared" si="165"/>
        <v>12.5</v>
      </c>
      <c r="I132" s="75">
        <f t="shared" si="165"/>
        <v>0</v>
      </c>
      <c r="J132" s="101">
        <f t="shared" si="165"/>
        <v>0</v>
      </c>
      <c r="K132" s="101">
        <f t="shared" ref="K132:M132" si="169">K137+K142</f>
        <v>0</v>
      </c>
      <c r="L132" s="101">
        <f t="shared" si="169"/>
        <v>0</v>
      </c>
      <c r="M132" s="101">
        <f t="shared" si="169"/>
        <v>0</v>
      </c>
      <c r="O132" s="37">
        <f t="shared" si="167"/>
        <v>38.700000000000003</v>
      </c>
    </row>
    <row r="133" spans="1:15" ht="47.25" customHeight="1" thickBot="1">
      <c r="A133" s="173"/>
      <c r="B133" s="179"/>
      <c r="C133" s="76" t="s">
        <v>60</v>
      </c>
      <c r="D133" s="75">
        <f>D138+D143</f>
        <v>0</v>
      </c>
      <c r="E133" s="75">
        <f t="shared" si="165"/>
        <v>0</v>
      </c>
      <c r="F133" s="75">
        <f t="shared" si="165"/>
        <v>0</v>
      </c>
      <c r="G133" s="75">
        <f t="shared" si="165"/>
        <v>0</v>
      </c>
      <c r="H133" s="75">
        <f t="shared" si="165"/>
        <v>0</v>
      </c>
      <c r="I133" s="75">
        <f t="shared" si="165"/>
        <v>0</v>
      </c>
      <c r="J133" s="101">
        <f t="shared" si="165"/>
        <v>0</v>
      </c>
      <c r="K133" s="101">
        <f t="shared" si="165"/>
        <v>0</v>
      </c>
      <c r="L133" s="101">
        <f t="shared" si="165"/>
        <v>0</v>
      </c>
      <c r="M133" s="101">
        <f t="shared" si="165"/>
        <v>0</v>
      </c>
      <c r="O133" s="37">
        <f t="shared" si="167"/>
        <v>0</v>
      </c>
    </row>
    <row r="134" spans="1:15" ht="47.25" customHeight="1" thickBot="1">
      <c r="A134" s="171" t="s">
        <v>14</v>
      </c>
      <c r="B134" s="180" t="s">
        <v>63</v>
      </c>
      <c r="C134" s="74" t="s">
        <v>56</v>
      </c>
      <c r="D134" s="75">
        <f>SUM(D135:D138)</f>
        <v>11433.9</v>
      </c>
      <c r="E134" s="75">
        <f t="shared" ref="E134:M134" si="170">SUM(E135:E138)</f>
        <v>12240.6</v>
      </c>
      <c r="F134" s="75">
        <f t="shared" si="170"/>
        <v>14424.9</v>
      </c>
      <c r="G134" s="75">
        <f t="shared" si="170"/>
        <v>11325.900000000001</v>
      </c>
      <c r="H134" s="75">
        <f t="shared" si="170"/>
        <v>12270.5</v>
      </c>
      <c r="I134" s="75">
        <f t="shared" si="170"/>
        <v>12453.2</v>
      </c>
      <c r="J134" s="101">
        <f t="shared" si="170"/>
        <v>13834.14</v>
      </c>
      <c r="K134" s="101">
        <f t="shared" si="170"/>
        <v>17096.11</v>
      </c>
      <c r="L134" s="101">
        <f t="shared" si="170"/>
        <v>16100.200000000003</v>
      </c>
      <c r="M134" s="101">
        <f t="shared" si="170"/>
        <v>17097.399999999998</v>
      </c>
    </row>
    <row r="135" spans="1:15" ht="47.25" customHeight="1" thickBot="1">
      <c r="A135" s="172"/>
      <c r="B135" s="181"/>
      <c r="C135" s="74" t="s">
        <v>57</v>
      </c>
      <c r="D135" s="75">
        <v>11433.9</v>
      </c>
      <c r="E135" s="75">
        <v>12240.6</v>
      </c>
      <c r="F135" s="75">
        <v>14424.9</v>
      </c>
      <c r="G135" s="75">
        <v>11299.7</v>
      </c>
      <c r="H135" s="75">
        <v>12258</v>
      </c>
      <c r="I135" s="75">
        <v>12453.2</v>
      </c>
      <c r="J135" s="5">
        <f>15298.8-1.2-1836-90+1564-1.3-100-320.7+544.5+163.5-1705.7+25.7+86+26-44.06-41.1-235+130.8+36.2+340+1200+48.3+14.6+543.8+164.2-198.8+23-187.4-1200-100-340+41.1+10.3-25.4</f>
        <v>13834.14</v>
      </c>
      <c r="K135" s="101">
        <v>17096.11</v>
      </c>
      <c r="L135" s="101">
        <v>16100.200000000003</v>
      </c>
      <c r="M135" s="101">
        <v>17097.399999999998</v>
      </c>
    </row>
    <row r="136" spans="1:15" ht="47.25" customHeight="1" thickBot="1">
      <c r="A136" s="172"/>
      <c r="B136" s="181"/>
      <c r="C136" s="74" t="s">
        <v>58</v>
      </c>
      <c r="D136" s="75">
        <v>0</v>
      </c>
      <c r="E136" s="75">
        <v>0</v>
      </c>
      <c r="F136" s="75">
        <v>0</v>
      </c>
      <c r="G136" s="75">
        <v>0</v>
      </c>
      <c r="H136" s="75">
        <v>0</v>
      </c>
      <c r="I136" s="75">
        <v>0</v>
      </c>
      <c r="J136" s="101">
        <v>0</v>
      </c>
      <c r="K136" s="101">
        <v>0</v>
      </c>
      <c r="L136" s="101">
        <v>0</v>
      </c>
      <c r="M136" s="101">
        <v>0</v>
      </c>
    </row>
    <row r="137" spans="1:15" ht="47.25" customHeight="1" thickBot="1">
      <c r="A137" s="172"/>
      <c r="B137" s="181"/>
      <c r="C137" s="74" t="s">
        <v>59</v>
      </c>
      <c r="D137" s="75">
        <v>0</v>
      </c>
      <c r="E137" s="75">
        <v>0</v>
      </c>
      <c r="F137" s="75">
        <v>0</v>
      </c>
      <c r="G137" s="75">
        <v>26.2</v>
      </c>
      <c r="H137" s="75">
        <v>12.5</v>
      </c>
      <c r="I137" s="75">
        <v>0</v>
      </c>
      <c r="J137" s="101">
        <v>0</v>
      </c>
      <c r="K137" s="101">
        <v>0</v>
      </c>
      <c r="L137" s="101">
        <v>0</v>
      </c>
      <c r="M137" s="101">
        <v>0</v>
      </c>
    </row>
    <row r="138" spans="1:15" ht="47.25" customHeight="1" thickBot="1">
      <c r="A138" s="173"/>
      <c r="B138" s="182"/>
      <c r="C138" s="76" t="s">
        <v>60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101">
        <v>0</v>
      </c>
      <c r="K138" s="101">
        <v>0</v>
      </c>
      <c r="L138" s="101">
        <v>0</v>
      </c>
      <c r="M138" s="101">
        <v>0</v>
      </c>
    </row>
    <row r="139" spans="1:15" ht="47.25" customHeight="1" thickBot="1">
      <c r="A139" s="171" t="s">
        <v>14</v>
      </c>
      <c r="B139" s="174" t="s">
        <v>44</v>
      </c>
      <c r="C139" s="74" t="s">
        <v>56</v>
      </c>
      <c r="D139" s="75">
        <f>SUM(D140:D143)</f>
        <v>274</v>
      </c>
      <c r="E139" s="75">
        <f t="shared" ref="E139:M139" si="171">SUM(E140:E143)</f>
        <v>274</v>
      </c>
      <c r="F139" s="75">
        <f t="shared" si="171"/>
        <v>274</v>
      </c>
      <c r="G139" s="75">
        <f t="shared" si="171"/>
        <v>301.39999999999998</v>
      </c>
      <c r="H139" s="75">
        <f t="shared" si="171"/>
        <v>378</v>
      </c>
      <c r="I139" s="75">
        <f t="shared" si="171"/>
        <v>353</v>
      </c>
      <c r="J139" s="101">
        <f t="shared" si="171"/>
        <v>486</v>
      </c>
      <c r="K139" s="101">
        <f t="shared" si="171"/>
        <v>332</v>
      </c>
      <c r="L139" s="101">
        <f t="shared" si="171"/>
        <v>0</v>
      </c>
      <c r="M139" s="101">
        <f t="shared" si="171"/>
        <v>0</v>
      </c>
    </row>
    <row r="140" spans="1:15" ht="47.25" customHeight="1" thickBot="1">
      <c r="A140" s="172"/>
      <c r="B140" s="175"/>
      <c r="C140" s="74" t="s">
        <v>57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101">
        <v>0</v>
      </c>
      <c r="K140" s="101">
        <v>0</v>
      </c>
      <c r="L140" s="101">
        <v>0</v>
      </c>
      <c r="M140" s="101">
        <v>0</v>
      </c>
    </row>
    <row r="141" spans="1:15" ht="47.25" customHeight="1" thickBot="1">
      <c r="A141" s="172"/>
      <c r="B141" s="175"/>
      <c r="C141" s="74" t="s">
        <v>58</v>
      </c>
      <c r="D141" s="75">
        <v>274</v>
      </c>
      <c r="E141" s="75">
        <v>274</v>
      </c>
      <c r="F141" s="75">
        <v>274</v>
      </c>
      <c r="G141" s="75">
        <v>301.39999999999998</v>
      </c>
      <c r="H141" s="75">
        <v>378</v>
      </c>
      <c r="I141" s="75">
        <v>353</v>
      </c>
      <c r="J141" s="101">
        <f>392+70+20+4</f>
        <v>486</v>
      </c>
      <c r="K141" s="101">
        <v>332</v>
      </c>
      <c r="L141" s="101">
        <v>0</v>
      </c>
      <c r="M141" s="101">
        <v>0</v>
      </c>
    </row>
    <row r="142" spans="1:15" ht="47.25" customHeight="1" thickBot="1">
      <c r="A142" s="172"/>
      <c r="B142" s="175"/>
      <c r="C142" s="74" t="s">
        <v>59</v>
      </c>
      <c r="D142" s="75">
        <v>0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  <c r="J142" s="101">
        <v>0</v>
      </c>
      <c r="K142" s="101">
        <v>0</v>
      </c>
      <c r="L142" s="101">
        <v>0</v>
      </c>
      <c r="M142" s="101">
        <v>0</v>
      </c>
    </row>
    <row r="143" spans="1:15" ht="47.25" customHeight="1" thickBot="1">
      <c r="A143" s="173"/>
      <c r="B143" s="176"/>
      <c r="C143" s="76" t="s">
        <v>60</v>
      </c>
      <c r="D143" s="75">
        <v>0</v>
      </c>
      <c r="E143" s="75">
        <v>0</v>
      </c>
      <c r="F143" s="75">
        <v>0</v>
      </c>
      <c r="G143" s="75">
        <v>0</v>
      </c>
      <c r="H143" s="75">
        <v>0</v>
      </c>
      <c r="I143" s="75">
        <v>0</v>
      </c>
      <c r="J143" s="101">
        <v>0</v>
      </c>
      <c r="K143" s="101">
        <v>0</v>
      </c>
      <c r="L143" s="101">
        <v>0</v>
      </c>
      <c r="M143" s="101">
        <v>0</v>
      </c>
    </row>
    <row r="144" spans="1:15">
      <c r="B144" s="71"/>
      <c r="C144" s="71"/>
      <c r="D144" s="71"/>
      <c r="E144" s="71"/>
      <c r="F144" s="71"/>
      <c r="G144" s="71"/>
      <c r="H144" s="71"/>
      <c r="I144" s="71"/>
    </row>
    <row r="145" spans="2:9">
      <c r="B145" s="71"/>
      <c r="C145" s="71"/>
      <c r="D145" s="71"/>
      <c r="E145" s="71"/>
      <c r="F145" s="71"/>
      <c r="G145" s="71"/>
      <c r="H145" s="71"/>
      <c r="I145" s="71"/>
    </row>
    <row r="146" spans="2:9">
      <c r="B146" s="71"/>
      <c r="C146" s="71"/>
      <c r="D146" s="71"/>
      <c r="E146" s="71"/>
      <c r="F146" s="71"/>
      <c r="G146" s="71"/>
      <c r="H146" s="71"/>
      <c r="I146" s="71"/>
    </row>
    <row r="147" spans="2:9">
      <c r="B147" s="71"/>
      <c r="C147" s="71"/>
      <c r="D147" s="71"/>
      <c r="E147" s="71"/>
      <c r="F147" s="71"/>
      <c r="G147" s="71"/>
      <c r="H147" s="71"/>
      <c r="I147" s="71"/>
    </row>
    <row r="148" spans="2:9">
      <c r="B148" s="71"/>
      <c r="C148" s="71"/>
      <c r="D148" s="71"/>
      <c r="E148" s="71"/>
      <c r="F148" s="71"/>
      <c r="G148" s="71"/>
      <c r="H148" s="71"/>
      <c r="I148" s="71"/>
    </row>
    <row r="149" spans="2:9">
      <c r="B149" s="71"/>
      <c r="C149" s="71"/>
      <c r="D149" s="71"/>
      <c r="E149" s="71"/>
      <c r="F149" s="71"/>
      <c r="G149" s="71"/>
      <c r="H149" s="71"/>
      <c r="I149" s="71"/>
    </row>
    <row r="150" spans="2:9">
      <c r="B150" s="71"/>
      <c r="C150" s="71"/>
      <c r="D150" s="71"/>
      <c r="E150" s="71"/>
      <c r="F150" s="71"/>
      <c r="G150" s="71"/>
      <c r="H150" s="71"/>
      <c r="I150" s="71"/>
    </row>
    <row r="151" spans="2:9">
      <c r="B151" s="71"/>
      <c r="C151" s="71"/>
      <c r="D151" s="71"/>
      <c r="E151" s="71"/>
      <c r="F151" s="71"/>
      <c r="G151" s="71"/>
      <c r="H151" s="71"/>
      <c r="I151" s="71"/>
    </row>
    <row r="152" spans="2:9">
      <c r="B152" s="71"/>
      <c r="C152" s="71"/>
      <c r="D152" s="71"/>
      <c r="E152" s="71"/>
      <c r="F152" s="71"/>
      <c r="G152" s="71"/>
      <c r="H152" s="71"/>
      <c r="I152" s="71"/>
    </row>
    <row r="153" spans="2:9">
      <c r="B153" s="71"/>
      <c r="C153" s="71"/>
      <c r="D153" s="71"/>
      <c r="E153" s="71"/>
      <c r="F153" s="71"/>
      <c r="G153" s="71"/>
      <c r="H153" s="71"/>
      <c r="I153" s="71"/>
    </row>
    <row r="154" spans="2:9">
      <c r="B154" s="71"/>
      <c r="C154" s="71"/>
      <c r="D154" s="71"/>
      <c r="E154" s="71"/>
      <c r="F154" s="71"/>
      <c r="G154" s="71"/>
      <c r="H154" s="71"/>
      <c r="I154" s="71"/>
    </row>
    <row r="155" spans="2:9">
      <c r="B155" s="71"/>
      <c r="C155" s="71"/>
      <c r="D155" s="71"/>
      <c r="E155" s="71"/>
      <c r="F155" s="71"/>
      <c r="G155" s="71"/>
      <c r="H155" s="71"/>
      <c r="I155" s="71"/>
    </row>
    <row r="156" spans="2:9">
      <c r="B156" s="71"/>
      <c r="C156" s="71"/>
      <c r="D156" s="71"/>
      <c r="E156" s="71"/>
      <c r="F156" s="71"/>
      <c r="G156" s="71"/>
      <c r="H156" s="71"/>
      <c r="I156" s="71"/>
    </row>
    <row r="157" spans="2:9">
      <c r="B157" s="71"/>
      <c r="C157" s="71"/>
      <c r="D157" s="71"/>
      <c r="E157" s="71"/>
      <c r="F157" s="71"/>
      <c r="G157" s="71"/>
      <c r="H157" s="71"/>
      <c r="I157" s="71"/>
    </row>
    <row r="158" spans="2:9">
      <c r="B158" s="71"/>
      <c r="C158" s="71"/>
      <c r="D158" s="71"/>
      <c r="E158" s="71"/>
      <c r="F158" s="71"/>
      <c r="G158" s="71"/>
      <c r="H158" s="71"/>
      <c r="I158" s="71"/>
    </row>
    <row r="159" spans="2:9">
      <c r="B159" s="71"/>
      <c r="C159" s="71"/>
      <c r="D159" s="71"/>
      <c r="E159" s="71"/>
      <c r="F159" s="71"/>
      <c r="G159" s="71"/>
      <c r="H159" s="71"/>
      <c r="I159" s="71"/>
    </row>
    <row r="160" spans="2:9">
      <c r="B160" s="71"/>
      <c r="C160" s="71"/>
      <c r="D160" s="71"/>
      <c r="E160" s="71"/>
      <c r="F160" s="71"/>
      <c r="G160" s="71"/>
      <c r="H160" s="71"/>
      <c r="I160" s="71"/>
    </row>
    <row r="161" spans="2:9">
      <c r="B161" s="71"/>
      <c r="C161" s="71"/>
      <c r="D161" s="71"/>
      <c r="E161" s="71"/>
      <c r="F161" s="71"/>
      <c r="G161" s="71"/>
      <c r="H161" s="71"/>
      <c r="I161" s="71"/>
    </row>
    <row r="162" spans="2:9">
      <c r="B162" s="71"/>
      <c r="C162" s="71"/>
      <c r="D162" s="71"/>
      <c r="E162" s="71"/>
      <c r="F162" s="71"/>
      <c r="G162" s="71"/>
      <c r="H162" s="71"/>
      <c r="I162" s="71"/>
    </row>
    <row r="163" spans="2:9">
      <c r="B163" s="71"/>
      <c r="C163" s="71"/>
      <c r="D163" s="71"/>
      <c r="E163" s="71"/>
      <c r="F163" s="71"/>
      <c r="G163" s="71"/>
      <c r="H163" s="71"/>
      <c r="I163" s="71"/>
    </row>
    <row r="164" spans="2:9">
      <c r="B164" s="71"/>
      <c r="C164" s="71"/>
      <c r="D164" s="71"/>
      <c r="E164" s="71"/>
      <c r="F164" s="71"/>
      <c r="G164" s="71"/>
      <c r="H164" s="71"/>
      <c r="I164" s="71"/>
    </row>
    <row r="165" spans="2:9">
      <c r="B165" s="71"/>
      <c r="C165" s="71"/>
      <c r="D165" s="71"/>
      <c r="E165" s="71"/>
      <c r="F165" s="71"/>
      <c r="G165" s="71"/>
      <c r="H165" s="71"/>
      <c r="I165" s="71"/>
    </row>
    <row r="166" spans="2:9">
      <c r="B166" s="71"/>
      <c r="C166" s="71"/>
      <c r="D166" s="71"/>
      <c r="E166" s="71"/>
      <c r="F166" s="71"/>
      <c r="G166" s="71"/>
      <c r="H166" s="71"/>
      <c r="I166" s="71"/>
    </row>
    <row r="167" spans="2:9">
      <c r="B167" s="71"/>
      <c r="C167" s="71"/>
      <c r="D167" s="71"/>
      <c r="E167" s="71"/>
      <c r="F167" s="71"/>
      <c r="G167" s="71"/>
      <c r="H167" s="71"/>
      <c r="I167" s="71"/>
    </row>
    <row r="168" spans="2:9">
      <c r="B168" s="71"/>
      <c r="C168" s="71"/>
      <c r="D168" s="71"/>
      <c r="E168" s="71"/>
      <c r="F168" s="71"/>
      <c r="G168" s="71"/>
      <c r="H168" s="71"/>
      <c r="I168" s="71"/>
    </row>
    <row r="169" spans="2:9">
      <c r="B169" s="71"/>
      <c r="C169" s="71"/>
      <c r="D169" s="71"/>
      <c r="E169" s="71"/>
      <c r="F169" s="71"/>
      <c r="G169" s="71"/>
      <c r="H169" s="71"/>
      <c r="I169" s="71"/>
    </row>
    <row r="170" spans="2:9">
      <c r="B170" s="71"/>
      <c r="C170" s="71"/>
      <c r="D170" s="71"/>
      <c r="E170" s="71"/>
      <c r="F170" s="71"/>
      <c r="G170" s="71"/>
      <c r="H170" s="71"/>
      <c r="I170" s="71"/>
    </row>
    <row r="171" spans="2:9">
      <c r="B171" s="71"/>
      <c r="C171" s="71"/>
      <c r="D171" s="71"/>
      <c r="E171" s="71"/>
      <c r="F171" s="71"/>
      <c r="G171" s="71"/>
      <c r="H171" s="71"/>
      <c r="I171" s="71"/>
    </row>
    <row r="172" spans="2:9">
      <c r="B172" s="71"/>
      <c r="C172" s="71"/>
      <c r="D172" s="71"/>
      <c r="E172" s="71"/>
      <c r="F172" s="71"/>
      <c r="G172" s="71"/>
      <c r="H172" s="71"/>
      <c r="I172" s="71"/>
    </row>
    <row r="173" spans="2:9">
      <c r="B173" s="71"/>
      <c r="C173" s="71"/>
      <c r="D173" s="71"/>
      <c r="E173" s="71"/>
      <c r="F173" s="71"/>
      <c r="G173" s="71"/>
      <c r="H173" s="71"/>
      <c r="I173" s="71"/>
    </row>
    <row r="174" spans="2:9">
      <c r="B174" s="71"/>
      <c r="C174" s="71"/>
      <c r="D174" s="71"/>
      <c r="E174" s="71"/>
      <c r="F174" s="71"/>
      <c r="G174" s="71"/>
      <c r="H174" s="71"/>
      <c r="I174" s="71"/>
    </row>
    <row r="175" spans="2:9">
      <c r="B175" s="71"/>
      <c r="C175" s="71"/>
      <c r="D175" s="71"/>
      <c r="E175" s="71"/>
      <c r="F175" s="71"/>
      <c r="G175" s="71"/>
      <c r="H175" s="71"/>
      <c r="I175" s="71"/>
    </row>
    <row r="176" spans="2:9">
      <c r="B176" s="71"/>
      <c r="C176" s="71"/>
      <c r="D176" s="71"/>
      <c r="E176" s="71"/>
      <c r="F176" s="71"/>
      <c r="G176" s="71"/>
      <c r="H176" s="71"/>
      <c r="I176" s="71"/>
    </row>
    <row r="177" spans="2:9">
      <c r="B177" s="71"/>
      <c r="C177" s="71"/>
      <c r="D177" s="71"/>
      <c r="E177" s="71"/>
      <c r="F177" s="71"/>
      <c r="G177" s="71"/>
      <c r="H177" s="71"/>
      <c r="I177" s="71"/>
    </row>
    <row r="178" spans="2:9">
      <c r="B178" s="71"/>
      <c r="C178" s="71"/>
      <c r="D178" s="71"/>
      <c r="E178" s="71"/>
      <c r="F178" s="71"/>
      <c r="G178" s="71"/>
      <c r="H178" s="71"/>
      <c r="I178" s="71"/>
    </row>
    <row r="179" spans="2:9">
      <c r="B179" s="71"/>
      <c r="C179" s="71"/>
      <c r="D179" s="71"/>
      <c r="E179" s="71"/>
      <c r="F179" s="71"/>
      <c r="G179" s="71"/>
      <c r="H179" s="71"/>
      <c r="I179" s="71"/>
    </row>
    <row r="180" spans="2:9">
      <c r="B180" s="71"/>
      <c r="C180" s="71"/>
      <c r="D180" s="71"/>
      <c r="E180" s="71"/>
      <c r="F180" s="71"/>
      <c r="G180" s="71"/>
      <c r="H180" s="71"/>
      <c r="I180" s="71"/>
    </row>
    <row r="181" spans="2:9">
      <c r="B181" s="71"/>
      <c r="C181" s="71"/>
      <c r="D181" s="71"/>
      <c r="E181" s="71"/>
      <c r="F181" s="71"/>
      <c r="G181" s="71"/>
      <c r="H181" s="71"/>
      <c r="I181" s="71"/>
    </row>
    <row r="182" spans="2:9">
      <c r="B182" s="71"/>
      <c r="C182" s="71"/>
      <c r="D182" s="71"/>
      <c r="E182" s="71"/>
      <c r="F182" s="71"/>
      <c r="G182" s="71"/>
      <c r="H182" s="71"/>
      <c r="I182" s="71"/>
    </row>
    <row r="183" spans="2:9">
      <c r="B183" s="71"/>
      <c r="C183" s="71"/>
      <c r="D183" s="71"/>
      <c r="E183" s="71"/>
      <c r="F183" s="71"/>
      <c r="G183" s="71"/>
      <c r="H183" s="71"/>
      <c r="I183" s="71"/>
    </row>
    <row r="184" spans="2:9">
      <c r="B184" s="71"/>
      <c r="C184" s="71"/>
      <c r="D184" s="71"/>
      <c r="E184" s="71"/>
      <c r="F184" s="71"/>
      <c r="G184" s="71"/>
      <c r="H184" s="71"/>
      <c r="I184" s="71"/>
    </row>
    <row r="185" spans="2:9">
      <c r="B185" s="71"/>
      <c r="C185" s="71"/>
      <c r="D185" s="71"/>
      <c r="E185" s="71"/>
      <c r="F185" s="71"/>
      <c r="G185" s="71"/>
      <c r="H185" s="71"/>
      <c r="I185" s="71"/>
    </row>
    <row r="186" spans="2:9">
      <c r="B186" s="71"/>
      <c r="C186" s="71"/>
      <c r="D186" s="71"/>
      <c r="E186" s="71"/>
      <c r="F186" s="71"/>
      <c r="G186" s="71"/>
      <c r="H186" s="71"/>
      <c r="I186" s="71"/>
    </row>
    <row r="187" spans="2:9">
      <c r="B187" s="71"/>
      <c r="C187" s="71"/>
      <c r="D187" s="71"/>
      <c r="E187" s="71"/>
      <c r="F187" s="71"/>
      <c r="G187" s="71"/>
      <c r="H187" s="71"/>
      <c r="I187" s="71"/>
    </row>
    <row r="188" spans="2:9">
      <c r="B188" s="71"/>
      <c r="C188" s="71"/>
      <c r="D188" s="71"/>
      <c r="E188" s="71"/>
      <c r="F188" s="71"/>
      <c r="G188" s="71"/>
      <c r="H188" s="71"/>
      <c r="I188" s="71"/>
    </row>
    <row r="189" spans="2:9">
      <c r="B189" s="71"/>
      <c r="C189" s="71"/>
      <c r="D189" s="71"/>
      <c r="E189" s="71"/>
      <c r="F189" s="71"/>
      <c r="G189" s="71"/>
      <c r="H189" s="71"/>
      <c r="I189" s="71"/>
    </row>
    <row r="190" spans="2:9">
      <c r="B190" s="71"/>
      <c r="C190" s="71"/>
      <c r="D190" s="71"/>
      <c r="E190" s="71"/>
      <c r="F190" s="71"/>
      <c r="G190" s="71"/>
      <c r="H190" s="71"/>
      <c r="I190" s="71"/>
    </row>
    <row r="191" spans="2:9">
      <c r="I191" s="71"/>
    </row>
    <row r="192" spans="2:9">
      <c r="I192" s="71"/>
    </row>
    <row r="193" spans="9:9">
      <c r="I193" s="71"/>
    </row>
    <row r="194" spans="9:9">
      <c r="I194" s="71"/>
    </row>
    <row r="195" spans="9:9">
      <c r="I195" s="71"/>
    </row>
    <row r="196" spans="9:9">
      <c r="I196" s="71"/>
    </row>
    <row r="197" spans="9:9">
      <c r="I197" s="71"/>
    </row>
    <row r="198" spans="9:9">
      <c r="I198" s="71"/>
    </row>
    <row r="199" spans="9:9">
      <c r="I199" s="71"/>
    </row>
    <row r="200" spans="9:9">
      <c r="I200" s="71"/>
    </row>
    <row r="201" spans="9:9">
      <c r="I201" s="71"/>
    </row>
    <row r="202" spans="9:9">
      <c r="I202" s="71"/>
    </row>
    <row r="203" spans="9:9">
      <c r="I203" s="71"/>
    </row>
    <row r="204" spans="9:9">
      <c r="I204" s="71"/>
    </row>
    <row r="205" spans="9:9">
      <c r="I205" s="71"/>
    </row>
    <row r="206" spans="9:9">
      <c r="I206" s="71"/>
    </row>
    <row r="207" spans="9:9">
      <c r="I207" s="71"/>
    </row>
    <row r="208" spans="9:9">
      <c r="I208" s="71"/>
    </row>
    <row r="209" spans="9:9">
      <c r="I209" s="71"/>
    </row>
    <row r="210" spans="9:9">
      <c r="I210" s="71"/>
    </row>
    <row r="211" spans="9:9">
      <c r="I211" s="71"/>
    </row>
    <row r="212" spans="9:9">
      <c r="I212" s="71"/>
    </row>
    <row r="213" spans="9:9">
      <c r="I213" s="71"/>
    </row>
    <row r="214" spans="9:9">
      <c r="I214" s="71"/>
    </row>
    <row r="215" spans="9:9">
      <c r="I215" s="71"/>
    </row>
    <row r="216" spans="9:9">
      <c r="I216" s="71"/>
    </row>
    <row r="217" spans="9:9">
      <c r="I217" s="71"/>
    </row>
    <row r="218" spans="9:9">
      <c r="I218" s="71"/>
    </row>
    <row r="219" spans="9:9">
      <c r="I219" s="71"/>
    </row>
    <row r="220" spans="9:9">
      <c r="I220" s="71"/>
    </row>
    <row r="221" spans="9:9">
      <c r="I221" s="71"/>
    </row>
    <row r="222" spans="9:9">
      <c r="I222" s="71"/>
    </row>
    <row r="223" spans="9:9">
      <c r="I223" s="71"/>
    </row>
    <row r="224" spans="9:9">
      <c r="I224" s="71"/>
    </row>
    <row r="225" spans="9:9">
      <c r="I225" s="71"/>
    </row>
    <row r="226" spans="9:9">
      <c r="I226" s="71"/>
    </row>
    <row r="227" spans="9:9">
      <c r="I227" s="71"/>
    </row>
    <row r="228" spans="9:9">
      <c r="I228" s="71"/>
    </row>
    <row r="229" spans="9:9">
      <c r="I229" s="71"/>
    </row>
    <row r="230" spans="9:9">
      <c r="I230" s="71"/>
    </row>
    <row r="231" spans="9:9">
      <c r="I231" s="71"/>
    </row>
    <row r="232" spans="9:9">
      <c r="I232" s="71"/>
    </row>
    <row r="233" spans="9:9">
      <c r="I233" s="71"/>
    </row>
    <row r="234" spans="9:9">
      <c r="I234" s="71"/>
    </row>
    <row r="235" spans="9:9">
      <c r="I235" s="71"/>
    </row>
    <row r="236" spans="9:9">
      <c r="I236" s="71"/>
    </row>
    <row r="237" spans="9:9">
      <c r="I237" s="71"/>
    </row>
    <row r="238" spans="9:9">
      <c r="I238" s="71"/>
    </row>
    <row r="239" spans="9:9">
      <c r="I239" s="71"/>
    </row>
    <row r="240" spans="9:9">
      <c r="I240" s="71"/>
    </row>
    <row r="241" spans="9:9">
      <c r="I241" s="71"/>
    </row>
    <row r="242" spans="9:9">
      <c r="I242" s="71"/>
    </row>
    <row r="243" spans="9:9">
      <c r="I243" s="71"/>
    </row>
    <row r="244" spans="9:9">
      <c r="I244" s="71"/>
    </row>
    <row r="245" spans="9:9">
      <c r="I245" s="71"/>
    </row>
    <row r="246" spans="9:9">
      <c r="I246" s="71"/>
    </row>
    <row r="247" spans="9:9">
      <c r="I247" s="71"/>
    </row>
    <row r="248" spans="9:9">
      <c r="I248" s="71"/>
    </row>
    <row r="249" spans="9:9">
      <c r="I249" s="71"/>
    </row>
    <row r="250" spans="9:9">
      <c r="I250" s="71"/>
    </row>
    <row r="251" spans="9:9">
      <c r="I251" s="71"/>
    </row>
    <row r="252" spans="9:9">
      <c r="I252" s="71"/>
    </row>
    <row r="253" spans="9:9">
      <c r="I253" s="71"/>
    </row>
    <row r="254" spans="9:9">
      <c r="I254" s="71"/>
    </row>
    <row r="255" spans="9:9">
      <c r="I255" s="71"/>
    </row>
    <row r="256" spans="9:9">
      <c r="I256" s="71"/>
    </row>
    <row r="257" spans="9:9">
      <c r="I257" s="71"/>
    </row>
    <row r="258" spans="9:9">
      <c r="I258" s="71"/>
    </row>
    <row r="259" spans="9:9">
      <c r="I259" s="71"/>
    </row>
    <row r="260" spans="9:9">
      <c r="I260" s="71"/>
    </row>
    <row r="261" spans="9:9">
      <c r="I261" s="71"/>
    </row>
    <row r="262" spans="9:9">
      <c r="I262" s="71"/>
    </row>
    <row r="263" spans="9:9">
      <c r="I263" s="71"/>
    </row>
    <row r="264" spans="9:9">
      <c r="I264" s="71"/>
    </row>
    <row r="265" spans="9:9">
      <c r="I265" s="71"/>
    </row>
    <row r="266" spans="9:9">
      <c r="I266" s="71"/>
    </row>
    <row r="267" spans="9:9">
      <c r="I267" s="71"/>
    </row>
    <row r="268" spans="9:9">
      <c r="I268" s="71"/>
    </row>
    <row r="269" spans="9:9">
      <c r="I269" s="71"/>
    </row>
    <row r="270" spans="9:9">
      <c r="I270" s="71"/>
    </row>
    <row r="271" spans="9:9">
      <c r="I271" s="71"/>
    </row>
    <row r="272" spans="9:9">
      <c r="I272" s="71"/>
    </row>
    <row r="273" spans="9:9">
      <c r="I273" s="71"/>
    </row>
    <row r="274" spans="9:9">
      <c r="I274" s="71"/>
    </row>
    <row r="275" spans="9:9">
      <c r="I275" s="71"/>
    </row>
    <row r="276" spans="9:9">
      <c r="I276" s="71"/>
    </row>
    <row r="277" spans="9:9">
      <c r="I277" s="71"/>
    </row>
    <row r="278" spans="9:9">
      <c r="I278" s="71"/>
    </row>
    <row r="279" spans="9:9">
      <c r="I279" s="71"/>
    </row>
    <row r="280" spans="9:9">
      <c r="I280" s="71"/>
    </row>
    <row r="281" spans="9:9">
      <c r="I281" s="71"/>
    </row>
    <row r="282" spans="9:9">
      <c r="I282" s="71"/>
    </row>
    <row r="283" spans="9:9">
      <c r="I283" s="71"/>
    </row>
    <row r="284" spans="9:9">
      <c r="I284" s="71"/>
    </row>
    <row r="285" spans="9:9">
      <c r="I285" s="71"/>
    </row>
    <row r="286" spans="9:9">
      <c r="I286" s="71"/>
    </row>
    <row r="287" spans="9:9">
      <c r="I287" s="71"/>
    </row>
    <row r="288" spans="9:9">
      <c r="I288" s="71"/>
    </row>
    <row r="289" spans="9:9">
      <c r="I289" s="71"/>
    </row>
    <row r="290" spans="9:9">
      <c r="I290" s="71"/>
    </row>
    <row r="291" spans="9:9">
      <c r="I291" s="71"/>
    </row>
    <row r="292" spans="9:9">
      <c r="I292" s="71"/>
    </row>
    <row r="293" spans="9:9">
      <c r="I293" s="71"/>
    </row>
    <row r="294" spans="9:9">
      <c r="I294" s="71"/>
    </row>
    <row r="295" spans="9:9">
      <c r="I295" s="71"/>
    </row>
    <row r="296" spans="9:9">
      <c r="I296" s="71"/>
    </row>
    <row r="297" spans="9:9">
      <c r="I297" s="71"/>
    </row>
    <row r="298" spans="9:9">
      <c r="I298" s="71"/>
    </row>
    <row r="299" spans="9:9">
      <c r="I299" s="71"/>
    </row>
    <row r="300" spans="9:9">
      <c r="I300" s="71"/>
    </row>
    <row r="301" spans="9:9">
      <c r="I301" s="71"/>
    </row>
    <row r="302" spans="9:9">
      <c r="I302" s="71"/>
    </row>
    <row r="303" spans="9:9">
      <c r="I303" s="71"/>
    </row>
    <row r="304" spans="9:9">
      <c r="I304" s="71"/>
    </row>
    <row r="305" spans="9:9">
      <c r="I305" s="71"/>
    </row>
    <row r="306" spans="9:9">
      <c r="I306" s="71"/>
    </row>
    <row r="307" spans="9:9">
      <c r="I307" s="71"/>
    </row>
    <row r="308" spans="9:9">
      <c r="I308" s="71"/>
    </row>
    <row r="309" spans="9:9">
      <c r="I309" s="71"/>
    </row>
    <row r="310" spans="9:9">
      <c r="I310" s="71"/>
    </row>
    <row r="311" spans="9:9">
      <c r="I311" s="71"/>
    </row>
    <row r="312" spans="9:9">
      <c r="I312" s="71"/>
    </row>
    <row r="313" spans="9:9">
      <c r="I313" s="71"/>
    </row>
    <row r="314" spans="9:9">
      <c r="I314" s="71"/>
    </row>
    <row r="315" spans="9:9">
      <c r="I315" s="71"/>
    </row>
    <row r="316" spans="9:9">
      <c r="I316" s="71"/>
    </row>
    <row r="317" spans="9:9">
      <c r="I317" s="71"/>
    </row>
    <row r="318" spans="9:9">
      <c r="I318" s="71"/>
    </row>
    <row r="319" spans="9:9">
      <c r="I319" s="71"/>
    </row>
    <row r="320" spans="9:9">
      <c r="I320" s="71"/>
    </row>
    <row r="321" spans="9:9">
      <c r="I321" s="71"/>
    </row>
    <row r="322" spans="9:9">
      <c r="I322" s="71"/>
    </row>
    <row r="323" spans="9:9">
      <c r="I323" s="71"/>
    </row>
    <row r="324" spans="9:9">
      <c r="I324" s="71"/>
    </row>
    <row r="325" spans="9:9">
      <c r="I325" s="71"/>
    </row>
    <row r="326" spans="9:9">
      <c r="I326" s="71"/>
    </row>
    <row r="327" spans="9:9">
      <c r="I327" s="71"/>
    </row>
    <row r="328" spans="9:9">
      <c r="I328" s="71"/>
    </row>
    <row r="329" spans="9:9">
      <c r="I329" s="71"/>
    </row>
    <row r="330" spans="9:9">
      <c r="I330" s="71"/>
    </row>
    <row r="331" spans="9:9">
      <c r="I331" s="71"/>
    </row>
    <row r="332" spans="9:9">
      <c r="I332" s="71"/>
    </row>
    <row r="333" spans="9:9">
      <c r="I333" s="71"/>
    </row>
    <row r="334" spans="9:9">
      <c r="I334" s="71"/>
    </row>
    <row r="335" spans="9:9">
      <c r="I335" s="71"/>
    </row>
    <row r="336" spans="9:9">
      <c r="I336" s="71"/>
    </row>
    <row r="337" spans="9:9">
      <c r="I337" s="71"/>
    </row>
    <row r="338" spans="9:9">
      <c r="I338" s="71"/>
    </row>
    <row r="339" spans="9:9">
      <c r="I339" s="71"/>
    </row>
    <row r="340" spans="9:9">
      <c r="I340" s="71"/>
    </row>
    <row r="341" spans="9:9">
      <c r="I341" s="71"/>
    </row>
    <row r="342" spans="9:9">
      <c r="I342" s="71"/>
    </row>
    <row r="343" spans="9:9">
      <c r="I343" s="71"/>
    </row>
    <row r="344" spans="9:9">
      <c r="I344" s="71"/>
    </row>
    <row r="345" spans="9:9">
      <c r="I345" s="71"/>
    </row>
    <row r="346" spans="9:9">
      <c r="I346" s="71"/>
    </row>
    <row r="347" spans="9:9">
      <c r="I347" s="71"/>
    </row>
    <row r="348" spans="9:9">
      <c r="I348" s="71"/>
    </row>
    <row r="349" spans="9:9">
      <c r="I349" s="71"/>
    </row>
    <row r="350" spans="9:9">
      <c r="I350" s="71"/>
    </row>
    <row r="351" spans="9:9">
      <c r="I351" s="71"/>
    </row>
    <row r="352" spans="9:9">
      <c r="I352" s="71"/>
    </row>
    <row r="353" spans="9:9">
      <c r="I353" s="71"/>
    </row>
    <row r="354" spans="9:9">
      <c r="I354" s="71"/>
    </row>
    <row r="355" spans="9:9">
      <c r="I355" s="71"/>
    </row>
    <row r="356" spans="9:9">
      <c r="I356" s="71"/>
    </row>
    <row r="357" spans="9:9">
      <c r="I357" s="71"/>
    </row>
    <row r="358" spans="9:9">
      <c r="I358" s="71"/>
    </row>
    <row r="359" spans="9:9">
      <c r="I359" s="71"/>
    </row>
    <row r="360" spans="9:9">
      <c r="I360" s="71"/>
    </row>
    <row r="361" spans="9:9">
      <c r="I361" s="71"/>
    </row>
    <row r="362" spans="9:9">
      <c r="I362" s="71"/>
    </row>
    <row r="363" spans="9:9">
      <c r="I363" s="71"/>
    </row>
    <row r="364" spans="9:9">
      <c r="I364" s="71"/>
    </row>
    <row r="365" spans="9:9">
      <c r="I365" s="71"/>
    </row>
    <row r="366" spans="9:9">
      <c r="I366" s="71"/>
    </row>
    <row r="367" spans="9:9">
      <c r="I367" s="71"/>
    </row>
    <row r="368" spans="9:9">
      <c r="I368" s="71"/>
    </row>
    <row r="369" spans="9:9">
      <c r="I369" s="71"/>
    </row>
    <row r="370" spans="9:9">
      <c r="I370" s="71"/>
    </row>
    <row r="371" spans="9:9">
      <c r="I371" s="71"/>
    </row>
    <row r="372" spans="9:9">
      <c r="I372" s="71"/>
    </row>
    <row r="373" spans="9:9">
      <c r="I373" s="71"/>
    </row>
    <row r="374" spans="9:9">
      <c r="I374" s="71"/>
    </row>
    <row r="375" spans="9:9">
      <c r="I375" s="71"/>
    </row>
    <row r="376" spans="9:9">
      <c r="I376" s="71"/>
    </row>
    <row r="377" spans="9:9">
      <c r="I377" s="71"/>
    </row>
    <row r="378" spans="9:9">
      <c r="I378" s="71"/>
    </row>
    <row r="379" spans="9:9">
      <c r="I379" s="71"/>
    </row>
    <row r="380" spans="9:9">
      <c r="I380" s="71"/>
    </row>
    <row r="381" spans="9:9">
      <c r="I381" s="71"/>
    </row>
    <row r="382" spans="9:9">
      <c r="I382" s="71"/>
    </row>
    <row r="383" spans="9:9">
      <c r="I383" s="71"/>
    </row>
    <row r="384" spans="9:9">
      <c r="I384" s="71"/>
    </row>
    <row r="385" spans="9:9">
      <c r="I385" s="71"/>
    </row>
    <row r="386" spans="9:9">
      <c r="I386" s="71"/>
    </row>
    <row r="387" spans="9:9">
      <c r="I387" s="71"/>
    </row>
    <row r="388" spans="9:9">
      <c r="I388" s="71"/>
    </row>
    <row r="389" spans="9:9">
      <c r="I389" s="71"/>
    </row>
    <row r="390" spans="9:9">
      <c r="I390" s="71"/>
    </row>
    <row r="391" spans="9:9">
      <c r="I391" s="71"/>
    </row>
    <row r="392" spans="9:9">
      <c r="I392" s="71"/>
    </row>
    <row r="393" spans="9:9">
      <c r="I393" s="71"/>
    </row>
    <row r="394" spans="9:9">
      <c r="I394" s="71"/>
    </row>
    <row r="395" spans="9:9">
      <c r="I395" s="71"/>
    </row>
    <row r="396" spans="9:9">
      <c r="I396" s="71"/>
    </row>
    <row r="397" spans="9:9">
      <c r="I397" s="71"/>
    </row>
    <row r="398" spans="9:9">
      <c r="I398" s="71"/>
    </row>
    <row r="399" spans="9:9">
      <c r="I399" s="71"/>
    </row>
    <row r="400" spans="9:9">
      <c r="I400" s="71"/>
    </row>
    <row r="401" spans="9:9">
      <c r="I401" s="71"/>
    </row>
    <row r="402" spans="9:9">
      <c r="I402" s="71"/>
    </row>
    <row r="403" spans="9:9">
      <c r="I403" s="71"/>
    </row>
    <row r="404" spans="9:9">
      <c r="I404" s="71"/>
    </row>
    <row r="405" spans="9:9">
      <c r="I405" s="71"/>
    </row>
    <row r="406" spans="9:9">
      <c r="I406" s="71"/>
    </row>
    <row r="407" spans="9:9">
      <c r="I407" s="71"/>
    </row>
    <row r="408" spans="9:9">
      <c r="I408" s="71"/>
    </row>
    <row r="409" spans="9:9">
      <c r="I409" s="71"/>
    </row>
    <row r="410" spans="9:9">
      <c r="I410" s="71"/>
    </row>
    <row r="411" spans="9:9">
      <c r="I411" s="71"/>
    </row>
    <row r="412" spans="9:9">
      <c r="I412" s="71"/>
    </row>
    <row r="413" spans="9:9">
      <c r="I413" s="71"/>
    </row>
    <row r="414" spans="9:9">
      <c r="I414" s="71"/>
    </row>
    <row r="415" spans="9:9">
      <c r="I415" s="71"/>
    </row>
    <row r="416" spans="9:9">
      <c r="I416" s="71"/>
    </row>
    <row r="417" spans="9:9">
      <c r="I417" s="71"/>
    </row>
    <row r="418" spans="9:9">
      <c r="I418" s="71"/>
    </row>
    <row r="419" spans="9:9">
      <c r="I419" s="71"/>
    </row>
    <row r="420" spans="9:9">
      <c r="I420" s="71"/>
    </row>
    <row r="421" spans="9:9">
      <c r="I421" s="71"/>
    </row>
    <row r="422" spans="9:9">
      <c r="I422" s="71"/>
    </row>
    <row r="423" spans="9:9">
      <c r="I423" s="71"/>
    </row>
    <row r="424" spans="9:9">
      <c r="I424" s="71"/>
    </row>
    <row r="425" spans="9:9">
      <c r="I425" s="71"/>
    </row>
    <row r="426" spans="9:9">
      <c r="I426" s="71"/>
    </row>
    <row r="427" spans="9:9">
      <c r="I427" s="71"/>
    </row>
    <row r="428" spans="9:9">
      <c r="I428" s="71"/>
    </row>
    <row r="429" spans="9:9">
      <c r="I429" s="71"/>
    </row>
    <row r="430" spans="9:9">
      <c r="I430" s="71"/>
    </row>
    <row r="431" spans="9:9">
      <c r="I431" s="71"/>
    </row>
    <row r="432" spans="9:9">
      <c r="I432" s="71"/>
    </row>
    <row r="433" spans="9:9">
      <c r="I433" s="71"/>
    </row>
    <row r="434" spans="9:9">
      <c r="I434" s="71"/>
    </row>
    <row r="435" spans="9:9">
      <c r="I435" s="71"/>
    </row>
    <row r="436" spans="9:9">
      <c r="I436" s="71"/>
    </row>
    <row r="437" spans="9:9">
      <c r="I437" s="71"/>
    </row>
    <row r="438" spans="9:9">
      <c r="I438" s="71"/>
    </row>
    <row r="439" spans="9:9">
      <c r="I439" s="71"/>
    </row>
    <row r="440" spans="9:9">
      <c r="I440" s="71"/>
    </row>
    <row r="441" spans="9:9">
      <c r="I441" s="71"/>
    </row>
    <row r="442" spans="9:9">
      <c r="I442" s="71"/>
    </row>
    <row r="443" spans="9:9">
      <c r="I443" s="71"/>
    </row>
    <row r="444" spans="9:9">
      <c r="I444" s="71"/>
    </row>
    <row r="445" spans="9:9">
      <c r="I445" s="71"/>
    </row>
    <row r="446" spans="9:9">
      <c r="I446" s="71"/>
    </row>
    <row r="447" spans="9:9">
      <c r="I447" s="71"/>
    </row>
    <row r="448" spans="9:9">
      <c r="I448" s="71"/>
    </row>
    <row r="449" spans="9:9">
      <c r="I449" s="71"/>
    </row>
    <row r="450" spans="9:9">
      <c r="I450" s="71"/>
    </row>
    <row r="451" spans="9:9">
      <c r="I451" s="71"/>
    </row>
    <row r="452" spans="9:9">
      <c r="I452" s="71"/>
    </row>
    <row r="453" spans="9:9">
      <c r="I453" s="71"/>
    </row>
    <row r="454" spans="9:9">
      <c r="I454" s="71"/>
    </row>
    <row r="455" spans="9:9">
      <c r="I455" s="71"/>
    </row>
    <row r="456" spans="9:9">
      <c r="I456" s="71"/>
    </row>
    <row r="457" spans="9:9">
      <c r="I457" s="71"/>
    </row>
    <row r="458" spans="9:9">
      <c r="I458" s="71"/>
    </row>
    <row r="459" spans="9:9">
      <c r="I459" s="71"/>
    </row>
    <row r="460" spans="9:9">
      <c r="I460" s="71"/>
    </row>
    <row r="461" spans="9:9">
      <c r="I461" s="71"/>
    </row>
    <row r="462" spans="9:9">
      <c r="I462" s="71"/>
    </row>
    <row r="463" spans="9:9">
      <c r="I463" s="71"/>
    </row>
    <row r="464" spans="9:9">
      <c r="I464" s="71"/>
    </row>
    <row r="465" spans="9:9">
      <c r="I465" s="71"/>
    </row>
    <row r="466" spans="9:9">
      <c r="I466" s="71"/>
    </row>
    <row r="467" spans="9:9">
      <c r="I467" s="71"/>
    </row>
    <row r="468" spans="9:9">
      <c r="I468" s="71"/>
    </row>
    <row r="469" spans="9:9">
      <c r="I469" s="71"/>
    </row>
    <row r="470" spans="9:9">
      <c r="I470" s="71"/>
    </row>
    <row r="471" spans="9:9">
      <c r="I471" s="71"/>
    </row>
    <row r="472" spans="9:9">
      <c r="I472" s="71"/>
    </row>
    <row r="473" spans="9:9">
      <c r="I473" s="71"/>
    </row>
    <row r="474" spans="9:9">
      <c r="I474" s="71"/>
    </row>
    <row r="475" spans="9:9">
      <c r="I475" s="71"/>
    </row>
    <row r="476" spans="9:9">
      <c r="I476" s="71"/>
    </row>
    <row r="477" spans="9:9">
      <c r="I477" s="71"/>
    </row>
    <row r="478" spans="9:9">
      <c r="I478" s="71"/>
    </row>
    <row r="479" spans="9:9">
      <c r="I479" s="71"/>
    </row>
    <row r="480" spans="9:9">
      <c r="I480" s="71"/>
    </row>
    <row r="481" spans="9:9">
      <c r="I481" s="71"/>
    </row>
    <row r="482" spans="9:9">
      <c r="I482" s="71"/>
    </row>
    <row r="483" spans="9:9">
      <c r="I483" s="71"/>
    </row>
    <row r="484" spans="9:9">
      <c r="I484" s="71"/>
    </row>
    <row r="485" spans="9:9">
      <c r="I485" s="71"/>
    </row>
    <row r="486" spans="9:9">
      <c r="I486" s="71"/>
    </row>
    <row r="487" spans="9:9">
      <c r="I487" s="71"/>
    </row>
    <row r="488" spans="9:9">
      <c r="I488" s="71"/>
    </row>
    <row r="489" spans="9:9">
      <c r="I489" s="71"/>
    </row>
    <row r="490" spans="9:9">
      <c r="I490" s="71"/>
    </row>
    <row r="491" spans="9:9">
      <c r="I491" s="71"/>
    </row>
    <row r="492" spans="9:9">
      <c r="I492" s="71"/>
    </row>
    <row r="493" spans="9:9">
      <c r="I493" s="71"/>
    </row>
    <row r="494" spans="9:9">
      <c r="I494" s="71"/>
    </row>
    <row r="495" spans="9:9">
      <c r="I495" s="71"/>
    </row>
    <row r="496" spans="9:9">
      <c r="I496" s="71"/>
    </row>
    <row r="497" spans="9:9">
      <c r="I497" s="71"/>
    </row>
    <row r="498" spans="9:9">
      <c r="I498" s="71"/>
    </row>
    <row r="499" spans="9:9">
      <c r="I499" s="71"/>
    </row>
    <row r="500" spans="9:9">
      <c r="I500" s="71"/>
    </row>
    <row r="501" spans="9:9">
      <c r="I501" s="71"/>
    </row>
    <row r="502" spans="9:9">
      <c r="I502" s="71"/>
    </row>
    <row r="503" spans="9:9">
      <c r="I503" s="71"/>
    </row>
    <row r="504" spans="9:9">
      <c r="I504" s="71"/>
    </row>
    <row r="505" spans="9:9">
      <c r="I505" s="71"/>
    </row>
    <row r="506" spans="9:9">
      <c r="I506" s="71"/>
    </row>
    <row r="507" spans="9:9">
      <c r="I507" s="71"/>
    </row>
    <row r="508" spans="9:9">
      <c r="I508" s="71"/>
    </row>
    <row r="509" spans="9:9">
      <c r="I509" s="71"/>
    </row>
    <row r="510" spans="9:9">
      <c r="I510" s="71"/>
    </row>
    <row r="511" spans="9:9">
      <c r="I511" s="71"/>
    </row>
    <row r="512" spans="9:9">
      <c r="I512" s="71"/>
    </row>
    <row r="513" spans="9:9">
      <c r="I513" s="71"/>
    </row>
    <row r="514" spans="9:9">
      <c r="I514" s="71"/>
    </row>
    <row r="515" spans="9:9">
      <c r="I515" s="71"/>
    </row>
    <row r="516" spans="9:9">
      <c r="I516" s="71"/>
    </row>
    <row r="517" spans="9:9">
      <c r="I517" s="71"/>
    </row>
    <row r="518" spans="9:9">
      <c r="I518" s="71"/>
    </row>
    <row r="519" spans="9:9">
      <c r="I519" s="71"/>
    </row>
    <row r="520" spans="9:9">
      <c r="I520" s="71"/>
    </row>
    <row r="521" spans="9:9">
      <c r="I521" s="71"/>
    </row>
    <row r="522" spans="9:9">
      <c r="I522" s="71"/>
    </row>
    <row r="523" spans="9:9">
      <c r="I523" s="71"/>
    </row>
    <row r="524" spans="9:9">
      <c r="I524" s="71"/>
    </row>
    <row r="525" spans="9:9">
      <c r="I525" s="71"/>
    </row>
    <row r="526" spans="9:9">
      <c r="I526" s="71"/>
    </row>
    <row r="527" spans="9:9">
      <c r="I527" s="71"/>
    </row>
    <row r="528" spans="9:9">
      <c r="I528" s="71"/>
    </row>
    <row r="529" spans="9:9">
      <c r="I529" s="71"/>
    </row>
    <row r="530" spans="9:9">
      <c r="I530" s="71"/>
    </row>
    <row r="531" spans="9:9">
      <c r="I531" s="71"/>
    </row>
    <row r="532" spans="9:9">
      <c r="I532" s="71"/>
    </row>
    <row r="533" spans="9:9">
      <c r="I533" s="71"/>
    </row>
    <row r="534" spans="9:9">
      <c r="I534" s="71"/>
    </row>
    <row r="535" spans="9:9">
      <c r="I535" s="71"/>
    </row>
    <row r="536" spans="9:9">
      <c r="I536" s="71"/>
    </row>
    <row r="537" spans="9:9">
      <c r="I537" s="71"/>
    </row>
    <row r="538" spans="9:9">
      <c r="I538" s="71"/>
    </row>
    <row r="539" spans="9:9">
      <c r="I539" s="71"/>
    </row>
    <row r="540" spans="9:9">
      <c r="I540" s="71"/>
    </row>
    <row r="541" spans="9:9">
      <c r="I541" s="71"/>
    </row>
    <row r="542" spans="9:9">
      <c r="I542" s="71"/>
    </row>
    <row r="543" spans="9:9">
      <c r="I543" s="71"/>
    </row>
    <row r="544" spans="9:9">
      <c r="I544" s="71"/>
    </row>
    <row r="545" spans="9:9">
      <c r="I545" s="71"/>
    </row>
    <row r="546" spans="9:9">
      <c r="I546" s="71"/>
    </row>
    <row r="547" spans="9:9">
      <c r="I547" s="71"/>
    </row>
    <row r="548" spans="9:9">
      <c r="I548" s="71"/>
    </row>
    <row r="549" spans="9:9">
      <c r="I549" s="71"/>
    </row>
    <row r="550" spans="9:9">
      <c r="I550" s="71"/>
    </row>
    <row r="551" spans="9:9">
      <c r="I551" s="71"/>
    </row>
    <row r="552" spans="9:9">
      <c r="I552" s="71"/>
    </row>
    <row r="553" spans="9:9">
      <c r="I553" s="71"/>
    </row>
    <row r="554" spans="9:9">
      <c r="I554" s="71"/>
    </row>
    <row r="555" spans="9:9">
      <c r="I555" s="71"/>
    </row>
    <row r="556" spans="9:9">
      <c r="I556" s="71"/>
    </row>
    <row r="557" spans="9:9">
      <c r="I557" s="71"/>
    </row>
    <row r="558" spans="9:9">
      <c r="I558" s="71"/>
    </row>
    <row r="559" spans="9:9">
      <c r="I559" s="71"/>
    </row>
    <row r="560" spans="9:9">
      <c r="I560" s="71"/>
    </row>
    <row r="561" spans="9:9">
      <c r="I561" s="71"/>
    </row>
    <row r="562" spans="9:9">
      <c r="I562" s="71"/>
    </row>
    <row r="563" spans="9:9">
      <c r="I563" s="71"/>
    </row>
    <row r="564" spans="9:9">
      <c r="I564" s="71"/>
    </row>
    <row r="565" spans="9:9">
      <c r="I565" s="71"/>
    </row>
    <row r="566" spans="9:9">
      <c r="I566" s="71"/>
    </row>
    <row r="567" spans="9:9">
      <c r="I567" s="71"/>
    </row>
    <row r="568" spans="9:9">
      <c r="I568" s="71"/>
    </row>
    <row r="569" spans="9:9">
      <c r="I569" s="71"/>
    </row>
    <row r="570" spans="9:9">
      <c r="I570" s="71"/>
    </row>
    <row r="571" spans="9:9">
      <c r="I571" s="71"/>
    </row>
    <row r="572" spans="9:9">
      <c r="I572" s="71"/>
    </row>
    <row r="573" spans="9:9">
      <c r="I573" s="71"/>
    </row>
    <row r="574" spans="9:9">
      <c r="I574" s="71"/>
    </row>
    <row r="575" spans="9:9">
      <c r="I575" s="71"/>
    </row>
    <row r="576" spans="9:9">
      <c r="I576" s="71"/>
    </row>
    <row r="577" spans="9:9">
      <c r="I577" s="71"/>
    </row>
    <row r="578" spans="9:9">
      <c r="I578" s="71"/>
    </row>
    <row r="579" spans="9:9">
      <c r="I579" s="71"/>
    </row>
    <row r="580" spans="9:9">
      <c r="I580" s="71"/>
    </row>
    <row r="581" spans="9:9">
      <c r="I581" s="71"/>
    </row>
    <row r="582" spans="9:9">
      <c r="I582" s="71"/>
    </row>
    <row r="583" spans="9:9">
      <c r="I583" s="71"/>
    </row>
    <row r="584" spans="9:9">
      <c r="I584" s="71"/>
    </row>
    <row r="585" spans="9:9">
      <c r="I585" s="71"/>
    </row>
    <row r="586" spans="9:9">
      <c r="I586" s="71"/>
    </row>
    <row r="587" spans="9:9">
      <c r="I587" s="71"/>
    </row>
    <row r="588" spans="9:9">
      <c r="I588" s="71"/>
    </row>
    <row r="589" spans="9:9">
      <c r="I589" s="71"/>
    </row>
    <row r="590" spans="9:9">
      <c r="I590" s="71"/>
    </row>
    <row r="591" spans="9:9">
      <c r="I591" s="71"/>
    </row>
    <row r="592" spans="9:9">
      <c r="I592" s="71"/>
    </row>
    <row r="593" spans="9:9">
      <c r="I593" s="71"/>
    </row>
    <row r="594" spans="9:9">
      <c r="I594" s="71"/>
    </row>
    <row r="595" spans="9:9">
      <c r="I595" s="71"/>
    </row>
    <row r="596" spans="9:9">
      <c r="I596" s="71"/>
    </row>
    <row r="597" spans="9:9">
      <c r="I597" s="71"/>
    </row>
    <row r="598" spans="9:9">
      <c r="I598" s="71"/>
    </row>
    <row r="599" spans="9:9">
      <c r="I599" s="71"/>
    </row>
    <row r="600" spans="9:9">
      <c r="I600" s="71"/>
    </row>
    <row r="601" spans="9:9">
      <c r="I601" s="71"/>
    </row>
    <row r="602" spans="9:9">
      <c r="I602" s="71"/>
    </row>
    <row r="603" spans="9:9">
      <c r="I603" s="71"/>
    </row>
    <row r="604" spans="9:9">
      <c r="I604" s="71"/>
    </row>
    <row r="605" spans="9:9">
      <c r="I605" s="71"/>
    </row>
    <row r="606" spans="9:9">
      <c r="I606" s="71"/>
    </row>
    <row r="607" spans="9:9">
      <c r="I607" s="71"/>
    </row>
    <row r="608" spans="9:9">
      <c r="I608" s="71"/>
    </row>
    <row r="609" spans="9:9">
      <c r="I609" s="71"/>
    </row>
    <row r="610" spans="9:9">
      <c r="I610" s="71"/>
    </row>
    <row r="611" spans="9:9">
      <c r="I611" s="71"/>
    </row>
    <row r="612" spans="9:9">
      <c r="I612" s="71"/>
    </row>
    <row r="613" spans="9:9">
      <c r="I613" s="71"/>
    </row>
    <row r="614" spans="9:9">
      <c r="I614" s="71"/>
    </row>
    <row r="615" spans="9:9">
      <c r="I615" s="71"/>
    </row>
    <row r="616" spans="9:9">
      <c r="I616" s="71"/>
    </row>
    <row r="617" spans="9:9">
      <c r="I617" s="71"/>
    </row>
    <row r="618" spans="9:9">
      <c r="I618" s="71"/>
    </row>
    <row r="619" spans="9:9">
      <c r="I619" s="71"/>
    </row>
    <row r="620" spans="9:9">
      <c r="I620" s="71"/>
    </row>
    <row r="621" spans="9:9">
      <c r="I621" s="71"/>
    </row>
    <row r="622" spans="9:9">
      <c r="I622" s="71"/>
    </row>
    <row r="623" spans="9:9">
      <c r="I623" s="71"/>
    </row>
    <row r="624" spans="9:9">
      <c r="I624" s="71"/>
    </row>
    <row r="625" spans="9:9">
      <c r="I625" s="71"/>
    </row>
    <row r="626" spans="9:9">
      <c r="I626" s="71"/>
    </row>
    <row r="627" spans="9:9">
      <c r="I627" s="71"/>
    </row>
    <row r="628" spans="9:9">
      <c r="I628" s="71"/>
    </row>
    <row r="629" spans="9:9">
      <c r="I629" s="71"/>
    </row>
    <row r="630" spans="9:9">
      <c r="I630" s="71"/>
    </row>
    <row r="631" spans="9:9">
      <c r="I631" s="71"/>
    </row>
    <row r="632" spans="9:9">
      <c r="I632" s="71"/>
    </row>
    <row r="633" spans="9:9">
      <c r="I633" s="71"/>
    </row>
    <row r="634" spans="9:9">
      <c r="I634" s="71"/>
    </row>
    <row r="635" spans="9:9">
      <c r="I635" s="71"/>
    </row>
    <row r="636" spans="9:9">
      <c r="I636" s="71"/>
    </row>
    <row r="637" spans="9:9">
      <c r="I637" s="71"/>
    </row>
    <row r="638" spans="9:9">
      <c r="I638" s="71"/>
    </row>
    <row r="639" spans="9:9">
      <c r="I639" s="71"/>
    </row>
    <row r="640" spans="9:9">
      <c r="I640" s="71"/>
    </row>
    <row r="641" spans="9:9">
      <c r="I641" s="71"/>
    </row>
    <row r="642" spans="9:9">
      <c r="I642" s="71"/>
    </row>
    <row r="643" spans="9:9">
      <c r="I643" s="71"/>
    </row>
    <row r="644" spans="9:9">
      <c r="I644" s="71"/>
    </row>
    <row r="645" spans="9:9">
      <c r="I645" s="71"/>
    </row>
    <row r="646" spans="9:9">
      <c r="I646" s="71"/>
    </row>
    <row r="647" spans="9:9">
      <c r="I647" s="71"/>
    </row>
    <row r="648" spans="9:9">
      <c r="I648" s="71"/>
    </row>
    <row r="649" spans="9:9">
      <c r="I649" s="71"/>
    </row>
    <row r="650" spans="9:9">
      <c r="I650" s="71"/>
    </row>
    <row r="651" spans="9:9">
      <c r="I651" s="71"/>
    </row>
    <row r="652" spans="9:9">
      <c r="I652" s="71"/>
    </row>
    <row r="653" spans="9:9">
      <c r="I653" s="71"/>
    </row>
    <row r="654" spans="9:9">
      <c r="I654" s="71"/>
    </row>
    <row r="655" spans="9:9">
      <c r="I655" s="71"/>
    </row>
    <row r="656" spans="9:9">
      <c r="I656" s="71"/>
    </row>
    <row r="657" spans="9:9">
      <c r="I657" s="71"/>
    </row>
    <row r="658" spans="9:9">
      <c r="I658" s="71"/>
    </row>
    <row r="659" spans="9:9">
      <c r="I659" s="71"/>
    </row>
    <row r="660" spans="9:9">
      <c r="I660" s="71"/>
    </row>
    <row r="661" spans="9:9">
      <c r="I661" s="71"/>
    </row>
    <row r="662" spans="9:9">
      <c r="I662" s="71"/>
    </row>
    <row r="663" spans="9:9">
      <c r="I663" s="71"/>
    </row>
    <row r="664" spans="9:9">
      <c r="I664" s="71"/>
    </row>
    <row r="665" spans="9:9">
      <c r="I665" s="71"/>
    </row>
    <row r="666" spans="9:9">
      <c r="I666" s="71"/>
    </row>
    <row r="667" spans="9:9">
      <c r="I667" s="71"/>
    </row>
    <row r="668" spans="9:9">
      <c r="I668" s="71"/>
    </row>
    <row r="669" spans="9:9">
      <c r="I669" s="71"/>
    </row>
    <row r="670" spans="9:9">
      <c r="I670" s="71"/>
    </row>
    <row r="671" spans="9:9">
      <c r="I671" s="71"/>
    </row>
    <row r="672" spans="9:9">
      <c r="I672" s="71"/>
    </row>
    <row r="673" spans="9:9">
      <c r="I673" s="71"/>
    </row>
    <row r="674" spans="9:9">
      <c r="I674" s="71"/>
    </row>
    <row r="675" spans="9:9">
      <c r="I675" s="71"/>
    </row>
    <row r="676" spans="9:9">
      <c r="I676" s="71"/>
    </row>
    <row r="677" spans="9:9">
      <c r="I677" s="71"/>
    </row>
    <row r="678" spans="9:9">
      <c r="I678" s="71"/>
    </row>
    <row r="679" spans="9:9">
      <c r="I679" s="71"/>
    </row>
    <row r="680" spans="9:9">
      <c r="I680" s="71"/>
    </row>
    <row r="681" spans="9:9">
      <c r="I681" s="71"/>
    </row>
    <row r="682" spans="9:9">
      <c r="I682" s="71"/>
    </row>
    <row r="683" spans="9:9">
      <c r="I683" s="71"/>
    </row>
    <row r="684" spans="9:9">
      <c r="I684" s="71"/>
    </row>
    <row r="685" spans="9:9">
      <c r="I685" s="71"/>
    </row>
    <row r="686" spans="9:9">
      <c r="I686" s="71"/>
    </row>
    <row r="687" spans="9:9">
      <c r="I687" s="71"/>
    </row>
    <row r="688" spans="9:9">
      <c r="I688" s="71"/>
    </row>
    <row r="689" spans="9:9">
      <c r="I689" s="71"/>
    </row>
    <row r="690" spans="9:9">
      <c r="I690" s="71"/>
    </row>
    <row r="691" spans="9:9">
      <c r="I691" s="71"/>
    </row>
    <row r="692" spans="9:9">
      <c r="I692" s="71"/>
    </row>
    <row r="693" spans="9:9">
      <c r="I693" s="71"/>
    </row>
    <row r="694" spans="9:9">
      <c r="I694" s="71"/>
    </row>
    <row r="695" spans="9:9">
      <c r="I695" s="71"/>
    </row>
    <row r="696" spans="9:9">
      <c r="I696" s="71"/>
    </row>
    <row r="697" spans="9:9">
      <c r="I697" s="71"/>
    </row>
    <row r="698" spans="9:9">
      <c r="I698" s="71"/>
    </row>
    <row r="699" spans="9:9">
      <c r="I699" s="71"/>
    </row>
    <row r="700" spans="9:9">
      <c r="I700" s="71"/>
    </row>
    <row r="701" spans="9:9">
      <c r="I701" s="71"/>
    </row>
    <row r="702" spans="9:9">
      <c r="I702" s="71"/>
    </row>
    <row r="703" spans="9:9">
      <c r="I703" s="71"/>
    </row>
    <row r="704" spans="9:9">
      <c r="I704" s="71"/>
    </row>
    <row r="705" spans="9:9">
      <c r="I705" s="71"/>
    </row>
    <row r="706" spans="9:9">
      <c r="I706" s="71"/>
    </row>
    <row r="707" spans="9:9">
      <c r="I707" s="71"/>
    </row>
    <row r="708" spans="9:9">
      <c r="I708" s="71"/>
    </row>
    <row r="709" spans="9:9">
      <c r="I709" s="71"/>
    </row>
    <row r="710" spans="9:9">
      <c r="I710" s="71"/>
    </row>
    <row r="711" spans="9:9">
      <c r="I711" s="71"/>
    </row>
    <row r="712" spans="9:9">
      <c r="I712" s="71"/>
    </row>
    <row r="713" spans="9:9">
      <c r="I713" s="71"/>
    </row>
    <row r="714" spans="9:9">
      <c r="I714" s="71"/>
    </row>
    <row r="715" spans="9:9">
      <c r="I715" s="71"/>
    </row>
    <row r="716" spans="9:9">
      <c r="I716" s="71"/>
    </row>
    <row r="717" spans="9:9">
      <c r="I717" s="71"/>
    </row>
    <row r="718" spans="9:9">
      <c r="I718" s="71"/>
    </row>
    <row r="719" spans="9:9">
      <c r="I719" s="71"/>
    </row>
    <row r="720" spans="9:9">
      <c r="I720" s="71"/>
    </row>
    <row r="721" spans="9:9">
      <c r="I721" s="71"/>
    </row>
    <row r="722" spans="9:9">
      <c r="I722" s="71"/>
    </row>
    <row r="723" spans="9:9">
      <c r="I723" s="71"/>
    </row>
    <row r="724" spans="9:9">
      <c r="I724" s="71"/>
    </row>
    <row r="725" spans="9:9">
      <c r="I725" s="71"/>
    </row>
    <row r="726" spans="9:9">
      <c r="I726" s="71"/>
    </row>
    <row r="727" spans="9:9">
      <c r="I727" s="71"/>
    </row>
    <row r="728" spans="9:9">
      <c r="I728" s="71"/>
    </row>
    <row r="729" spans="9:9">
      <c r="I729" s="71"/>
    </row>
    <row r="730" spans="9:9">
      <c r="I730" s="71"/>
    </row>
    <row r="731" spans="9:9">
      <c r="I731" s="71"/>
    </row>
    <row r="732" spans="9:9">
      <c r="I732" s="71"/>
    </row>
    <row r="733" spans="9:9">
      <c r="I733" s="71"/>
    </row>
    <row r="734" spans="9:9">
      <c r="I734" s="71"/>
    </row>
    <row r="735" spans="9:9">
      <c r="I735" s="71"/>
    </row>
    <row r="736" spans="9:9">
      <c r="I736" s="71"/>
    </row>
    <row r="737" spans="9:9">
      <c r="I737" s="71"/>
    </row>
    <row r="738" spans="9:9">
      <c r="I738" s="71"/>
    </row>
    <row r="739" spans="9:9">
      <c r="I739" s="71"/>
    </row>
    <row r="740" spans="9:9">
      <c r="I740" s="71"/>
    </row>
    <row r="741" spans="9:9">
      <c r="I741" s="71"/>
    </row>
    <row r="742" spans="9:9">
      <c r="I742" s="71"/>
    </row>
    <row r="743" spans="9:9">
      <c r="I743" s="71"/>
    </row>
    <row r="744" spans="9:9">
      <c r="I744" s="71"/>
    </row>
    <row r="745" spans="9:9">
      <c r="I745" s="71"/>
    </row>
    <row r="746" spans="9:9">
      <c r="I746" s="71"/>
    </row>
    <row r="747" spans="9:9">
      <c r="I747" s="71"/>
    </row>
    <row r="748" spans="9:9">
      <c r="I748" s="71"/>
    </row>
    <row r="749" spans="9:9">
      <c r="I749" s="71"/>
    </row>
    <row r="750" spans="9:9">
      <c r="I750" s="71"/>
    </row>
    <row r="751" spans="9:9">
      <c r="I751" s="71"/>
    </row>
    <row r="752" spans="9:9">
      <c r="I752" s="71"/>
    </row>
    <row r="753" spans="9:9">
      <c r="I753" s="71"/>
    </row>
    <row r="754" spans="9:9">
      <c r="I754" s="71"/>
    </row>
    <row r="755" spans="9:9">
      <c r="I755" s="71"/>
    </row>
    <row r="756" spans="9:9">
      <c r="I756" s="71"/>
    </row>
    <row r="757" spans="9:9">
      <c r="I757" s="71"/>
    </row>
    <row r="758" spans="9:9">
      <c r="I758" s="71"/>
    </row>
    <row r="759" spans="9:9">
      <c r="I759" s="71"/>
    </row>
    <row r="760" spans="9:9">
      <c r="I760" s="71"/>
    </row>
    <row r="761" spans="9:9">
      <c r="I761" s="71"/>
    </row>
    <row r="762" spans="9:9">
      <c r="I762" s="71"/>
    </row>
    <row r="763" spans="9:9">
      <c r="I763" s="71"/>
    </row>
    <row r="764" spans="9:9">
      <c r="I764" s="71"/>
    </row>
    <row r="765" spans="9:9">
      <c r="I765" s="71"/>
    </row>
    <row r="766" spans="9:9">
      <c r="I766" s="71"/>
    </row>
    <row r="767" spans="9:9">
      <c r="I767" s="71"/>
    </row>
    <row r="768" spans="9:9">
      <c r="I768" s="71"/>
    </row>
    <row r="769" spans="9:9">
      <c r="I769" s="71"/>
    </row>
    <row r="770" spans="9:9">
      <c r="I770" s="71"/>
    </row>
    <row r="771" spans="9:9">
      <c r="I771" s="71"/>
    </row>
    <row r="772" spans="9:9">
      <c r="I772" s="71"/>
    </row>
    <row r="773" spans="9:9">
      <c r="I773" s="71"/>
    </row>
    <row r="774" spans="9:9">
      <c r="I774" s="71"/>
    </row>
    <row r="775" spans="9:9">
      <c r="I775" s="71"/>
    </row>
    <row r="776" spans="9:9">
      <c r="I776" s="71"/>
    </row>
    <row r="777" spans="9:9">
      <c r="I777" s="71"/>
    </row>
    <row r="778" spans="9:9">
      <c r="I778" s="71"/>
    </row>
    <row r="779" spans="9:9">
      <c r="I779" s="71"/>
    </row>
    <row r="780" spans="9:9">
      <c r="I780" s="71"/>
    </row>
    <row r="781" spans="9:9">
      <c r="I781" s="71"/>
    </row>
    <row r="782" spans="9:9">
      <c r="I782" s="71"/>
    </row>
    <row r="783" spans="9:9">
      <c r="I783" s="71"/>
    </row>
    <row r="784" spans="9:9">
      <c r="I784" s="71"/>
    </row>
    <row r="785" spans="9:9">
      <c r="I785" s="71"/>
    </row>
    <row r="786" spans="9:9">
      <c r="I786" s="71"/>
    </row>
    <row r="787" spans="9:9">
      <c r="I787" s="71"/>
    </row>
    <row r="788" spans="9:9">
      <c r="I788" s="71"/>
    </row>
    <row r="789" spans="9:9">
      <c r="I789" s="71"/>
    </row>
    <row r="790" spans="9:9">
      <c r="I790" s="71"/>
    </row>
    <row r="791" spans="9:9">
      <c r="I791" s="71"/>
    </row>
    <row r="792" spans="9:9">
      <c r="I792" s="71"/>
    </row>
    <row r="793" spans="9:9">
      <c r="I793" s="71"/>
    </row>
    <row r="794" spans="9:9">
      <c r="I794" s="71"/>
    </row>
    <row r="795" spans="9:9">
      <c r="I795" s="71"/>
    </row>
    <row r="796" spans="9:9">
      <c r="I796" s="71"/>
    </row>
    <row r="797" spans="9:9">
      <c r="I797" s="71"/>
    </row>
    <row r="798" spans="9:9">
      <c r="I798" s="71"/>
    </row>
    <row r="799" spans="9:9">
      <c r="I799" s="71"/>
    </row>
    <row r="800" spans="9:9">
      <c r="I800" s="71"/>
    </row>
    <row r="801" spans="9:9">
      <c r="I801" s="71"/>
    </row>
    <row r="802" spans="9:9">
      <c r="I802" s="71"/>
    </row>
    <row r="803" spans="9:9">
      <c r="I803" s="71"/>
    </row>
    <row r="804" spans="9:9">
      <c r="I804" s="71"/>
    </row>
    <row r="805" spans="9:9">
      <c r="I805" s="71"/>
    </row>
    <row r="806" spans="9:9">
      <c r="I806" s="71"/>
    </row>
    <row r="807" spans="9:9">
      <c r="I807" s="71"/>
    </row>
    <row r="808" spans="9:9">
      <c r="I808" s="71"/>
    </row>
    <row r="809" spans="9:9">
      <c r="I809" s="71"/>
    </row>
    <row r="810" spans="9:9">
      <c r="I810" s="71"/>
    </row>
    <row r="811" spans="9:9">
      <c r="I811" s="71"/>
    </row>
    <row r="812" spans="9:9">
      <c r="I812" s="71"/>
    </row>
    <row r="813" spans="9:9">
      <c r="I813" s="71"/>
    </row>
    <row r="814" spans="9:9">
      <c r="I814" s="71"/>
    </row>
    <row r="815" spans="9:9">
      <c r="I815" s="71"/>
    </row>
    <row r="816" spans="9:9">
      <c r="I816" s="71"/>
    </row>
    <row r="817" spans="9:9">
      <c r="I817" s="71"/>
    </row>
    <row r="818" spans="9:9">
      <c r="I818" s="71"/>
    </row>
    <row r="819" spans="9:9">
      <c r="I819" s="71"/>
    </row>
    <row r="820" spans="9:9">
      <c r="I820" s="71"/>
    </row>
    <row r="821" spans="9:9">
      <c r="I821" s="71"/>
    </row>
    <row r="822" spans="9:9">
      <c r="I822" s="71"/>
    </row>
    <row r="823" spans="9:9">
      <c r="I823" s="71"/>
    </row>
    <row r="824" spans="9:9">
      <c r="I824" s="71"/>
    </row>
    <row r="825" spans="9:9">
      <c r="I825" s="71"/>
    </row>
    <row r="826" spans="9:9">
      <c r="I826" s="71"/>
    </row>
    <row r="827" spans="9:9">
      <c r="I827" s="71"/>
    </row>
    <row r="828" spans="9:9">
      <c r="I828" s="71"/>
    </row>
    <row r="829" spans="9:9">
      <c r="I829" s="71"/>
    </row>
    <row r="830" spans="9:9">
      <c r="I830" s="71"/>
    </row>
    <row r="831" spans="9:9">
      <c r="I831" s="71"/>
    </row>
    <row r="832" spans="9:9">
      <c r="I832" s="71"/>
    </row>
    <row r="833" spans="9:9">
      <c r="I833" s="71"/>
    </row>
    <row r="834" spans="9:9">
      <c r="I834" s="71"/>
    </row>
    <row r="835" spans="9:9">
      <c r="I835" s="71"/>
    </row>
    <row r="836" spans="9:9">
      <c r="I836" s="71"/>
    </row>
    <row r="837" spans="9:9">
      <c r="I837" s="71"/>
    </row>
    <row r="838" spans="9:9">
      <c r="I838" s="71"/>
    </row>
    <row r="839" spans="9:9">
      <c r="I839" s="71"/>
    </row>
    <row r="840" spans="9:9">
      <c r="I840" s="71"/>
    </row>
    <row r="841" spans="9:9">
      <c r="I841" s="71"/>
    </row>
    <row r="842" spans="9:9">
      <c r="I842" s="71"/>
    </row>
    <row r="843" spans="9:9">
      <c r="I843" s="71"/>
    </row>
    <row r="844" spans="9:9">
      <c r="I844" s="71"/>
    </row>
    <row r="845" spans="9:9">
      <c r="I845" s="71"/>
    </row>
    <row r="846" spans="9:9">
      <c r="I846" s="71"/>
    </row>
    <row r="847" spans="9:9">
      <c r="I847" s="71"/>
    </row>
    <row r="848" spans="9:9">
      <c r="I848" s="71"/>
    </row>
    <row r="849" spans="9:9">
      <c r="I849" s="71"/>
    </row>
    <row r="850" spans="9:9">
      <c r="I850" s="71"/>
    </row>
    <row r="851" spans="9:9">
      <c r="I851" s="71"/>
    </row>
    <row r="852" spans="9:9">
      <c r="I852" s="71"/>
    </row>
    <row r="853" spans="9:9">
      <c r="I853" s="71"/>
    </row>
    <row r="854" spans="9:9">
      <c r="I854" s="71"/>
    </row>
    <row r="855" spans="9:9">
      <c r="I855" s="71"/>
    </row>
    <row r="856" spans="9:9">
      <c r="I856" s="71"/>
    </row>
    <row r="857" spans="9:9">
      <c r="I857" s="71"/>
    </row>
    <row r="858" spans="9:9">
      <c r="I858" s="71"/>
    </row>
    <row r="859" spans="9:9">
      <c r="I859" s="71"/>
    </row>
    <row r="860" spans="9:9">
      <c r="I860" s="71"/>
    </row>
    <row r="861" spans="9:9">
      <c r="I861" s="71"/>
    </row>
    <row r="862" spans="9:9">
      <c r="I862" s="71"/>
    </row>
    <row r="863" spans="9:9">
      <c r="I863" s="71"/>
    </row>
    <row r="864" spans="9:9">
      <c r="I864" s="71"/>
    </row>
    <row r="865" spans="9:9">
      <c r="I865" s="71"/>
    </row>
    <row r="866" spans="9:9">
      <c r="I866" s="71"/>
    </row>
    <row r="867" spans="9:9">
      <c r="I867" s="71"/>
    </row>
    <row r="868" spans="9:9">
      <c r="I868" s="71"/>
    </row>
    <row r="869" spans="9:9">
      <c r="I869" s="71"/>
    </row>
    <row r="870" spans="9:9">
      <c r="I870" s="71"/>
    </row>
    <row r="871" spans="9:9">
      <c r="I871" s="71"/>
    </row>
    <row r="872" spans="9:9">
      <c r="I872" s="71"/>
    </row>
    <row r="873" spans="9:9">
      <c r="I873" s="71"/>
    </row>
    <row r="874" spans="9:9">
      <c r="I874" s="71"/>
    </row>
    <row r="875" spans="9:9">
      <c r="I875" s="71"/>
    </row>
    <row r="876" spans="9:9">
      <c r="I876" s="71"/>
    </row>
    <row r="877" spans="9:9">
      <c r="I877" s="71"/>
    </row>
    <row r="878" spans="9:9">
      <c r="I878" s="71"/>
    </row>
    <row r="879" spans="9:9">
      <c r="I879" s="71"/>
    </row>
    <row r="880" spans="9:9">
      <c r="I880" s="71"/>
    </row>
    <row r="881" spans="9:9">
      <c r="I881" s="71"/>
    </row>
    <row r="882" spans="9:9">
      <c r="I882" s="71"/>
    </row>
    <row r="883" spans="9:9">
      <c r="I883" s="71"/>
    </row>
    <row r="884" spans="9:9">
      <c r="I884" s="71"/>
    </row>
    <row r="885" spans="9:9">
      <c r="I885" s="71"/>
    </row>
    <row r="886" spans="9:9">
      <c r="I886" s="71"/>
    </row>
    <row r="887" spans="9:9">
      <c r="I887" s="71"/>
    </row>
    <row r="888" spans="9:9">
      <c r="I888" s="71"/>
    </row>
    <row r="889" spans="9:9">
      <c r="I889" s="71"/>
    </row>
    <row r="890" spans="9:9">
      <c r="I890" s="71"/>
    </row>
    <row r="891" spans="9:9">
      <c r="I891" s="71"/>
    </row>
    <row r="892" spans="9:9">
      <c r="I892" s="71"/>
    </row>
    <row r="893" spans="9:9">
      <c r="I893" s="71"/>
    </row>
    <row r="894" spans="9:9">
      <c r="I894" s="71"/>
    </row>
    <row r="895" spans="9:9">
      <c r="I895" s="71"/>
    </row>
    <row r="896" spans="9:9">
      <c r="I896" s="71"/>
    </row>
    <row r="897" spans="9:9">
      <c r="I897" s="71"/>
    </row>
    <row r="898" spans="9:9">
      <c r="I898" s="71"/>
    </row>
    <row r="899" spans="9:9">
      <c r="I899" s="71"/>
    </row>
    <row r="900" spans="9:9">
      <c r="I900" s="71"/>
    </row>
    <row r="901" spans="9:9">
      <c r="I901" s="71"/>
    </row>
    <row r="902" spans="9:9">
      <c r="I902" s="71"/>
    </row>
    <row r="903" spans="9:9">
      <c r="I903" s="71"/>
    </row>
    <row r="904" spans="9:9">
      <c r="I904" s="71"/>
    </row>
    <row r="905" spans="9:9">
      <c r="I905" s="71"/>
    </row>
    <row r="906" spans="9:9">
      <c r="I906" s="71"/>
    </row>
    <row r="907" spans="9:9">
      <c r="I907" s="71"/>
    </row>
    <row r="908" spans="9:9">
      <c r="I908" s="71"/>
    </row>
    <row r="909" spans="9:9">
      <c r="I909" s="71"/>
    </row>
    <row r="910" spans="9:9">
      <c r="I910" s="71"/>
    </row>
    <row r="911" spans="9:9">
      <c r="I911" s="71"/>
    </row>
    <row r="912" spans="9:9">
      <c r="I912" s="71"/>
    </row>
    <row r="913" spans="9:9">
      <c r="I913" s="71"/>
    </row>
    <row r="914" spans="9:9">
      <c r="I914" s="71"/>
    </row>
    <row r="915" spans="9:9">
      <c r="I915" s="71"/>
    </row>
    <row r="916" spans="9:9">
      <c r="I916" s="71"/>
    </row>
    <row r="917" spans="9:9">
      <c r="I917" s="71"/>
    </row>
    <row r="918" spans="9:9">
      <c r="I918" s="71"/>
    </row>
    <row r="919" spans="9:9">
      <c r="I919" s="71"/>
    </row>
    <row r="920" spans="9:9">
      <c r="I920" s="71"/>
    </row>
    <row r="921" spans="9:9">
      <c r="I921" s="71"/>
    </row>
    <row r="922" spans="9:9">
      <c r="I922" s="71"/>
    </row>
    <row r="923" spans="9:9">
      <c r="I923" s="71"/>
    </row>
    <row r="924" spans="9:9">
      <c r="I924" s="71"/>
    </row>
    <row r="925" spans="9:9">
      <c r="I925" s="71"/>
    </row>
    <row r="926" spans="9:9">
      <c r="I926" s="71"/>
    </row>
    <row r="927" spans="9:9">
      <c r="I927" s="71"/>
    </row>
    <row r="928" spans="9:9">
      <c r="I928" s="71"/>
    </row>
    <row r="929" spans="9:9">
      <c r="I929" s="71"/>
    </row>
    <row r="930" spans="9:9">
      <c r="I930" s="71"/>
    </row>
    <row r="931" spans="9:9">
      <c r="I931" s="71"/>
    </row>
    <row r="932" spans="9:9">
      <c r="I932" s="71"/>
    </row>
    <row r="933" spans="9:9">
      <c r="I933" s="71"/>
    </row>
    <row r="934" spans="9:9">
      <c r="I934" s="71"/>
    </row>
    <row r="935" spans="9:9">
      <c r="I935" s="71"/>
    </row>
    <row r="936" spans="9:9">
      <c r="I936" s="71"/>
    </row>
    <row r="937" spans="9:9">
      <c r="I937" s="71"/>
    </row>
    <row r="938" spans="9:9">
      <c r="I938" s="71"/>
    </row>
    <row r="939" spans="9:9">
      <c r="I939" s="71"/>
    </row>
    <row r="940" spans="9:9">
      <c r="I940" s="71"/>
    </row>
    <row r="941" spans="9:9">
      <c r="I941" s="71"/>
    </row>
    <row r="942" spans="9:9">
      <c r="I942" s="71"/>
    </row>
    <row r="943" spans="9:9">
      <c r="I943" s="71"/>
    </row>
    <row r="944" spans="9:9">
      <c r="I944" s="71"/>
    </row>
    <row r="945" spans="9:9">
      <c r="I945" s="71"/>
    </row>
    <row r="946" spans="9:9">
      <c r="I946" s="71"/>
    </row>
    <row r="947" spans="9:9">
      <c r="I947" s="71"/>
    </row>
    <row r="948" spans="9:9">
      <c r="I948" s="71"/>
    </row>
    <row r="949" spans="9:9">
      <c r="I949" s="71"/>
    </row>
    <row r="950" spans="9:9">
      <c r="I950" s="71"/>
    </row>
    <row r="951" spans="9:9">
      <c r="I951" s="71"/>
    </row>
    <row r="952" spans="9:9">
      <c r="I952" s="71"/>
    </row>
    <row r="953" spans="9:9">
      <c r="I953" s="71"/>
    </row>
    <row r="954" spans="9:9">
      <c r="I954" s="71"/>
    </row>
    <row r="955" spans="9:9">
      <c r="I955" s="71"/>
    </row>
    <row r="956" spans="9:9">
      <c r="I956" s="71"/>
    </row>
    <row r="957" spans="9:9">
      <c r="I957" s="71"/>
    </row>
    <row r="958" spans="9:9">
      <c r="I958" s="71"/>
    </row>
    <row r="959" spans="9:9">
      <c r="I959" s="71"/>
    </row>
    <row r="960" spans="9:9">
      <c r="I960" s="71"/>
    </row>
    <row r="961" spans="9:9">
      <c r="I961" s="71"/>
    </row>
    <row r="962" spans="9:9">
      <c r="I962" s="71"/>
    </row>
    <row r="963" spans="9:9">
      <c r="I963" s="71"/>
    </row>
    <row r="964" spans="9:9">
      <c r="I964" s="71"/>
    </row>
    <row r="965" spans="9:9">
      <c r="I965" s="71"/>
    </row>
    <row r="966" spans="9:9">
      <c r="I966" s="71"/>
    </row>
    <row r="967" spans="9:9">
      <c r="I967" s="71"/>
    </row>
    <row r="968" spans="9:9">
      <c r="I968" s="71"/>
    </row>
    <row r="969" spans="9:9">
      <c r="I969" s="71"/>
    </row>
    <row r="970" spans="9:9">
      <c r="I970" s="71"/>
    </row>
    <row r="971" spans="9:9">
      <c r="I971" s="71"/>
    </row>
    <row r="972" spans="9:9">
      <c r="I972" s="71"/>
    </row>
    <row r="973" spans="9:9">
      <c r="I973" s="71"/>
    </row>
    <row r="974" spans="9:9">
      <c r="I974" s="71"/>
    </row>
    <row r="975" spans="9:9">
      <c r="I975" s="71"/>
    </row>
    <row r="976" spans="9:9">
      <c r="I976" s="71"/>
    </row>
    <row r="977" spans="9:9">
      <c r="I977" s="71"/>
    </row>
    <row r="978" spans="9:9">
      <c r="I978" s="71"/>
    </row>
    <row r="979" spans="9:9">
      <c r="I979" s="71"/>
    </row>
    <row r="980" spans="9:9">
      <c r="I980" s="71"/>
    </row>
    <row r="981" spans="9:9">
      <c r="I981" s="71"/>
    </row>
    <row r="982" spans="9:9">
      <c r="I982" s="71"/>
    </row>
    <row r="983" spans="9:9">
      <c r="I983" s="71"/>
    </row>
    <row r="984" spans="9:9">
      <c r="I984" s="71"/>
    </row>
    <row r="985" spans="9:9">
      <c r="I985" s="71"/>
    </row>
    <row r="986" spans="9:9">
      <c r="I986" s="71"/>
    </row>
    <row r="987" spans="9:9">
      <c r="I987" s="71"/>
    </row>
    <row r="988" spans="9:9">
      <c r="I988" s="71"/>
    </row>
    <row r="989" spans="9:9">
      <c r="I989" s="71"/>
    </row>
    <row r="990" spans="9:9">
      <c r="I990" s="71"/>
    </row>
    <row r="991" spans="9:9">
      <c r="I991" s="71"/>
    </row>
    <row r="992" spans="9:9">
      <c r="I992" s="71"/>
    </row>
    <row r="993" spans="9:9">
      <c r="I993" s="71"/>
    </row>
    <row r="994" spans="9:9">
      <c r="I994" s="71"/>
    </row>
    <row r="995" spans="9:9">
      <c r="I995" s="71"/>
    </row>
    <row r="996" spans="9:9">
      <c r="I996" s="71"/>
    </row>
    <row r="997" spans="9:9">
      <c r="I997" s="71"/>
    </row>
    <row r="998" spans="9:9">
      <c r="I998" s="71"/>
    </row>
    <row r="999" spans="9:9">
      <c r="I999" s="71"/>
    </row>
    <row r="1000" spans="9:9">
      <c r="I1000" s="71"/>
    </row>
    <row r="1001" spans="9:9">
      <c r="I1001" s="71"/>
    </row>
    <row r="1002" spans="9:9">
      <c r="I1002" s="71"/>
    </row>
    <row r="1003" spans="9:9">
      <c r="I1003" s="71"/>
    </row>
    <row r="1004" spans="9:9">
      <c r="I1004" s="71"/>
    </row>
    <row r="1005" spans="9:9">
      <c r="I1005" s="71"/>
    </row>
    <row r="1006" spans="9:9">
      <c r="I1006" s="71"/>
    </row>
    <row r="1007" spans="9:9">
      <c r="I1007" s="71"/>
    </row>
    <row r="1008" spans="9:9">
      <c r="I1008" s="71"/>
    </row>
    <row r="1009" spans="9:9">
      <c r="I1009" s="71"/>
    </row>
    <row r="1010" spans="9:9">
      <c r="I1010" s="71"/>
    </row>
    <row r="1011" spans="9:9">
      <c r="I1011" s="71"/>
    </row>
    <row r="1012" spans="9:9">
      <c r="I1012" s="71"/>
    </row>
    <row r="1013" spans="9:9">
      <c r="I1013" s="71"/>
    </row>
    <row r="1014" spans="9:9">
      <c r="I1014" s="71"/>
    </row>
    <row r="1015" spans="9:9">
      <c r="I1015" s="71"/>
    </row>
    <row r="1016" spans="9:9">
      <c r="I1016" s="71"/>
    </row>
    <row r="1017" spans="9:9">
      <c r="I1017" s="71"/>
    </row>
    <row r="1018" spans="9:9">
      <c r="I1018" s="71"/>
    </row>
    <row r="1019" spans="9:9">
      <c r="I1019" s="71"/>
    </row>
    <row r="1020" spans="9:9">
      <c r="I1020" s="71"/>
    </row>
    <row r="1021" spans="9:9">
      <c r="I1021" s="71"/>
    </row>
    <row r="1022" spans="9:9">
      <c r="I1022" s="71"/>
    </row>
    <row r="1023" spans="9:9">
      <c r="I1023" s="71"/>
    </row>
    <row r="1024" spans="9:9">
      <c r="I1024" s="71"/>
    </row>
    <row r="1025" spans="9:9">
      <c r="I1025" s="71"/>
    </row>
    <row r="1026" spans="9:9">
      <c r="I1026" s="71"/>
    </row>
    <row r="1027" spans="9:9">
      <c r="I1027" s="71"/>
    </row>
    <row r="1028" spans="9:9">
      <c r="I1028" s="71"/>
    </row>
    <row r="1029" spans="9:9">
      <c r="I1029" s="71"/>
    </row>
    <row r="1030" spans="9:9">
      <c r="I1030" s="71"/>
    </row>
    <row r="1031" spans="9:9">
      <c r="I1031" s="71"/>
    </row>
    <row r="1032" spans="9:9">
      <c r="I1032" s="71"/>
    </row>
    <row r="1033" spans="9:9">
      <c r="I1033" s="71"/>
    </row>
    <row r="1034" spans="9:9">
      <c r="I1034" s="71"/>
    </row>
    <row r="1035" spans="9:9">
      <c r="I1035" s="71"/>
    </row>
    <row r="1036" spans="9:9">
      <c r="I1036" s="71"/>
    </row>
    <row r="1037" spans="9:9">
      <c r="I1037" s="71"/>
    </row>
    <row r="1038" spans="9:9">
      <c r="I1038" s="71"/>
    </row>
    <row r="1039" spans="9:9">
      <c r="I1039" s="71"/>
    </row>
    <row r="1040" spans="9:9">
      <c r="I1040" s="71"/>
    </row>
    <row r="1041" spans="9:9">
      <c r="I1041" s="71"/>
    </row>
    <row r="1042" spans="9:9">
      <c r="I1042" s="71"/>
    </row>
    <row r="1043" spans="9:9">
      <c r="I1043" s="71"/>
    </row>
    <row r="1044" spans="9:9">
      <c r="I1044" s="71"/>
    </row>
    <row r="1045" spans="9:9">
      <c r="I1045" s="71"/>
    </row>
    <row r="1046" spans="9:9">
      <c r="I1046" s="71"/>
    </row>
    <row r="1047" spans="9:9">
      <c r="I1047" s="71"/>
    </row>
    <row r="1048" spans="9:9">
      <c r="I1048" s="71"/>
    </row>
    <row r="1049" spans="9:9">
      <c r="I1049" s="71"/>
    </row>
    <row r="1050" spans="9:9">
      <c r="I1050" s="71"/>
    </row>
    <row r="1051" spans="9:9">
      <c r="I1051" s="71"/>
    </row>
    <row r="1052" spans="9:9">
      <c r="I1052" s="71"/>
    </row>
    <row r="1053" spans="9:9">
      <c r="I1053" s="71"/>
    </row>
    <row r="1054" spans="9:9">
      <c r="I1054" s="71"/>
    </row>
    <row r="1055" spans="9:9">
      <c r="I1055" s="71"/>
    </row>
    <row r="1056" spans="9:9">
      <c r="I1056" s="71"/>
    </row>
    <row r="1057" spans="9:9">
      <c r="I1057" s="71"/>
    </row>
    <row r="1058" spans="9:9">
      <c r="I1058" s="71"/>
    </row>
    <row r="1059" spans="9:9">
      <c r="I1059" s="71"/>
    </row>
    <row r="1060" spans="9:9">
      <c r="I1060" s="71"/>
    </row>
    <row r="1061" spans="9:9">
      <c r="I1061" s="71"/>
    </row>
    <row r="1062" spans="9:9">
      <c r="I1062" s="71"/>
    </row>
    <row r="1063" spans="9:9">
      <c r="I1063" s="71"/>
    </row>
    <row r="1064" spans="9:9">
      <c r="I1064" s="71"/>
    </row>
    <row r="1065" spans="9:9">
      <c r="I1065" s="71"/>
    </row>
    <row r="1066" spans="9:9">
      <c r="I1066" s="71"/>
    </row>
    <row r="1067" spans="9:9">
      <c r="I1067" s="71"/>
    </row>
    <row r="1068" spans="9:9">
      <c r="I1068" s="71"/>
    </row>
    <row r="1069" spans="9:9">
      <c r="I1069" s="71"/>
    </row>
    <row r="1070" spans="9:9">
      <c r="I1070" s="71"/>
    </row>
    <row r="1071" spans="9:9">
      <c r="I1071" s="71"/>
    </row>
    <row r="1072" spans="9:9">
      <c r="I1072" s="71"/>
    </row>
    <row r="1073" spans="9:9">
      <c r="I1073" s="71"/>
    </row>
    <row r="1074" spans="9:9">
      <c r="I1074" s="71"/>
    </row>
    <row r="1075" spans="9:9">
      <c r="I1075" s="71"/>
    </row>
    <row r="1076" spans="9:9">
      <c r="I1076" s="71"/>
    </row>
    <row r="1077" spans="9:9">
      <c r="I1077" s="71"/>
    </row>
    <row r="1078" spans="9:9">
      <c r="I1078" s="71"/>
    </row>
    <row r="1079" spans="9:9">
      <c r="I1079" s="71"/>
    </row>
    <row r="1080" spans="9:9">
      <c r="I1080" s="71"/>
    </row>
    <row r="1081" spans="9:9">
      <c r="I1081" s="71"/>
    </row>
    <row r="1082" spans="9:9">
      <c r="I1082" s="71"/>
    </row>
    <row r="1083" spans="9:9">
      <c r="I1083" s="71"/>
    </row>
    <row r="1084" spans="9:9">
      <c r="I1084" s="71"/>
    </row>
    <row r="1085" spans="9:9">
      <c r="I1085" s="71"/>
    </row>
    <row r="1086" spans="9:9">
      <c r="I1086" s="71"/>
    </row>
    <row r="1087" spans="9:9">
      <c r="I1087" s="71"/>
    </row>
    <row r="1088" spans="9:9">
      <c r="I1088" s="71"/>
    </row>
    <row r="1089" spans="9:9">
      <c r="I1089" s="71"/>
    </row>
    <row r="1090" spans="9:9">
      <c r="I1090" s="71"/>
    </row>
    <row r="1091" spans="9:9">
      <c r="I1091" s="71"/>
    </row>
    <row r="1092" spans="9:9">
      <c r="I1092" s="71"/>
    </row>
    <row r="1093" spans="9:9">
      <c r="I1093" s="71"/>
    </row>
    <row r="1094" spans="9:9">
      <c r="I1094" s="71"/>
    </row>
    <row r="1095" spans="9:9">
      <c r="I1095" s="71"/>
    </row>
    <row r="1096" spans="9:9">
      <c r="I1096" s="71"/>
    </row>
    <row r="1097" spans="9:9">
      <c r="I1097" s="71"/>
    </row>
    <row r="1098" spans="9:9">
      <c r="I1098" s="71"/>
    </row>
    <row r="1099" spans="9:9">
      <c r="I1099" s="71"/>
    </row>
    <row r="1100" spans="9:9">
      <c r="I1100" s="71"/>
    </row>
    <row r="1101" spans="9:9">
      <c r="I1101" s="71"/>
    </row>
    <row r="1102" spans="9:9">
      <c r="I1102" s="71"/>
    </row>
    <row r="1103" spans="9:9">
      <c r="I1103" s="71"/>
    </row>
    <row r="1104" spans="9:9">
      <c r="I1104" s="71"/>
    </row>
    <row r="1105" spans="9:9">
      <c r="I1105" s="71"/>
    </row>
    <row r="1106" spans="9:9">
      <c r="I1106" s="71"/>
    </row>
    <row r="1107" spans="9:9">
      <c r="I1107" s="71"/>
    </row>
    <row r="1108" spans="9:9">
      <c r="I1108" s="71"/>
    </row>
    <row r="1109" spans="9:9">
      <c r="I1109" s="71"/>
    </row>
    <row r="1110" spans="9:9">
      <c r="I1110" s="71"/>
    </row>
    <row r="1111" spans="9:9">
      <c r="I1111" s="71"/>
    </row>
    <row r="1112" spans="9:9">
      <c r="I1112" s="71"/>
    </row>
    <row r="1113" spans="9:9">
      <c r="I1113" s="71"/>
    </row>
    <row r="1114" spans="9:9">
      <c r="I1114" s="71"/>
    </row>
    <row r="1115" spans="9:9">
      <c r="I1115" s="71"/>
    </row>
    <row r="1116" spans="9:9">
      <c r="I1116" s="71"/>
    </row>
    <row r="1117" spans="9:9">
      <c r="I1117" s="71"/>
    </row>
    <row r="1118" spans="9:9">
      <c r="I1118" s="71"/>
    </row>
    <row r="1119" spans="9:9">
      <c r="I1119" s="71"/>
    </row>
    <row r="1120" spans="9:9">
      <c r="I1120" s="71"/>
    </row>
    <row r="1121" spans="9:9">
      <c r="I1121" s="71"/>
    </row>
    <row r="1122" spans="9:9">
      <c r="I1122" s="71"/>
    </row>
    <row r="1123" spans="9:9">
      <c r="I1123" s="71"/>
    </row>
    <row r="1124" spans="9:9">
      <c r="I1124" s="71"/>
    </row>
    <row r="1125" spans="9:9">
      <c r="I1125" s="71"/>
    </row>
    <row r="1126" spans="9:9">
      <c r="I1126" s="71"/>
    </row>
    <row r="1127" spans="9:9">
      <c r="I1127" s="71"/>
    </row>
    <row r="1128" spans="9:9">
      <c r="I1128" s="71"/>
    </row>
    <row r="1129" spans="9:9">
      <c r="I1129" s="71"/>
    </row>
    <row r="1130" spans="9:9">
      <c r="I1130" s="71"/>
    </row>
    <row r="1131" spans="9:9">
      <c r="I1131" s="71"/>
    </row>
    <row r="1132" spans="9:9">
      <c r="I1132" s="71"/>
    </row>
    <row r="1133" spans="9:9">
      <c r="I1133" s="71"/>
    </row>
    <row r="1134" spans="9:9">
      <c r="I1134" s="71"/>
    </row>
    <row r="1135" spans="9:9">
      <c r="I1135" s="71"/>
    </row>
    <row r="1136" spans="9:9">
      <c r="I1136" s="71"/>
    </row>
    <row r="1137" spans="9:9">
      <c r="I1137" s="71"/>
    </row>
    <row r="1138" spans="9:9">
      <c r="I1138" s="71"/>
    </row>
    <row r="1139" spans="9:9">
      <c r="I1139" s="71"/>
    </row>
    <row r="1140" spans="9:9">
      <c r="I1140" s="71"/>
    </row>
    <row r="1141" spans="9:9">
      <c r="I1141" s="71"/>
    </row>
    <row r="1142" spans="9:9">
      <c r="I1142" s="71"/>
    </row>
    <row r="1143" spans="9:9">
      <c r="I1143" s="71"/>
    </row>
    <row r="1144" spans="9:9">
      <c r="I1144" s="71"/>
    </row>
    <row r="1145" spans="9:9">
      <c r="I1145" s="71"/>
    </row>
    <row r="1146" spans="9:9">
      <c r="I1146" s="71"/>
    </row>
    <row r="1147" spans="9:9">
      <c r="I1147" s="71"/>
    </row>
    <row r="1148" spans="9:9">
      <c r="I1148" s="71"/>
    </row>
    <row r="1149" spans="9:9">
      <c r="I1149" s="71"/>
    </row>
    <row r="1150" spans="9:9">
      <c r="I1150" s="71"/>
    </row>
    <row r="1151" spans="9:9">
      <c r="I1151" s="71"/>
    </row>
    <row r="1152" spans="9:9">
      <c r="I1152" s="71"/>
    </row>
    <row r="1153" spans="9:9">
      <c r="I1153" s="71"/>
    </row>
    <row r="1154" spans="9:9">
      <c r="I1154" s="71"/>
    </row>
    <row r="1155" spans="9:9">
      <c r="I1155" s="71"/>
    </row>
    <row r="1156" spans="9:9">
      <c r="I1156" s="71"/>
    </row>
    <row r="1157" spans="9:9">
      <c r="I1157" s="71"/>
    </row>
    <row r="1158" spans="9:9">
      <c r="I1158" s="71"/>
    </row>
    <row r="1159" spans="9:9">
      <c r="I1159" s="71"/>
    </row>
    <row r="1160" spans="9:9">
      <c r="I1160" s="71"/>
    </row>
    <row r="1161" spans="9:9">
      <c r="I1161" s="71"/>
    </row>
    <row r="1162" spans="9:9">
      <c r="I1162" s="71"/>
    </row>
    <row r="1163" spans="9:9">
      <c r="I1163" s="71"/>
    </row>
    <row r="1164" spans="9:9">
      <c r="I1164" s="71"/>
    </row>
    <row r="1165" spans="9:9">
      <c r="I1165" s="71"/>
    </row>
    <row r="1166" spans="9:9">
      <c r="I1166" s="71"/>
    </row>
    <row r="1167" spans="9:9">
      <c r="I1167" s="71"/>
    </row>
    <row r="1168" spans="9:9">
      <c r="I1168" s="71"/>
    </row>
    <row r="1169" spans="9:9">
      <c r="I1169" s="71"/>
    </row>
    <row r="1170" spans="9:9">
      <c r="I1170" s="71"/>
    </row>
    <row r="1171" spans="9:9">
      <c r="I1171" s="71"/>
    </row>
    <row r="1172" spans="9:9">
      <c r="I1172" s="71"/>
    </row>
    <row r="1173" spans="9:9">
      <c r="I1173" s="71"/>
    </row>
    <row r="1174" spans="9:9">
      <c r="I1174" s="71"/>
    </row>
    <row r="1175" spans="9:9">
      <c r="I1175" s="71"/>
    </row>
    <row r="1176" spans="9:9">
      <c r="I1176" s="71"/>
    </row>
    <row r="1177" spans="9:9">
      <c r="I1177" s="71"/>
    </row>
    <row r="1178" spans="9:9">
      <c r="I1178" s="71"/>
    </row>
    <row r="1179" spans="9:9">
      <c r="I1179" s="71"/>
    </row>
    <row r="1180" spans="9:9">
      <c r="I1180" s="71"/>
    </row>
    <row r="1181" spans="9:9">
      <c r="I1181" s="71"/>
    </row>
    <row r="1182" spans="9:9">
      <c r="I1182" s="71"/>
    </row>
    <row r="1183" spans="9:9">
      <c r="I1183" s="71"/>
    </row>
    <row r="1184" spans="9:9">
      <c r="I1184" s="71"/>
    </row>
    <row r="1185" spans="9:9">
      <c r="I1185" s="71"/>
    </row>
    <row r="1186" spans="9:9">
      <c r="I1186" s="71"/>
    </row>
    <row r="1187" spans="9:9">
      <c r="I1187" s="71"/>
    </row>
    <row r="1188" spans="9:9">
      <c r="I1188" s="71"/>
    </row>
    <row r="1189" spans="9:9">
      <c r="I1189" s="71"/>
    </row>
    <row r="1190" spans="9:9">
      <c r="I1190" s="71"/>
    </row>
    <row r="1191" spans="9:9">
      <c r="I1191" s="71"/>
    </row>
    <row r="1192" spans="9:9">
      <c r="I1192" s="71"/>
    </row>
    <row r="1193" spans="9:9">
      <c r="I1193" s="71"/>
    </row>
    <row r="1194" spans="9:9">
      <c r="I1194" s="71"/>
    </row>
    <row r="1195" spans="9:9">
      <c r="I1195" s="71"/>
    </row>
    <row r="1196" spans="9:9">
      <c r="I1196" s="71"/>
    </row>
    <row r="1197" spans="9:9">
      <c r="I1197" s="71"/>
    </row>
    <row r="1198" spans="9:9">
      <c r="I1198" s="71"/>
    </row>
    <row r="1199" spans="9:9">
      <c r="I1199" s="71"/>
    </row>
    <row r="1200" spans="9:9">
      <c r="I1200" s="71"/>
    </row>
    <row r="1201" spans="9:9">
      <c r="I1201" s="71"/>
    </row>
    <row r="1202" spans="9:9">
      <c r="I1202" s="71"/>
    </row>
    <row r="1203" spans="9:9">
      <c r="I1203" s="71"/>
    </row>
    <row r="1204" spans="9:9">
      <c r="I1204" s="71"/>
    </row>
    <row r="1205" spans="9:9">
      <c r="I1205" s="71"/>
    </row>
    <row r="1206" spans="9:9">
      <c r="I1206" s="71"/>
    </row>
    <row r="1207" spans="9:9">
      <c r="I1207" s="71"/>
    </row>
    <row r="1208" spans="9:9">
      <c r="I1208" s="71"/>
    </row>
    <row r="1209" spans="9:9">
      <c r="I1209" s="71"/>
    </row>
    <row r="1210" spans="9:9">
      <c r="I1210" s="71"/>
    </row>
    <row r="1211" spans="9:9">
      <c r="I1211" s="71"/>
    </row>
    <row r="1212" spans="9:9">
      <c r="I1212" s="71"/>
    </row>
    <row r="1213" spans="9:9">
      <c r="I1213" s="71"/>
    </row>
    <row r="1214" spans="9:9">
      <c r="I1214" s="71"/>
    </row>
    <row r="1215" spans="9:9">
      <c r="I1215" s="71"/>
    </row>
    <row r="1216" spans="9:9">
      <c r="I1216" s="71"/>
    </row>
    <row r="1217" spans="9:9">
      <c r="I1217" s="71"/>
    </row>
    <row r="1218" spans="9:9">
      <c r="I1218" s="71"/>
    </row>
    <row r="1219" spans="9:9">
      <c r="I1219" s="71"/>
    </row>
    <row r="1220" spans="9:9">
      <c r="I1220" s="71"/>
    </row>
    <row r="1221" spans="9:9">
      <c r="I1221" s="71"/>
    </row>
    <row r="1222" spans="9:9">
      <c r="I1222" s="71"/>
    </row>
    <row r="1223" spans="9:9">
      <c r="I1223" s="71"/>
    </row>
    <row r="1224" spans="9:9">
      <c r="I1224" s="71"/>
    </row>
    <row r="1225" spans="9:9">
      <c r="I1225" s="71"/>
    </row>
    <row r="1226" spans="9:9">
      <c r="I1226" s="71"/>
    </row>
    <row r="1227" spans="9:9">
      <c r="I1227" s="71"/>
    </row>
    <row r="1228" spans="9:9">
      <c r="I1228" s="71"/>
    </row>
    <row r="1229" spans="9:9">
      <c r="I1229" s="71"/>
    </row>
    <row r="1230" spans="9:9">
      <c r="I1230" s="71"/>
    </row>
    <row r="1231" spans="9:9">
      <c r="I1231" s="71"/>
    </row>
    <row r="1232" spans="9:9">
      <c r="I1232" s="71"/>
    </row>
    <row r="1233" spans="9:9">
      <c r="I1233" s="71"/>
    </row>
    <row r="1234" spans="9:9">
      <c r="I1234" s="71"/>
    </row>
    <row r="1235" spans="9:9">
      <c r="I1235" s="71"/>
    </row>
    <row r="1236" spans="9:9">
      <c r="I1236" s="71"/>
    </row>
    <row r="1237" spans="9:9">
      <c r="I1237" s="71"/>
    </row>
    <row r="1238" spans="9:9">
      <c r="I1238" s="71"/>
    </row>
    <row r="1239" spans="9:9">
      <c r="I1239" s="71"/>
    </row>
    <row r="1240" spans="9:9">
      <c r="I1240" s="71"/>
    </row>
    <row r="1241" spans="9:9">
      <c r="I1241" s="71"/>
    </row>
    <row r="1242" spans="9:9">
      <c r="I1242" s="71"/>
    </row>
    <row r="1243" spans="9:9">
      <c r="I1243" s="71"/>
    </row>
    <row r="1244" spans="9:9">
      <c r="I1244" s="71"/>
    </row>
    <row r="1245" spans="9:9">
      <c r="I1245" s="71"/>
    </row>
    <row r="1246" spans="9:9">
      <c r="I1246" s="71"/>
    </row>
    <row r="1247" spans="9:9">
      <c r="I1247" s="71"/>
    </row>
    <row r="1248" spans="9:9">
      <c r="I1248" s="71"/>
    </row>
    <row r="1249" spans="9:9">
      <c r="I1249" s="71"/>
    </row>
    <row r="1250" spans="9:9">
      <c r="I1250" s="71"/>
    </row>
    <row r="1251" spans="9:9">
      <c r="I1251" s="71"/>
    </row>
    <row r="1252" spans="9:9">
      <c r="I1252" s="71"/>
    </row>
    <row r="1253" spans="9:9">
      <c r="I1253" s="71"/>
    </row>
    <row r="1254" spans="9:9">
      <c r="I1254" s="71"/>
    </row>
    <row r="1255" spans="9:9">
      <c r="I1255" s="71"/>
    </row>
    <row r="1256" spans="9:9">
      <c r="I1256" s="71"/>
    </row>
    <row r="1257" spans="9:9">
      <c r="I1257" s="71"/>
    </row>
    <row r="1258" spans="9:9">
      <c r="I1258" s="71"/>
    </row>
    <row r="1259" spans="9:9">
      <c r="I1259" s="71"/>
    </row>
    <row r="1260" spans="9:9">
      <c r="I1260" s="71"/>
    </row>
    <row r="1261" spans="9:9">
      <c r="I1261" s="71"/>
    </row>
    <row r="1262" spans="9:9">
      <c r="I1262" s="71"/>
    </row>
    <row r="1263" spans="9:9">
      <c r="I1263" s="71"/>
    </row>
    <row r="1264" spans="9:9">
      <c r="I1264" s="71"/>
    </row>
    <row r="1265" spans="9:9">
      <c r="I1265" s="71"/>
    </row>
    <row r="1266" spans="9:9">
      <c r="I1266" s="71"/>
    </row>
    <row r="1267" spans="9:9">
      <c r="I1267" s="71"/>
    </row>
    <row r="1268" spans="9:9">
      <c r="I1268" s="71"/>
    </row>
    <row r="1269" spans="9:9">
      <c r="I1269" s="71"/>
    </row>
    <row r="1270" spans="9:9">
      <c r="I1270" s="71"/>
    </row>
    <row r="1271" spans="9:9">
      <c r="I1271" s="71"/>
    </row>
    <row r="1272" spans="9:9">
      <c r="I1272" s="71"/>
    </row>
    <row r="1273" spans="9:9">
      <c r="I1273" s="71"/>
    </row>
    <row r="1274" spans="9:9">
      <c r="I1274" s="71"/>
    </row>
    <row r="1275" spans="9:9">
      <c r="I1275" s="71"/>
    </row>
    <row r="1276" spans="9:9">
      <c r="I1276" s="71"/>
    </row>
    <row r="1277" spans="9:9">
      <c r="I1277" s="71"/>
    </row>
    <row r="1278" spans="9:9">
      <c r="I1278" s="71"/>
    </row>
    <row r="1279" spans="9:9">
      <c r="I1279" s="71"/>
    </row>
    <row r="1280" spans="9:9">
      <c r="I1280" s="71"/>
    </row>
    <row r="1281" spans="9:9">
      <c r="I1281" s="71"/>
    </row>
    <row r="1282" spans="9:9">
      <c r="I1282" s="71"/>
    </row>
    <row r="1283" spans="9:9">
      <c r="I1283" s="71"/>
    </row>
    <row r="1284" spans="9:9">
      <c r="I1284" s="71"/>
    </row>
    <row r="1285" spans="9:9">
      <c r="I1285" s="71"/>
    </row>
    <row r="1286" spans="9:9">
      <c r="I1286" s="71"/>
    </row>
    <row r="1287" spans="9:9">
      <c r="I1287" s="71"/>
    </row>
    <row r="1288" spans="9:9">
      <c r="I1288" s="71"/>
    </row>
    <row r="1289" spans="9:9">
      <c r="I1289" s="71"/>
    </row>
    <row r="1290" spans="9:9">
      <c r="I1290" s="71"/>
    </row>
    <row r="1291" spans="9:9">
      <c r="I1291" s="71"/>
    </row>
    <row r="1292" spans="9:9">
      <c r="I1292" s="71"/>
    </row>
    <row r="1293" spans="9:9">
      <c r="I1293" s="71"/>
    </row>
    <row r="1294" spans="9:9">
      <c r="I1294" s="71"/>
    </row>
    <row r="1295" spans="9:9">
      <c r="I1295" s="71"/>
    </row>
    <row r="1296" spans="9:9">
      <c r="I1296" s="71"/>
    </row>
    <row r="1297" spans="9:9">
      <c r="I1297" s="71"/>
    </row>
    <row r="1298" spans="9:9">
      <c r="I1298" s="71"/>
    </row>
    <row r="1299" spans="9:9">
      <c r="I1299" s="71"/>
    </row>
    <row r="1300" spans="9:9">
      <c r="I1300" s="71"/>
    </row>
    <row r="1301" spans="9:9">
      <c r="I1301" s="71"/>
    </row>
    <row r="1302" spans="9:9">
      <c r="I1302" s="71"/>
    </row>
    <row r="1303" spans="9:9">
      <c r="I1303" s="71"/>
    </row>
    <row r="1304" spans="9:9">
      <c r="I1304" s="71"/>
    </row>
    <row r="1305" spans="9:9">
      <c r="I1305" s="71"/>
    </row>
    <row r="1306" spans="9:9">
      <c r="I1306" s="71"/>
    </row>
    <row r="1307" spans="9:9">
      <c r="I1307" s="71"/>
    </row>
    <row r="1308" spans="9:9">
      <c r="I1308" s="71"/>
    </row>
    <row r="1309" spans="9:9">
      <c r="I1309" s="71"/>
    </row>
    <row r="1310" spans="9:9">
      <c r="I1310" s="71"/>
    </row>
    <row r="1311" spans="9:9">
      <c r="I1311" s="71"/>
    </row>
    <row r="1312" spans="9:9">
      <c r="I1312" s="71"/>
    </row>
    <row r="1313" spans="9:9">
      <c r="I1313" s="71"/>
    </row>
    <row r="1314" spans="9:9">
      <c r="I1314" s="71"/>
    </row>
    <row r="1315" spans="9:9">
      <c r="I1315" s="71"/>
    </row>
    <row r="1316" spans="9:9">
      <c r="I1316" s="71"/>
    </row>
    <row r="1317" spans="9:9">
      <c r="I1317" s="71"/>
    </row>
    <row r="1318" spans="9:9">
      <c r="I1318" s="71"/>
    </row>
    <row r="1319" spans="9:9">
      <c r="I1319" s="71"/>
    </row>
    <row r="1320" spans="9:9">
      <c r="I1320" s="71"/>
    </row>
    <row r="1321" spans="9:9">
      <c r="I1321" s="71"/>
    </row>
    <row r="1322" spans="9:9">
      <c r="I1322" s="71"/>
    </row>
    <row r="1323" spans="9:9">
      <c r="I1323" s="71"/>
    </row>
    <row r="1324" spans="9:9">
      <c r="I1324" s="71"/>
    </row>
    <row r="1325" spans="9:9">
      <c r="I1325" s="71"/>
    </row>
    <row r="1326" spans="9:9">
      <c r="I1326" s="71"/>
    </row>
    <row r="1327" spans="9:9">
      <c r="I1327" s="71"/>
    </row>
    <row r="1328" spans="9:9">
      <c r="I1328" s="71"/>
    </row>
    <row r="1329" spans="9:9">
      <c r="I1329" s="71"/>
    </row>
    <row r="1330" spans="9:9">
      <c r="I1330" s="71"/>
    </row>
    <row r="1331" spans="9:9">
      <c r="I1331" s="71"/>
    </row>
    <row r="1332" spans="9:9">
      <c r="I1332" s="71"/>
    </row>
    <row r="1333" spans="9:9">
      <c r="I1333" s="71"/>
    </row>
    <row r="1334" spans="9:9">
      <c r="I1334" s="71"/>
    </row>
    <row r="1335" spans="9:9">
      <c r="I1335" s="71"/>
    </row>
    <row r="1336" spans="9:9">
      <c r="I1336" s="71"/>
    </row>
    <row r="1337" spans="9:9">
      <c r="I1337" s="71"/>
    </row>
    <row r="1338" spans="9:9">
      <c r="I1338" s="71"/>
    </row>
    <row r="1339" spans="9:9">
      <c r="I1339" s="71"/>
    </row>
    <row r="1340" spans="9:9">
      <c r="I1340" s="71"/>
    </row>
    <row r="1341" spans="9:9">
      <c r="I1341" s="71"/>
    </row>
    <row r="1342" spans="9:9">
      <c r="I1342" s="71"/>
    </row>
    <row r="1343" spans="9:9">
      <c r="I1343" s="71"/>
    </row>
    <row r="1344" spans="9:9">
      <c r="I1344" s="71"/>
    </row>
    <row r="1345" spans="9:9">
      <c r="I1345" s="71"/>
    </row>
    <row r="1346" spans="9:9">
      <c r="I1346" s="71"/>
    </row>
    <row r="1347" spans="9:9">
      <c r="I1347" s="71"/>
    </row>
    <row r="1348" spans="9:9">
      <c r="I1348" s="71"/>
    </row>
    <row r="1349" spans="9:9">
      <c r="I1349" s="71"/>
    </row>
    <row r="1350" spans="9:9">
      <c r="I1350" s="71"/>
    </row>
    <row r="1351" spans="9:9">
      <c r="I1351" s="71"/>
    </row>
    <row r="1352" spans="9:9">
      <c r="I1352" s="71"/>
    </row>
    <row r="1353" spans="9:9">
      <c r="I1353" s="71"/>
    </row>
    <row r="1354" spans="9:9">
      <c r="I1354" s="71"/>
    </row>
    <row r="1355" spans="9:9">
      <c r="I1355" s="71"/>
    </row>
    <row r="1356" spans="9:9">
      <c r="I1356" s="71"/>
    </row>
    <row r="1357" spans="9:9">
      <c r="I1357" s="71"/>
    </row>
    <row r="1358" spans="9:9">
      <c r="I1358" s="71"/>
    </row>
    <row r="1359" spans="9:9">
      <c r="I1359" s="71"/>
    </row>
    <row r="1360" spans="9:9">
      <c r="I1360" s="71"/>
    </row>
    <row r="1361" spans="9:9">
      <c r="I1361" s="71"/>
    </row>
    <row r="1362" spans="9:9">
      <c r="I1362" s="71"/>
    </row>
    <row r="1363" spans="9:9">
      <c r="I1363" s="71"/>
    </row>
    <row r="1364" spans="9:9">
      <c r="I1364" s="71"/>
    </row>
    <row r="1365" spans="9:9">
      <c r="I1365" s="71"/>
    </row>
    <row r="1366" spans="9:9">
      <c r="I1366" s="71"/>
    </row>
    <row r="1367" spans="9:9">
      <c r="I1367" s="71"/>
    </row>
    <row r="1368" spans="9:9">
      <c r="I1368" s="71"/>
    </row>
    <row r="1369" spans="9:9">
      <c r="I1369" s="71"/>
    </row>
    <row r="1370" spans="9:9">
      <c r="I1370" s="71"/>
    </row>
    <row r="1371" spans="9:9">
      <c r="I1371" s="71"/>
    </row>
    <row r="1372" spans="9:9">
      <c r="I1372" s="71"/>
    </row>
    <row r="1373" spans="9:9">
      <c r="I1373" s="71"/>
    </row>
    <row r="1374" spans="9:9">
      <c r="I1374" s="71"/>
    </row>
    <row r="1375" spans="9:9">
      <c r="I1375" s="71"/>
    </row>
    <row r="1376" spans="9:9">
      <c r="I1376" s="71"/>
    </row>
    <row r="1377" spans="9:9">
      <c r="I1377" s="71"/>
    </row>
    <row r="1378" spans="9:9">
      <c r="I1378" s="71"/>
    </row>
    <row r="1379" spans="9:9">
      <c r="I1379" s="71"/>
    </row>
    <row r="1380" spans="9:9">
      <c r="I1380" s="71"/>
    </row>
    <row r="1381" spans="9:9">
      <c r="I1381" s="71"/>
    </row>
    <row r="1382" spans="9:9">
      <c r="I1382" s="71"/>
    </row>
    <row r="1383" spans="9:9">
      <c r="I1383" s="71"/>
    </row>
    <row r="1384" spans="9:9">
      <c r="I1384" s="71"/>
    </row>
    <row r="1385" spans="9:9">
      <c r="I1385" s="71"/>
    </row>
    <row r="1386" spans="9:9">
      <c r="I1386" s="71"/>
    </row>
    <row r="1387" spans="9:9">
      <c r="I1387" s="71"/>
    </row>
    <row r="1388" spans="9:9">
      <c r="I1388" s="71"/>
    </row>
    <row r="1389" spans="9:9">
      <c r="I1389" s="71"/>
    </row>
    <row r="1390" spans="9:9">
      <c r="I1390" s="71"/>
    </row>
    <row r="1391" spans="9:9">
      <c r="I1391" s="71"/>
    </row>
    <row r="1392" spans="9:9">
      <c r="I1392" s="71"/>
    </row>
    <row r="1393" spans="9:9">
      <c r="I1393" s="71"/>
    </row>
    <row r="1394" spans="9:9">
      <c r="I1394" s="71"/>
    </row>
    <row r="1395" spans="9:9">
      <c r="I1395" s="71"/>
    </row>
    <row r="1396" spans="9:9">
      <c r="I1396" s="71"/>
    </row>
    <row r="1397" spans="9:9">
      <c r="I1397" s="71"/>
    </row>
    <row r="1398" spans="9:9">
      <c r="I1398" s="71"/>
    </row>
    <row r="1399" spans="9:9">
      <c r="I1399" s="71"/>
    </row>
    <row r="1400" spans="9:9">
      <c r="I1400" s="71"/>
    </row>
    <row r="1401" spans="9:9">
      <c r="I1401" s="71"/>
    </row>
    <row r="1402" spans="9:9">
      <c r="I1402" s="71"/>
    </row>
    <row r="1403" spans="9:9">
      <c r="I1403" s="71"/>
    </row>
    <row r="1404" spans="9:9">
      <c r="I1404" s="71"/>
    </row>
    <row r="1405" spans="9:9">
      <c r="I1405" s="71"/>
    </row>
    <row r="1406" spans="9:9">
      <c r="I1406" s="71"/>
    </row>
    <row r="1407" spans="9:9">
      <c r="I1407" s="71"/>
    </row>
    <row r="1408" spans="9:9">
      <c r="I1408" s="71"/>
    </row>
    <row r="1409" spans="9:9">
      <c r="I1409" s="71"/>
    </row>
    <row r="1410" spans="9:9">
      <c r="I1410" s="71"/>
    </row>
    <row r="1411" spans="9:9">
      <c r="I1411" s="71"/>
    </row>
    <row r="1412" spans="9:9">
      <c r="I1412" s="71"/>
    </row>
    <row r="1413" spans="9:9">
      <c r="I1413" s="71"/>
    </row>
    <row r="1414" spans="9:9">
      <c r="I1414" s="71"/>
    </row>
    <row r="1415" spans="9:9">
      <c r="I1415" s="71"/>
    </row>
    <row r="1416" spans="9:9">
      <c r="I1416" s="71"/>
    </row>
    <row r="1417" spans="9:9">
      <c r="I1417" s="71"/>
    </row>
    <row r="1418" spans="9:9">
      <c r="I1418" s="71"/>
    </row>
    <row r="1419" spans="9:9">
      <c r="I1419" s="71"/>
    </row>
    <row r="1420" spans="9:9">
      <c r="I1420" s="71"/>
    </row>
    <row r="1421" spans="9:9">
      <c r="I1421" s="71"/>
    </row>
    <row r="1422" spans="9:9">
      <c r="I1422" s="71"/>
    </row>
    <row r="1423" spans="9:9">
      <c r="I1423" s="71"/>
    </row>
    <row r="1424" spans="9:9">
      <c r="I1424" s="71"/>
    </row>
    <row r="1425" spans="9:9">
      <c r="I1425" s="71"/>
    </row>
    <row r="1426" spans="9:9">
      <c r="I1426" s="71"/>
    </row>
    <row r="1427" spans="9:9">
      <c r="I1427" s="71"/>
    </row>
    <row r="1428" spans="9:9">
      <c r="I1428" s="71"/>
    </row>
    <row r="1429" spans="9:9">
      <c r="I1429" s="71"/>
    </row>
    <row r="1430" spans="9:9">
      <c r="I1430" s="71"/>
    </row>
    <row r="1431" spans="9:9">
      <c r="I1431" s="71"/>
    </row>
    <row r="1432" spans="9:9">
      <c r="I1432" s="71"/>
    </row>
    <row r="1433" spans="9:9">
      <c r="I1433" s="71"/>
    </row>
    <row r="1434" spans="9:9">
      <c r="I1434" s="71"/>
    </row>
    <row r="1435" spans="9:9">
      <c r="I1435" s="71"/>
    </row>
    <row r="1436" spans="9:9">
      <c r="I1436" s="71"/>
    </row>
    <row r="1437" spans="9:9">
      <c r="I1437" s="71"/>
    </row>
    <row r="1438" spans="9:9">
      <c r="I1438" s="71"/>
    </row>
    <row r="1439" spans="9:9">
      <c r="I1439" s="71"/>
    </row>
    <row r="1440" spans="9:9">
      <c r="I1440" s="71"/>
    </row>
    <row r="1441" spans="9:9">
      <c r="I1441" s="71"/>
    </row>
    <row r="1442" spans="9:9">
      <c r="I1442" s="71"/>
    </row>
    <row r="1443" spans="9:9">
      <c r="I1443" s="71"/>
    </row>
    <row r="1444" spans="9:9">
      <c r="I1444" s="71"/>
    </row>
    <row r="1445" spans="9:9">
      <c r="I1445" s="71"/>
    </row>
    <row r="1446" spans="9:9">
      <c r="I1446" s="71"/>
    </row>
    <row r="1447" spans="9:9">
      <c r="I1447" s="71"/>
    </row>
    <row r="1448" spans="9:9">
      <c r="I1448" s="71"/>
    </row>
    <row r="1449" spans="9:9">
      <c r="I1449" s="71"/>
    </row>
    <row r="1450" spans="9:9">
      <c r="I1450" s="71"/>
    </row>
    <row r="1451" spans="9:9">
      <c r="I1451" s="71"/>
    </row>
    <row r="1452" spans="9:9">
      <c r="I1452" s="71"/>
    </row>
    <row r="1453" spans="9:9">
      <c r="I1453" s="71"/>
    </row>
    <row r="1454" spans="9:9">
      <c r="I1454" s="71"/>
    </row>
    <row r="1455" spans="9:9">
      <c r="I1455" s="71"/>
    </row>
    <row r="1456" spans="9:9">
      <c r="I1456" s="71"/>
    </row>
    <row r="1457" spans="9:9">
      <c r="I1457" s="71"/>
    </row>
    <row r="1458" spans="9:9">
      <c r="I1458" s="71"/>
    </row>
    <row r="1459" spans="9:9">
      <c r="I1459" s="71"/>
    </row>
    <row r="1460" spans="9:9">
      <c r="I1460" s="71"/>
    </row>
    <row r="1461" spans="9:9">
      <c r="I1461" s="71"/>
    </row>
    <row r="1462" spans="9:9">
      <c r="I1462" s="71"/>
    </row>
    <row r="1463" spans="9:9">
      <c r="I1463" s="71"/>
    </row>
    <row r="1464" spans="9:9">
      <c r="I1464" s="71"/>
    </row>
    <row r="1465" spans="9:9">
      <c r="I1465" s="71"/>
    </row>
    <row r="1466" spans="9:9">
      <c r="I1466" s="71"/>
    </row>
    <row r="1467" spans="9:9">
      <c r="I1467" s="71"/>
    </row>
    <row r="1468" spans="9:9">
      <c r="I1468" s="71"/>
    </row>
    <row r="1469" spans="9:9">
      <c r="I1469" s="71"/>
    </row>
    <row r="1470" spans="9:9">
      <c r="I1470" s="71"/>
    </row>
    <row r="1471" spans="9:9">
      <c r="I1471" s="71"/>
    </row>
    <row r="1472" spans="9:9">
      <c r="I1472" s="71"/>
    </row>
    <row r="1473" spans="9:9">
      <c r="I1473" s="71"/>
    </row>
    <row r="1474" spans="9:9">
      <c r="I1474" s="71"/>
    </row>
    <row r="1475" spans="9:9">
      <c r="I1475" s="71"/>
    </row>
    <row r="1476" spans="9:9">
      <c r="I1476" s="71"/>
    </row>
    <row r="1477" spans="9:9">
      <c r="I1477" s="71"/>
    </row>
    <row r="1478" spans="9:9">
      <c r="I1478" s="71"/>
    </row>
    <row r="1479" spans="9:9">
      <c r="I1479" s="71"/>
    </row>
    <row r="1480" spans="9:9">
      <c r="I1480" s="71"/>
    </row>
    <row r="1481" spans="9:9">
      <c r="I1481" s="71"/>
    </row>
    <row r="1482" spans="9:9">
      <c r="I1482" s="71"/>
    </row>
    <row r="1483" spans="9:9">
      <c r="I1483" s="71"/>
    </row>
    <row r="1484" spans="9:9">
      <c r="I1484" s="71"/>
    </row>
    <row r="1485" spans="9:9">
      <c r="I1485" s="71"/>
    </row>
    <row r="1486" spans="9:9">
      <c r="I1486" s="71"/>
    </row>
    <row r="1487" spans="9:9">
      <c r="I1487" s="71"/>
    </row>
    <row r="1488" spans="9:9">
      <c r="I1488" s="71"/>
    </row>
    <row r="1489" spans="9:9">
      <c r="I1489" s="71"/>
    </row>
    <row r="1490" spans="9:9">
      <c r="I1490" s="71"/>
    </row>
    <row r="1491" spans="9:9">
      <c r="I1491" s="71"/>
    </row>
    <row r="1492" spans="9:9">
      <c r="I1492" s="71"/>
    </row>
    <row r="1493" spans="9:9">
      <c r="I1493" s="71"/>
    </row>
    <row r="1494" spans="9:9">
      <c r="I1494" s="71"/>
    </row>
    <row r="1495" spans="9:9">
      <c r="I1495" s="71"/>
    </row>
    <row r="1496" spans="9:9">
      <c r="I1496" s="71"/>
    </row>
    <row r="1497" spans="9:9">
      <c r="I1497" s="71"/>
    </row>
    <row r="1498" spans="9:9">
      <c r="I1498" s="71"/>
    </row>
    <row r="1499" spans="9:9">
      <c r="I1499" s="71"/>
    </row>
    <row r="1500" spans="9:9">
      <c r="I1500" s="71"/>
    </row>
    <row r="1501" spans="9:9">
      <c r="I1501" s="71"/>
    </row>
    <row r="1502" spans="9:9">
      <c r="I1502" s="71"/>
    </row>
    <row r="1503" spans="9:9">
      <c r="I1503" s="71"/>
    </row>
    <row r="1504" spans="9:9">
      <c r="I1504" s="71"/>
    </row>
    <row r="1505" spans="9:9">
      <c r="I1505" s="71"/>
    </row>
    <row r="1506" spans="9:9">
      <c r="I1506" s="71"/>
    </row>
    <row r="1507" spans="9:9">
      <c r="I1507" s="71"/>
    </row>
    <row r="1508" spans="9:9">
      <c r="I1508" s="71"/>
    </row>
    <row r="1509" spans="9:9">
      <c r="I1509" s="71"/>
    </row>
    <row r="1510" spans="9:9">
      <c r="I1510" s="71"/>
    </row>
    <row r="1511" spans="9:9">
      <c r="I1511" s="71"/>
    </row>
    <row r="1512" spans="9:9">
      <c r="I1512" s="71"/>
    </row>
    <row r="1513" spans="9:9">
      <c r="I1513" s="71"/>
    </row>
    <row r="1514" spans="9:9">
      <c r="I1514" s="71"/>
    </row>
    <row r="1515" spans="9:9">
      <c r="I1515" s="71"/>
    </row>
    <row r="1516" spans="9:9">
      <c r="I1516" s="71"/>
    </row>
    <row r="1517" spans="9:9">
      <c r="I1517" s="71"/>
    </row>
    <row r="1518" spans="9:9">
      <c r="I1518" s="71"/>
    </row>
    <row r="1519" spans="9:9">
      <c r="I1519" s="71"/>
    </row>
    <row r="1520" spans="9:9">
      <c r="I1520" s="71"/>
    </row>
    <row r="1521" spans="9:9">
      <c r="I1521" s="71"/>
    </row>
    <row r="1522" spans="9:9">
      <c r="I1522" s="71"/>
    </row>
    <row r="1523" spans="9:9">
      <c r="I1523" s="71"/>
    </row>
    <row r="1524" spans="9:9">
      <c r="I1524" s="71"/>
    </row>
    <row r="1525" spans="9:9">
      <c r="I1525" s="71"/>
    </row>
    <row r="1526" spans="9:9">
      <c r="I1526" s="71"/>
    </row>
    <row r="1527" spans="9:9">
      <c r="I1527" s="71"/>
    </row>
    <row r="1528" spans="9:9">
      <c r="I1528" s="71"/>
    </row>
    <row r="1529" spans="9:9">
      <c r="I1529" s="71"/>
    </row>
    <row r="1530" spans="9:9">
      <c r="I1530" s="71"/>
    </row>
    <row r="1531" spans="9:9">
      <c r="I1531" s="71"/>
    </row>
    <row r="1532" spans="9:9">
      <c r="I1532" s="71"/>
    </row>
    <row r="1533" spans="9:9">
      <c r="I1533" s="71"/>
    </row>
    <row r="1534" spans="9:9">
      <c r="I1534" s="71"/>
    </row>
    <row r="1535" spans="9:9">
      <c r="I1535" s="71"/>
    </row>
    <row r="1536" spans="9:9">
      <c r="I1536" s="71"/>
    </row>
    <row r="1537" spans="9:9">
      <c r="I1537" s="71"/>
    </row>
    <row r="1538" spans="9:9">
      <c r="I1538" s="71"/>
    </row>
    <row r="1539" spans="9:9">
      <c r="I1539" s="71"/>
    </row>
    <row r="1540" spans="9:9">
      <c r="I1540" s="71"/>
    </row>
    <row r="1541" spans="9:9">
      <c r="I1541" s="71"/>
    </row>
    <row r="1542" spans="9:9">
      <c r="I1542" s="71"/>
    </row>
    <row r="1543" spans="9:9">
      <c r="I1543" s="71"/>
    </row>
    <row r="1544" spans="9:9">
      <c r="I1544" s="71"/>
    </row>
    <row r="1545" spans="9:9">
      <c r="I1545" s="71"/>
    </row>
    <row r="1546" spans="9:9">
      <c r="I1546" s="71"/>
    </row>
    <row r="1547" spans="9:9">
      <c r="I1547" s="71"/>
    </row>
    <row r="1548" spans="9:9">
      <c r="I1548" s="71"/>
    </row>
    <row r="1549" spans="9:9">
      <c r="I1549" s="71"/>
    </row>
    <row r="1550" spans="9:9">
      <c r="I1550" s="71"/>
    </row>
    <row r="1551" spans="9:9">
      <c r="I1551" s="71"/>
    </row>
    <row r="1552" spans="9:9">
      <c r="I1552" s="71"/>
    </row>
    <row r="1553" spans="9:9">
      <c r="I1553" s="71"/>
    </row>
    <row r="1554" spans="9:9">
      <c r="I1554" s="71"/>
    </row>
    <row r="1555" spans="9:9">
      <c r="I1555" s="71"/>
    </row>
    <row r="1556" spans="9:9">
      <c r="I1556" s="71"/>
    </row>
    <row r="1557" spans="9:9">
      <c r="I1557" s="71"/>
    </row>
    <row r="1558" spans="9:9">
      <c r="I1558" s="71"/>
    </row>
    <row r="1559" spans="9:9">
      <c r="I1559" s="71"/>
    </row>
    <row r="1560" spans="9:9">
      <c r="I1560" s="71"/>
    </row>
    <row r="1561" spans="9:9">
      <c r="I1561" s="71"/>
    </row>
    <row r="1562" spans="9:9">
      <c r="I1562" s="71"/>
    </row>
    <row r="1563" spans="9:9">
      <c r="I1563" s="71"/>
    </row>
    <row r="1564" spans="9:9">
      <c r="I1564" s="71"/>
    </row>
    <row r="1565" spans="9:9">
      <c r="I1565" s="71"/>
    </row>
    <row r="1566" spans="9:9">
      <c r="I1566" s="71"/>
    </row>
    <row r="1567" spans="9:9">
      <c r="I1567" s="71"/>
    </row>
    <row r="1568" spans="9:9">
      <c r="I1568" s="71"/>
    </row>
    <row r="1569" spans="9:9">
      <c r="I1569" s="71"/>
    </row>
    <row r="1570" spans="9:9">
      <c r="I1570" s="71"/>
    </row>
    <row r="1571" spans="9:9">
      <c r="I1571" s="71"/>
    </row>
    <row r="1572" spans="9:9">
      <c r="I1572" s="71"/>
    </row>
    <row r="1573" spans="9:9">
      <c r="I1573" s="71"/>
    </row>
    <row r="1574" spans="9:9">
      <c r="I1574" s="71"/>
    </row>
    <row r="1575" spans="9:9">
      <c r="I1575" s="71"/>
    </row>
    <row r="1576" spans="9:9">
      <c r="I1576" s="71"/>
    </row>
    <row r="1577" spans="9:9">
      <c r="I1577" s="71"/>
    </row>
    <row r="1578" spans="9:9">
      <c r="I1578" s="71"/>
    </row>
    <row r="1579" spans="9:9">
      <c r="I1579" s="71"/>
    </row>
    <row r="1580" spans="9:9">
      <c r="I1580" s="71"/>
    </row>
    <row r="1581" spans="9:9">
      <c r="I1581" s="71"/>
    </row>
    <row r="1582" spans="9:9">
      <c r="I1582" s="71"/>
    </row>
    <row r="1583" spans="9:9">
      <c r="I1583" s="71"/>
    </row>
    <row r="1584" spans="9:9">
      <c r="I1584" s="71"/>
    </row>
    <row r="1585" spans="9:9">
      <c r="I1585" s="71"/>
    </row>
    <row r="1586" spans="9:9">
      <c r="I1586" s="71"/>
    </row>
    <row r="1587" spans="9:9">
      <c r="I1587" s="71"/>
    </row>
    <row r="1588" spans="9:9">
      <c r="I1588" s="71"/>
    </row>
    <row r="1589" spans="9:9">
      <c r="I1589" s="71"/>
    </row>
    <row r="1590" spans="9:9">
      <c r="I1590" s="71"/>
    </row>
    <row r="1591" spans="9:9">
      <c r="I1591" s="71"/>
    </row>
    <row r="1592" spans="9:9">
      <c r="I1592" s="71"/>
    </row>
    <row r="1593" spans="9:9">
      <c r="I1593" s="71"/>
    </row>
    <row r="1594" spans="9:9">
      <c r="I1594" s="71"/>
    </row>
    <row r="1595" spans="9:9">
      <c r="I1595" s="71"/>
    </row>
    <row r="1596" spans="9:9">
      <c r="I1596" s="71"/>
    </row>
    <row r="1597" spans="9:9">
      <c r="I1597" s="71"/>
    </row>
    <row r="1598" spans="9:9">
      <c r="I1598" s="71"/>
    </row>
    <row r="1599" spans="9:9">
      <c r="I1599" s="71"/>
    </row>
    <row r="1600" spans="9:9">
      <c r="I1600" s="71"/>
    </row>
    <row r="1601" spans="9:9">
      <c r="I1601" s="71"/>
    </row>
    <row r="1602" spans="9:9">
      <c r="I1602" s="71"/>
    </row>
    <row r="1603" spans="9:9">
      <c r="I1603" s="71"/>
    </row>
    <row r="1604" spans="9:9">
      <c r="I1604" s="71"/>
    </row>
    <row r="1605" spans="9:9">
      <c r="I1605" s="71"/>
    </row>
    <row r="1606" spans="9:9">
      <c r="I1606" s="71"/>
    </row>
    <row r="1607" spans="9:9">
      <c r="I1607" s="71"/>
    </row>
    <row r="1608" spans="9:9">
      <c r="I1608" s="71"/>
    </row>
    <row r="1609" spans="9:9">
      <c r="I1609" s="71"/>
    </row>
    <row r="1610" spans="9:9">
      <c r="I1610" s="71"/>
    </row>
    <row r="1611" spans="9:9">
      <c r="I1611" s="71"/>
    </row>
    <row r="1612" spans="9:9">
      <c r="I1612" s="71"/>
    </row>
    <row r="1613" spans="9:9">
      <c r="I1613" s="71"/>
    </row>
    <row r="1614" spans="9:9">
      <c r="I1614" s="71"/>
    </row>
    <row r="1615" spans="9:9">
      <c r="I1615" s="71"/>
    </row>
    <row r="1616" spans="9:9">
      <c r="I1616" s="71"/>
    </row>
    <row r="1617" spans="9:9">
      <c r="I1617" s="71"/>
    </row>
    <row r="1618" spans="9:9">
      <c r="I1618" s="71"/>
    </row>
    <row r="1619" spans="9:9">
      <c r="I1619" s="71"/>
    </row>
    <row r="1620" spans="9:9">
      <c r="I1620" s="71"/>
    </row>
    <row r="1621" spans="9:9">
      <c r="I1621" s="71"/>
    </row>
    <row r="1622" spans="9:9">
      <c r="I1622" s="71"/>
    </row>
    <row r="1623" spans="9:9">
      <c r="I1623" s="71"/>
    </row>
    <row r="1624" spans="9:9">
      <c r="I1624" s="71"/>
    </row>
    <row r="1625" spans="9:9">
      <c r="I1625" s="71"/>
    </row>
    <row r="1626" spans="9:9">
      <c r="I1626" s="71"/>
    </row>
    <row r="1627" spans="9:9">
      <c r="I1627" s="71"/>
    </row>
    <row r="1628" spans="9:9">
      <c r="I1628" s="71"/>
    </row>
    <row r="1629" spans="9:9">
      <c r="I1629" s="71"/>
    </row>
    <row r="1630" spans="9:9">
      <c r="I1630" s="71"/>
    </row>
    <row r="1631" spans="9:9">
      <c r="I1631" s="71"/>
    </row>
    <row r="1632" spans="9:9">
      <c r="I1632" s="71"/>
    </row>
    <row r="1633" spans="9:9">
      <c r="I1633" s="71"/>
    </row>
    <row r="1634" spans="9:9">
      <c r="I1634" s="71"/>
    </row>
    <row r="1635" spans="9:9">
      <c r="I1635" s="71"/>
    </row>
    <row r="1636" spans="9:9">
      <c r="I1636" s="71"/>
    </row>
    <row r="1637" spans="9:9">
      <c r="I1637" s="71"/>
    </row>
    <row r="1638" spans="9:9">
      <c r="I1638" s="71"/>
    </row>
    <row r="1639" spans="9:9">
      <c r="I1639" s="71"/>
    </row>
    <row r="1640" spans="9:9">
      <c r="I1640" s="71"/>
    </row>
    <row r="1641" spans="9:9">
      <c r="I1641" s="71"/>
    </row>
    <row r="1642" spans="9:9">
      <c r="I1642" s="71"/>
    </row>
    <row r="1643" spans="9:9">
      <c r="I1643" s="71"/>
    </row>
    <row r="1644" spans="9:9">
      <c r="I1644" s="71"/>
    </row>
    <row r="1645" spans="9:9">
      <c r="I1645" s="71"/>
    </row>
    <row r="1646" spans="9:9">
      <c r="I1646" s="71"/>
    </row>
    <row r="1647" spans="9:9">
      <c r="I1647" s="71"/>
    </row>
    <row r="1648" spans="9:9">
      <c r="I1648" s="71"/>
    </row>
    <row r="1649" spans="9:9">
      <c r="I1649" s="71"/>
    </row>
    <row r="1650" spans="9:9">
      <c r="I1650" s="71"/>
    </row>
    <row r="1651" spans="9:9">
      <c r="I1651" s="71"/>
    </row>
    <row r="1652" spans="9:9">
      <c r="I1652" s="71"/>
    </row>
    <row r="1653" spans="9:9">
      <c r="I1653" s="71"/>
    </row>
    <row r="1654" spans="9:9">
      <c r="I1654" s="71"/>
    </row>
    <row r="1655" spans="9:9">
      <c r="I1655" s="71"/>
    </row>
    <row r="1656" spans="9:9">
      <c r="I1656" s="71"/>
    </row>
    <row r="1657" spans="9:9">
      <c r="I1657" s="71"/>
    </row>
    <row r="1658" spans="9:9">
      <c r="I1658" s="71"/>
    </row>
    <row r="1659" spans="9:9">
      <c r="I1659" s="71"/>
    </row>
    <row r="1660" spans="9:9">
      <c r="I1660" s="71"/>
    </row>
    <row r="1661" spans="9:9">
      <c r="I1661" s="71"/>
    </row>
    <row r="1662" spans="9:9">
      <c r="I1662" s="71"/>
    </row>
    <row r="1663" spans="9:9">
      <c r="I1663" s="71"/>
    </row>
    <row r="1664" spans="9:9">
      <c r="I1664" s="71"/>
    </row>
    <row r="1665" spans="9:9">
      <c r="I1665" s="71"/>
    </row>
    <row r="1666" spans="9:9">
      <c r="I1666" s="71"/>
    </row>
    <row r="1667" spans="9:9">
      <c r="I1667" s="71"/>
    </row>
    <row r="1668" spans="9:9">
      <c r="I1668" s="71"/>
    </row>
    <row r="1669" spans="9:9">
      <c r="I1669" s="71"/>
    </row>
    <row r="1670" spans="9:9">
      <c r="I1670" s="71"/>
    </row>
    <row r="1671" spans="9:9">
      <c r="I1671" s="71"/>
    </row>
    <row r="1672" spans="9:9">
      <c r="I1672" s="71"/>
    </row>
    <row r="1673" spans="9:9">
      <c r="I1673" s="71"/>
    </row>
    <row r="1674" spans="9:9">
      <c r="I1674" s="71"/>
    </row>
    <row r="1675" spans="9:9">
      <c r="I1675" s="71"/>
    </row>
    <row r="1676" spans="9:9">
      <c r="I1676" s="71"/>
    </row>
    <row r="1677" spans="9:9">
      <c r="I1677" s="71"/>
    </row>
    <row r="1678" spans="9:9">
      <c r="I1678" s="71"/>
    </row>
    <row r="1679" spans="9:9">
      <c r="I1679" s="71"/>
    </row>
    <row r="1680" spans="9:9">
      <c r="I1680" s="71"/>
    </row>
    <row r="1681" spans="9:9">
      <c r="I1681" s="71"/>
    </row>
    <row r="1682" spans="9:9">
      <c r="I1682" s="71"/>
    </row>
    <row r="1683" spans="9:9">
      <c r="I1683" s="71"/>
    </row>
    <row r="1684" spans="9:9">
      <c r="I1684" s="71"/>
    </row>
    <row r="1685" spans="9:9">
      <c r="I1685" s="71"/>
    </row>
    <row r="1686" spans="9:9">
      <c r="I1686" s="71"/>
    </row>
    <row r="1687" spans="9:9">
      <c r="I1687" s="71"/>
    </row>
    <row r="1688" spans="9:9">
      <c r="I1688" s="71"/>
    </row>
    <row r="1689" spans="9:9">
      <c r="I1689" s="71"/>
    </row>
    <row r="1690" spans="9:9">
      <c r="I1690" s="71"/>
    </row>
    <row r="1691" spans="9:9">
      <c r="I1691" s="71"/>
    </row>
    <row r="1692" spans="9:9">
      <c r="I1692" s="71"/>
    </row>
    <row r="1693" spans="9:9">
      <c r="I1693" s="71"/>
    </row>
    <row r="1694" spans="9:9">
      <c r="I1694" s="71"/>
    </row>
    <row r="1695" spans="9:9">
      <c r="I1695" s="71"/>
    </row>
    <row r="1696" spans="9:9">
      <c r="I1696" s="71"/>
    </row>
    <row r="1697" spans="9:9">
      <c r="I1697" s="71"/>
    </row>
    <row r="1698" spans="9:9">
      <c r="I1698" s="71"/>
    </row>
    <row r="1699" spans="9:9">
      <c r="I1699" s="71"/>
    </row>
    <row r="1700" spans="9:9">
      <c r="I1700" s="71"/>
    </row>
    <row r="1701" spans="9:9">
      <c r="I1701" s="71"/>
    </row>
    <row r="1702" spans="9:9">
      <c r="I1702" s="71"/>
    </row>
    <row r="1703" spans="9:9">
      <c r="I1703" s="71"/>
    </row>
    <row r="1704" spans="9:9">
      <c r="I1704" s="71"/>
    </row>
    <row r="1705" spans="9:9">
      <c r="I1705" s="71"/>
    </row>
    <row r="1706" spans="9:9">
      <c r="I1706" s="71"/>
    </row>
    <row r="1707" spans="9:9">
      <c r="I1707" s="71"/>
    </row>
    <row r="1708" spans="9:9">
      <c r="I1708" s="71"/>
    </row>
    <row r="1709" spans="9:9">
      <c r="I1709" s="71"/>
    </row>
    <row r="1710" spans="9:9">
      <c r="I1710" s="71"/>
    </row>
    <row r="1711" spans="9:9">
      <c r="I1711" s="71"/>
    </row>
    <row r="1712" spans="9:9">
      <c r="I1712" s="71"/>
    </row>
    <row r="1713" spans="9:9">
      <c r="I1713" s="71"/>
    </row>
    <row r="1714" spans="9:9">
      <c r="I1714" s="71"/>
    </row>
    <row r="1715" spans="9:9">
      <c r="I1715" s="71"/>
    </row>
    <row r="1716" spans="9:9">
      <c r="I1716" s="71"/>
    </row>
    <row r="1717" spans="9:9">
      <c r="I1717" s="71"/>
    </row>
    <row r="1718" spans="9:9">
      <c r="I1718" s="71"/>
    </row>
    <row r="1719" spans="9:9">
      <c r="I1719" s="71"/>
    </row>
    <row r="1720" spans="9:9">
      <c r="I1720" s="71"/>
    </row>
    <row r="1721" spans="9:9">
      <c r="I1721" s="71"/>
    </row>
    <row r="1722" spans="9:9">
      <c r="I1722" s="71"/>
    </row>
    <row r="1723" spans="9:9">
      <c r="I1723" s="71"/>
    </row>
    <row r="1724" spans="9:9">
      <c r="I1724" s="71"/>
    </row>
    <row r="1725" spans="9:9">
      <c r="I1725" s="71"/>
    </row>
    <row r="1726" spans="9:9">
      <c r="I1726" s="71"/>
    </row>
    <row r="1727" spans="9:9">
      <c r="I1727" s="71"/>
    </row>
    <row r="1728" spans="9:9">
      <c r="I1728" s="71"/>
    </row>
    <row r="1729" spans="9:9">
      <c r="I1729" s="71"/>
    </row>
    <row r="1730" spans="9:9">
      <c r="I1730" s="71"/>
    </row>
    <row r="1731" spans="9:9">
      <c r="I1731" s="71"/>
    </row>
    <row r="1732" spans="9:9">
      <c r="I1732" s="71"/>
    </row>
    <row r="1733" spans="9:9">
      <c r="I1733" s="71"/>
    </row>
    <row r="1734" spans="9:9">
      <c r="I1734" s="71"/>
    </row>
    <row r="1735" spans="9:9">
      <c r="I1735" s="71"/>
    </row>
    <row r="1736" spans="9:9">
      <c r="I1736" s="71"/>
    </row>
    <row r="1737" spans="9:9">
      <c r="I1737" s="71"/>
    </row>
    <row r="1738" spans="9:9">
      <c r="I1738" s="71"/>
    </row>
    <row r="1739" spans="9:9">
      <c r="I1739" s="71"/>
    </row>
    <row r="1740" spans="9:9">
      <c r="I1740" s="71"/>
    </row>
    <row r="1741" spans="9:9">
      <c r="I1741" s="71"/>
    </row>
    <row r="1742" spans="9:9">
      <c r="I1742" s="71"/>
    </row>
    <row r="1743" spans="9:9">
      <c r="I1743" s="71"/>
    </row>
    <row r="1744" spans="9:9">
      <c r="I1744" s="71"/>
    </row>
    <row r="1745" spans="9:9">
      <c r="I1745" s="71"/>
    </row>
    <row r="1746" spans="9:9">
      <c r="I1746" s="71"/>
    </row>
    <row r="1747" spans="9:9">
      <c r="I1747" s="71"/>
    </row>
    <row r="1748" spans="9:9">
      <c r="I1748" s="71"/>
    </row>
    <row r="1749" spans="9:9">
      <c r="I1749" s="71"/>
    </row>
    <row r="1750" spans="9:9">
      <c r="I1750" s="71"/>
    </row>
    <row r="1751" spans="9:9">
      <c r="I1751" s="71"/>
    </row>
    <row r="1752" spans="9:9">
      <c r="I1752" s="71"/>
    </row>
    <row r="1753" spans="9:9">
      <c r="I1753" s="71"/>
    </row>
    <row r="1754" spans="9:9">
      <c r="I1754" s="71"/>
    </row>
    <row r="1755" spans="9:9">
      <c r="I1755" s="71"/>
    </row>
    <row r="1756" spans="9:9">
      <c r="I1756" s="71"/>
    </row>
    <row r="1757" spans="9:9">
      <c r="I1757" s="71"/>
    </row>
    <row r="1758" spans="9:9">
      <c r="I1758" s="71"/>
    </row>
    <row r="1759" spans="9:9">
      <c r="I1759" s="71"/>
    </row>
    <row r="1760" spans="9:9">
      <c r="I1760" s="71"/>
    </row>
    <row r="1761" spans="9:9">
      <c r="I1761" s="71"/>
    </row>
    <row r="1762" spans="9:9">
      <c r="I1762" s="71"/>
    </row>
    <row r="1763" spans="9:9">
      <c r="I1763" s="71"/>
    </row>
    <row r="1764" spans="9:9">
      <c r="I1764" s="71"/>
    </row>
    <row r="1765" spans="9:9">
      <c r="I1765" s="71"/>
    </row>
    <row r="1766" spans="9:9">
      <c r="I1766" s="71"/>
    </row>
    <row r="1767" spans="9:9">
      <c r="I1767" s="71"/>
    </row>
    <row r="1768" spans="9:9">
      <c r="I1768" s="71"/>
    </row>
    <row r="1769" spans="9:9">
      <c r="I1769" s="71"/>
    </row>
    <row r="1770" spans="9:9">
      <c r="I1770" s="71"/>
    </row>
    <row r="1771" spans="9:9">
      <c r="I1771" s="71"/>
    </row>
    <row r="1772" spans="9:9">
      <c r="I1772" s="71"/>
    </row>
    <row r="1773" spans="9:9">
      <c r="I1773" s="71"/>
    </row>
    <row r="1774" spans="9:9">
      <c r="I1774" s="71"/>
    </row>
    <row r="1775" spans="9:9">
      <c r="I1775" s="71"/>
    </row>
    <row r="1776" spans="9:9">
      <c r="I1776" s="71"/>
    </row>
    <row r="1777" spans="9:9">
      <c r="I1777" s="71"/>
    </row>
    <row r="1778" spans="9:9">
      <c r="I1778" s="71"/>
    </row>
    <row r="1779" spans="9:9">
      <c r="I1779" s="71"/>
    </row>
    <row r="1780" spans="9:9">
      <c r="I1780" s="71"/>
    </row>
    <row r="1781" spans="9:9">
      <c r="I1781" s="71"/>
    </row>
    <row r="1782" spans="9:9">
      <c r="I1782" s="71"/>
    </row>
    <row r="1783" spans="9:9">
      <c r="I1783" s="71"/>
    </row>
    <row r="1784" spans="9:9">
      <c r="I1784" s="71"/>
    </row>
    <row r="1785" spans="9:9">
      <c r="I1785" s="71"/>
    </row>
    <row r="1786" spans="9:9">
      <c r="I1786" s="71"/>
    </row>
    <row r="1787" spans="9:9">
      <c r="I1787" s="71"/>
    </row>
    <row r="1788" spans="9:9">
      <c r="I1788" s="71"/>
    </row>
    <row r="1789" spans="9:9">
      <c r="I1789" s="71"/>
    </row>
    <row r="1790" spans="9:9">
      <c r="I1790" s="71"/>
    </row>
    <row r="1791" spans="9:9">
      <c r="I1791" s="71"/>
    </row>
    <row r="1792" spans="9:9">
      <c r="I1792" s="71"/>
    </row>
    <row r="1793" spans="9:9">
      <c r="I1793" s="71"/>
    </row>
    <row r="1794" spans="9:9">
      <c r="I1794" s="71"/>
    </row>
    <row r="1795" spans="9:9">
      <c r="I1795" s="71"/>
    </row>
    <row r="1796" spans="9:9">
      <c r="I1796" s="71"/>
    </row>
    <row r="1797" spans="9:9">
      <c r="I1797" s="71"/>
    </row>
    <row r="1798" spans="9:9">
      <c r="I1798" s="71"/>
    </row>
    <row r="1799" spans="9:9">
      <c r="I1799" s="71"/>
    </row>
    <row r="1800" spans="9:9">
      <c r="I1800" s="71"/>
    </row>
    <row r="1801" spans="9:9">
      <c r="I1801" s="71"/>
    </row>
    <row r="1802" spans="9:9">
      <c r="I1802" s="71"/>
    </row>
    <row r="1803" spans="9:9">
      <c r="I1803" s="71"/>
    </row>
    <row r="1804" spans="9:9">
      <c r="I1804" s="71"/>
    </row>
    <row r="1805" spans="9:9">
      <c r="I1805" s="71"/>
    </row>
    <row r="1806" spans="9:9">
      <c r="I1806" s="71"/>
    </row>
    <row r="1807" spans="9:9">
      <c r="I1807" s="71"/>
    </row>
    <row r="1808" spans="9:9">
      <c r="I1808" s="71"/>
    </row>
    <row r="1809" spans="9:9">
      <c r="I1809" s="71"/>
    </row>
    <row r="1810" spans="9:9">
      <c r="I1810" s="71"/>
    </row>
    <row r="1811" spans="9:9">
      <c r="I1811" s="71"/>
    </row>
    <row r="1812" spans="9:9">
      <c r="I1812" s="71"/>
    </row>
    <row r="1813" spans="9:9">
      <c r="I1813" s="71"/>
    </row>
    <row r="1814" spans="9:9">
      <c r="I1814" s="71"/>
    </row>
    <row r="1815" spans="9:9">
      <c r="I1815" s="71"/>
    </row>
    <row r="1816" spans="9:9">
      <c r="I1816" s="71"/>
    </row>
    <row r="1817" spans="9:9">
      <c r="I1817" s="71"/>
    </row>
    <row r="1818" spans="9:9">
      <c r="I1818" s="71"/>
    </row>
    <row r="1819" spans="9:9">
      <c r="I1819" s="71"/>
    </row>
    <row r="1820" spans="9:9">
      <c r="I1820" s="71"/>
    </row>
    <row r="1821" spans="9:9">
      <c r="I1821" s="71"/>
    </row>
    <row r="1822" spans="9:9">
      <c r="I1822" s="71"/>
    </row>
    <row r="1823" spans="9:9">
      <c r="I1823" s="71"/>
    </row>
    <row r="1824" spans="9:9">
      <c r="I1824" s="71"/>
    </row>
    <row r="1825" spans="9:9">
      <c r="I1825" s="71"/>
    </row>
    <row r="1826" spans="9:9">
      <c r="I1826" s="71"/>
    </row>
    <row r="1827" spans="9:9">
      <c r="I1827" s="71"/>
    </row>
    <row r="1828" spans="9:9">
      <c r="I1828" s="71"/>
    </row>
    <row r="1829" spans="9:9">
      <c r="I1829" s="71"/>
    </row>
    <row r="1830" spans="9:9">
      <c r="I1830" s="71"/>
    </row>
    <row r="1831" spans="9:9">
      <c r="I1831" s="71"/>
    </row>
    <row r="1832" spans="9:9">
      <c r="I1832" s="71"/>
    </row>
    <row r="1833" spans="9:9">
      <c r="I1833" s="71"/>
    </row>
    <row r="1834" spans="9:9">
      <c r="I1834" s="71"/>
    </row>
    <row r="1835" spans="9:9">
      <c r="I1835" s="71"/>
    </row>
    <row r="1836" spans="9:9">
      <c r="I1836" s="71"/>
    </row>
    <row r="1837" spans="9:9">
      <c r="I1837" s="71"/>
    </row>
    <row r="1838" spans="9:9">
      <c r="I1838" s="71"/>
    </row>
    <row r="1839" spans="9:9">
      <c r="I1839" s="71"/>
    </row>
    <row r="1840" spans="9:9">
      <c r="I1840" s="71"/>
    </row>
    <row r="1841" spans="9:9">
      <c r="I1841" s="71"/>
    </row>
    <row r="1842" spans="9:9">
      <c r="I1842" s="71"/>
    </row>
    <row r="1843" spans="9:9">
      <c r="I1843" s="71"/>
    </row>
    <row r="1844" spans="9:9">
      <c r="I1844" s="71"/>
    </row>
    <row r="1845" spans="9:9">
      <c r="I1845" s="71"/>
    </row>
    <row r="1846" spans="9:9">
      <c r="I1846" s="71"/>
    </row>
    <row r="1847" spans="9:9">
      <c r="I1847" s="71"/>
    </row>
    <row r="1848" spans="9:9">
      <c r="I1848" s="71"/>
    </row>
    <row r="1849" spans="9:9">
      <c r="I1849" s="71"/>
    </row>
    <row r="1850" spans="9:9">
      <c r="I1850" s="71"/>
    </row>
    <row r="1851" spans="9:9">
      <c r="I1851" s="71"/>
    </row>
    <row r="1852" spans="9:9">
      <c r="I1852" s="71"/>
    </row>
    <row r="1853" spans="9:9">
      <c r="I1853" s="71"/>
    </row>
    <row r="1854" spans="9:9">
      <c r="I1854" s="71"/>
    </row>
    <row r="1855" spans="9:9">
      <c r="I1855" s="71"/>
    </row>
    <row r="1856" spans="9:9">
      <c r="I1856" s="71"/>
    </row>
    <row r="1857" spans="9:9">
      <c r="I1857" s="71"/>
    </row>
    <row r="1858" spans="9:9">
      <c r="I1858" s="71"/>
    </row>
    <row r="1859" spans="9:9">
      <c r="I1859" s="71"/>
    </row>
    <row r="1860" spans="9:9">
      <c r="I1860" s="71"/>
    </row>
    <row r="1861" spans="9:9">
      <c r="I1861" s="71"/>
    </row>
    <row r="1862" spans="9:9">
      <c r="I1862" s="71"/>
    </row>
    <row r="1863" spans="9:9">
      <c r="I1863" s="71"/>
    </row>
    <row r="1864" spans="9:9">
      <c r="I1864" s="71"/>
    </row>
    <row r="1865" spans="9:9">
      <c r="I1865" s="71"/>
    </row>
    <row r="1866" spans="9:9">
      <c r="I1866" s="71"/>
    </row>
    <row r="1867" spans="9:9">
      <c r="I1867" s="71"/>
    </row>
    <row r="1868" spans="9:9">
      <c r="I1868" s="71"/>
    </row>
    <row r="1869" spans="9:9">
      <c r="I1869" s="71"/>
    </row>
    <row r="1870" spans="9:9">
      <c r="I1870" s="71"/>
    </row>
    <row r="1871" spans="9:9">
      <c r="I1871" s="71"/>
    </row>
    <row r="1872" spans="9:9">
      <c r="I1872" s="71"/>
    </row>
    <row r="1873" spans="9:9">
      <c r="I1873" s="71"/>
    </row>
    <row r="1874" spans="9:9">
      <c r="I1874" s="71"/>
    </row>
    <row r="1875" spans="9:9">
      <c r="I1875" s="71"/>
    </row>
    <row r="1876" spans="9:9">
      <c r="I1876" s="71"/>
    </row>
    <row r="1877" spans="9:9">
      <c r="I1877" s="71"/>
    </row>
    <row r="1878" spans="9:9">
      <c r="I1878" s="71"/>
    </row>
    <row r="1879" spans="9:9">
      <c r="I1879" s="71"/>
    </row>
    <row r="1880" spans="9:9">
      <c r="I1880" s="71"/>
    </row>
    <row r="1881" spans="9:9">
      <c r="I1881" s="71"/>
    </row>
    <row r="1882" spans="9:9">
      <c r="I1882" s="71"/>
    </row>
    <row r="1883" spans="9:9">
      <c r="I1883" s="71"/>
    </row>
    <row r="1884" spans="9:9">
      <c r="I1884" s="71"/>
    </row>
    <row r="1885" spans="9:9">
      <c r="I1885" s="71"/>
    </row>
    <row r="1886" spans="9:9">
      <c r="I1886" s="71"/>
    </row>
    <row r="1887" spans="9:9">
      <c r="I1887" s="71"/>
    </row>
    <row r="1888" spans="9:9">
      <c r="I1888" s="71"/>
    </row>
    <row r="1889" spans="9:9">
      <c r="I1889" s="71"/>
    </row>
    <row r="1890" spans="9:9">
      <c r="I1890" s="71"/>
    </row>
    <row r="1891" spans="9:9">
      <c r="I1891" s="71"/>
    </row>
    <row r="1892" spans="9:9">
      <c r="I1892" s="71"/>
    </row>
    <row r="1893" spans="9:9">
      <c r="I1893" s="71"/>
    </row>
    <row r="1894" spans="9:9">
      <c r="I1894" s="71"/>
    </row>
    <row r="1895" spans="9:9">
      <c r="I1895" s="71"/>
    </row>
    <row r="1896" spans="9:9">
      <c r="I1896" s="71"/>
    </row>
    <row r="1897" spans="9:9">
      <c r="I1897" s="71"/>
    </row>
    <row r="1898" spans="9:9">
      <c r="I1898" s="71"/>
    </row>
    <row r="1899" spans="9:9">
      <c r="I1899" s="71"/>
    </row>
    <row r="1900" spans="9:9">
      <c r="I1900" s="71"/>
    </row>
    <row r="1901" spans="9:9">
      <c r="I1901" s="71"/>
    </row>
    <row r="1902" spans="9:9">
      <c r="I1902" s="71"/>
    </row>
    <row r="1903" spans="9:9">
      <c r="I1903" s="71"/>
    </row>
    <row r="1904" spans="9:9">
      <c r="I1904" s="71"/>
    </row>
    <row r="1905" spans="9:9">
      <c r="I1905" s="71"/>
    </row>
    <row r="1906" spans="9:9">
      <c r="I1906" s="71"/>
    </row>
    <row r="1907" spans="9:9">
      <c r="I1907" s="71"/>
    </row>
    <row r="1908" spans="9:9">
      <c r="I1908" s="71"/>
    </row>
    <row r="1909" spans="9:9">
      <c r="I1909" s="71"/>
    </row>
    <row r="1910" spans="9:9">
      <c r="I1910" s="71"/>
    </row>
    <row r="1911" spans="9:9">
      <c r="I1911" s="71"/>
    </row>
    <row r="1912" spans="9:9">
      <c r="I1912" s="71"/>
    </row>
    <row r="1913" spans="9:9">
      <c r="I1913" s="71"/>
    </row>
    <row r="1914" spans="9:9">
      <c r="I1914" s="71"/>
    </row>
    <row r="1915" spans="9:9">
      <c r="I1915" s="71"/>
    </row>
    <row r="1916" spans="9:9">
      <c r="I1916" s="71"/>
    </row>
    <row r="1917" spans="9:9">
      <c r="I1917" s="71"/>
    </row>
    <row r="1918" spans="9:9">
      <c r="I1918" s="71"/>
    </row>
    <row r="1919" spans="9:9">
      <c r="I1919" s="71"/>
    </row>
    <row r="1920" spans="9:9">
      <c r="I1920" s="71"/>
    </row>
    <row r="1921" spans="9:9">
      <c r="I1921" s="71"/>
    </row>
    <row r="1922" spans="9:9">
      <c r="I1922" s="71"/>
    </row>
    <row r="1923" spans="9:9">
      <c r="I1923" s="71"/>
    </row>
    <row r="1924" spans="9:9">
      <c r="I1924" s="71"/>
    </row>
    <row r="1925" spans="9:9">
      <c r="I1925" s="71"/>
    </row>
    <row r="1926" spans="9:9">
      <c r="I1926" s="71"/>
    </row>
    <row r="1927" spans="9:9">
      <c r="I1927" s="71"/>
    </row>
    <row r="1928" spans="9:9">
      <c r="I1928" s="71"/>
    </row>
    <row r="1929" spans="9:9">
      <c r="I1929" s="71"/>
    </row>
    <row r="1930" spans="9:9">
      <c r="I1930" s="71"/>
    </row>
    <row r="1931" spans="9:9">
      <c r="I1931" s="71"/>
    </row>
    <row r="1932" spans="9:9">
      <c r="I1932" s="71"/>
    </row>
    <row r="1933" spans="9:9">
      <c r="I1933" s="71"/>
    </row>
    <row r="1934" spans="9:9">
      <c r="I1934" s="71"/>
    </row>
    <row r="1935" spans="9:9">
      <c r="I1935" s="71"/>
    </row>
    <row r="1936" spans="9:9">
      <c r="I1936" s="71"/>
    </row>
    <row r="1937" spans="9:9">
      <c r="I1937" s="71"/>
    </row>
    <row r="1938" spans="9:9">
      <c r="I1938" s="71"/>
    </row>
    <row r="1939" spans="9:9">
      <c r="I1939" s="71"/>
    </row>
    <row r="1940" spans="9:9">
      <c r="I1940" s="71"/>
    </row>
    <row r="1941" spans="9:9">
      <c r="I1941" s="71"/>
    </row>
    <row r="1942" spans="9:9">
      <c r="I1942" s="71"/>
    </row>
    <row r="1943" spans="9:9">
      <c r="I1943" s="71"/>
    </row>
    <row r="1944" spans="9:9">
      <c r="I1944" s="71"/>
    </row>
    <row r="1945" spans="9:9">
      <c r="I1945" s="71"/>
    </row>
    <row r="1946" spans="9:9">
      <c r="I1946" s="71"/>
    </row>
    <row r="1947" spans="9:9">
      <c r="I1947" s="71"/>
    </row>
    <row r="1948" spans="9:9">
      <c r="I1948" s="71"/>
    </row>
    <row r="1949" spans="9:9">
      <c r="I1949" s="71"/>
    </row>
    <row r="1950" spans="9:9">
      <c r="I1950" s="71"/>
    </row>
    <row r="1951" spans="9:9">
      <c r="I1951" s="71"/>
    </row>
    <row r="1952" spans="9:9">
      <c r="I1952" s="71"/>
    </row>
    <row r="1953" spans="9:9">
      <c r="I1953" s="71"/>
    </row>
    <row r="1954" spans="9:9">
      <c r="I1954" s="71"/>
    </row>
    <row r="1955" spans="9:9">
      <c r="I1955" s="71"/>
    </row>
    <row r="1956" spans="9:9">
      <c r="I1956" s="71"/>
    </row>
    <row r="1957" spans="9:9">
      <c r="I1957" s="71"/>
    </row>
    <row r="1958" spans="9:9">
      <c r="I1958" s="71"/>
    </row>
    <row r="1959" spans="9:9">
      <c r="I1959" s="71"/>
    </row>
    <row r="1960" spans="9:9">
      <c r="I1960" s="71"/>
    </row>
    <row r="1961" spans="9:9">
      <c r="I1961" s="71"/>
    </row>
    <row r="1962" spans="9:9">
      <c r="I1962" s="71"/>
    </row>
    <row r="1963" spans="9:9">
      <c r="I1963" s="71"/>
    </row>
    <row r="1964" spans="9:9">
      <c r="I1964" s="71"/>
    </row>
    <row r="1965" spans="9:9">
      <c r="I1965" s="71"/>
    </row>
    <row r="1966" spans="9:9">
      <c r="I1966" s="71"/>
    </row>
    <row r="1967" spans="9:9">
      <c r="I1967" s="71"/>
    </row>
    <row r="1968" spans="9:9">
      <c r="I1968" s="71"/>
    </row>
    <row r="1969" spans="9:9">
      <c r="I1969" s="71"/>
    </row>
    <row r="1970" spans="9:9">
      <c r="I1970" s="71"/>
    </row>
    <row r="1971" spans="9:9">
      <c r="I1971" s="71"/>
    </row>
    <row r="1972" spans="9:9">
      <c r="I1972" s="71"/>
    </row>
    <row r="1973" spans="9:9">
      <c r="I1973" s="71"/>
    </row>
    <row r="1974" spans="9:9">
      <c r="I1974" s="71"/>
    </row>
    <row r="1975" spans="9:9">
      <c r="I1975" s="71"/>
    </row>
    <row r="1976" spans="9:9">
      <c r="I1976" s="71"/>
    </row>
    <row r="1977" spans="9:9">
      <c r="I1977" s="71"/>
    </row>
    <row r="1978" spans="9:9">
      <c r="I1978" s="71"/>
    </row>
    <row r="1979" spans="9:9">
      <c r="I1979" s="71"/>
    </row>
    <row r="1980" spans="9:9">
      <c r="I1980" s="71"/>
    </row>
    <row r="1981" spans="9:9">
      <c r="I1981" s="71"/>
    </row>
    <row r="1982" spans="9:9">
      <c r="I1982" s="71"/>
    </row>
    <row r="1983" spans="9:9">
      <c r="I1983" s="71"/>
    </row>
    <row r="1984" spans="9:9">
      <c r="I1984" s="71"/>
    </row>
    <row r="1985" spans="9:9">
      <c r="I1985" s="71"/>
    </row>
    <row r="1986" spans="9:9">
      <c r="I1986" s="71"/>
    </row>
    <row r="1987" spans="9:9">
      <c r="I1987" s="71"/>
    </row>
    <row r="1988" spans="9:9">
      <c r="I1988" s="71"/>
    </row>
    <row r="1989" spans="9:9">
      <c r="I1989" s="71"/>
    </row>
    <row r="1990" spans="9:9">
      <c r="I1990" s="71"/>
    </row>
    <row r="1991" spans="9:9">
      <c r="I1991" s="71"/>
    </row>
    <row r="1992" spans="9:9">
      <c r="I1992" s="71"/>
    </row>
    <row r="1993" spans="9:9">
      <c r="I1993" s="71"/>
    </row>
    <row r="1994" spans="9:9">
      <c r="I1994" s="71"/>
    </row>
    <row r="1995" spans="9:9">
      <c r="I1995" s="71"/>
    </row>
    <row r="1996" spans="9:9">
      <c r="I1996" s="71"/>
    </row>
    <row r="1997" spans="9:9">
      <c r="I1997" s="71"/>
    </row>
    <row r="1998" spans="9:9">
      <c r="I1998" s="71"/>
    </row>
    <row r="1999" spans="9:9">
      <c r="I1999" s="71"/>
    </row>
    <row r="2000" spans="9:9">
      <c r="I2000" s="71"/>
    </row>
    <row r="2001" spans="9:9">
      <c r="I2001" s="71"/>
    </row>
    <row r="2002" spans="9:9">
      <c r="I2002" s="71"/>
    </row>
    <row r="2003" spans="9:9">
      <c r="I2003" s="71"/>
    </row>
    <row r="2004" spans="9:9">
      <c r="I2004" s="71"/>
    </row>
    <row r="2005" spans="9:9">
      <c r="I2005" s="71"/>
    </row>
    <row r="2006" spans="9:9">
      <c r="I2006" s="71"/>
    </row>
    <row r="2007" spans="9:9">
      <c r="I2007" s="71"/>
    </row>
    <row r="2008" spans="9:9">
      <c r="I2008" s="71"/>
    </row>
    <row r="2009" spans="9:9">
      <c r="I2009" s="71"/>
    </row>
    <row r="2010" spans="9:9">
      <c r="I2010" s="71"/>
    </row>
    <row r="2011" spans="9:9">
      <c r="I2011" s="71"/>
    </row>
    <row r="2012" spans="9:9">
      <c r="I2012" s="71"/>
    </row>
    <row r="2013" spans="9:9">
      <c r="I2013" s="71"/>
    </row>
    <row r="2014" spans="9:9">
      <c r="I2014" s="71"/>
    </row>
    <row r="2015" spans="9:9">
      <c r="I2015" s="71"/>
    </row>
    <row r="2016" spans="9:9">
      <c r="I2016" s="71"/>
    </row>
    <row r="2017" spans="9:9">
      <c r="I2017" s="71"/>
    </row>
    <row r="2018" spans="9:9">
      <c r="I2018" s="71"/>
    </row>
    <row r="2019" spans="9:9">
      <c r="I2019" s="71"/>
    </row>
    <row r="2020" spans="9:9">
      <c r="I2020" s="71"/>
    </row>
    <row r="2021" spans="9:9">
      <c r="I2021" s="71"/>
    </row>
    <row r="2022" spans="9:9">
      <c r="I2022" s="71"/>
    </row>
    <row r="2023" spans="9:9">
      <c r="I2023" s="71"/>
    </row>
    <row r="2024" spans="9:9">
      <c r="I2024" s="71"/>
    </row>
    <row r="2025" spans="9:9">
      <c r="I2025" s="71"/>
    </row>
    <row r="2026" spans="9:9">
      <c r="I2026" s="71"/>
    </row>
    <row r="2027" spans="9:9">
      <c r="I2027" s="71"/>
    </row>
    <row r="2028" spans="9:9">
      <c r="I2028" s="71"/>
    </row>
    <row r="2029" spans="9:9">
      <c r="I2029" s="71"/>
    </row>
    <row r="2030" spans="9:9">
      <c r="I2030" s="71"/>
    </row>
    <row r="2031" spans="9:9">
      <c r="I2031" s="71"/>
    </row>
    <row r="2032" spans="9:9">
      <c r="I2032" s="71"/>
    </row>
    <row r="2033" spans="9:9">
      <c r="I2033" s="71"/>
    </row>
    <row r="2034" spans="9:9">
      <c r="I2034" s="71"/>
    </row>
    <row r="2035" spans="9:9">
      <c r="I2035" s="71"/>
    </row>
    <row r="2036" spans="9:9">
      <c r="I2036" s="71"/>
    </row>
    <row r="2037" spans="9:9">
      <c r="I2037" s="71"/>
    </row>
    <row r="2038" spans="9:9">
      <c r="I2038" s="71"/>
    </row>
    <row r="2039" spans="9:9">
      <c r="I2039" s="71"/>
    </row>
    <row r="2040" spans="9:9">
      <c r="I2040" s="71"/>
    </row>
    <row r="2041" spans="9:9">
      <c r="I2041" s="71"/>
    </row>
    <row r="2042" spans="9:9">
      <c r="I2042" s="71"/>
    </row>
    <row r="2043" spans="9:9">
      <c r="I2043" s="71"/>
    </row>
    <row r="2044" spans="9:9">
      <c r="I2044" s="71"/>
    </row>
    <row r="2045" spans="9:9">
      <c r="I2045" s="71"/>
    </row>
    <row r="2046" spans="9:9">
      <c r="I2046" s="71"/>
    </row>
    <row r="2047" spans="9:9">
      <c r="I2047" s="71"/>
    </row>
    <row r="2048" spans="9:9">
      <c r="I2048" s="71"/>
    </row>
    <row r="2049" spans="9:9">
      <c r="I2049" s="71"/>
    </row>
    <row r="2050" spans="9:9">
      <c r="I2050" s="71"/>
    </row>
    <row r="2051" spans="9:9">
      <c r="I2051" s="71"/>
    </row>
    <row r="2052" spans="9:9">
      <c r="I2052" s="71"/>
    </row>
    <row r="2053" spans="9:9">
      <c r="I2053" s="71"/>
    </row>
    <row r="2054" spans="9:9">
      <c r="I2054" s="71"/>
    </row>
    <row r="2055" spans="9:9">
      <c r="I2055" s="71"/>
    </row>
    <row r="2056" spans="9:9">
      <c r="I2056" s="71"/>
    </row>
    <row r="2057" spans="9:9">
      <c r="I2057" s="71"/>
    </row>
    <row r="2058" spans="9:9">
      <c r="I2058" s="71"/>
    </row>
    <row r="2059" spans="9:9">
      <c r="I2059" s="71"/>
    </row>
    <row r="2060" spans="9:9">
      <c r="I2060" s="71"/>
    </row>
    <row r="2061" spans="9:9">
      <c r="I2061" s="71"/>
    </row>
    <row r="2062" spans="9:9">
      <c r="I2062" s="71"/>
    </row>
    <row r="2063" spans="9:9">
      <c r="I2063" s="71"/>
    </row>
    <row r="2064" spans="9:9">
      <c r="I2064" s="71"/>
    </row>
    <row r="2065" spans="9:9">
      <c r="I2065" s="71"/>
    </row>
    <row r="2066" spans="9:9">
      <c r="I2066" s="71"/>
    </row>
    <row r="2067" spans="9:9">
      <c r="I2067" s="71"/>
    </row>
    <row r="2068" spans="9:9">
      <c r="I2068" s="71"/>
    </row>
    <row r="2069" spans="9:9">
      <c r="I2069" s="71"/>
    </row>
    <row r="2070" spans="9:9">
      <c r="I2070" s="71"/>
    </row>
    <row r="2071" spans="9:9">
      <c r="I2071" s="71"/>
    </row>
    <row r="2072" spans="9:9">
      <c r="I2072" s="71"/>
    </row>
    <row r="2073" spans="9:9">
      <c r="I2073" s="71"/>
    </row>
    <row r="2074" spans="9:9">
      <c r="I2074" s="71"/>
    </row>
    <row r="2075" spans="9:9">
      <c r="I2075" s="71"/>
    </row>
    <row r="2076" spans="9:9">
      <c r="I2076" s="71"/>
    </row>
    <row r="2077" spans="9:9">
      <c r="I2077" s="71"/>
    </row>
    <row r="2078" spans="9:9">
      <c r="I2078" s="71"/>
    </row>
    <row r="2079" spans="9:9">
      <c r="I2079" s="71"/>
    </row>
    <row r="2080" spans="9:9">
      <c r="I2080" s="71"/>
    </row>
    <row r="2081" spans="9:9">
      <c r="I2081" s="71"/>
    </row>
    <row r="2082" spans="9:9">
      <c r="I2082" s="71"/>
    </row>
    <row r="2083" spans="9:9">
      <c r="I2083" s="71"/>
    </row>
    <row r="2084" spans="9:9">
      <c r="I2084" s="71"/>
    </row>
    <row r="2085" spans="9:9">
      <c r="I2085" s="71"/>
    </row>
    <row r="2086" spans="9:9">
      <c r="I2086" s="71"/>
    </row>
    <row r="2087" spans="9:9">
      <c r="I2087" s="71"/>
    </row>
    <row r="2088" spans="9:9">
      <c r="I2088" s="71"/>
    </row>
    <row r="2089" spans="9:9">
      <c r="I2089" s="71"/>
    </row>
    <row r="2090" spans="9:9">
      <c r="I2090" s="71"/>
    </row>
    <row r="2091" spans="9:9">
      <c r="I2091" s="71"/>
    </row>
    <row r="2092" spans="9:9">
      <c r="I2092" s="71"/>
    </row>
    <row r="2093" spans="9:9">
      <c r="I2093" s="71"/>
    </row>
    <row r="2094" spans="9:9">
      <c r="I2094" s="71"/>
    </row>
    <row r="2095" spans="9:9">
      <c r="I2095" s="71"/>
    </row>
    <row r="2096" spans="9:9">
      <c r="I2096" s="71"/>
    </row>
    <row r="2097" spans="9:9">
      <c r="I2097" s="71"/>
    </row>
    <row r="2098" spans="9:9">
      <c r="I2098" s="71"/>
    </row>
    <row r="2099" spans="9:9">
      <c r="I2099" s="71"/>
    </row>
    <row r="2100" spans="9:9">
      <c r="I2100" s="71"/>
    </row>
    <row r="2101" spans="9:9">
      <c r="I2101" s="71"/>
    </row>
    <row r="2102" spans="9:9">
      <c r="I2102" s="71"/>
    </row>
    <row r="2103" spans="9:9">
      <c r="I2103" s="71"/>
    </row>
    <row r="2104" spans="9:9">
      <c r="I2104" s="71"/>
    </row>
    <row r="2105" spans="9:9">
      <c r="I2105" s="71"/>
    </row>
    <row r="2106" spans="9:9">
      <c r="I2106" s="71"/>
    </row>
    <row r="2107" spans="9:9">
      <c r="I2107" s="71"/>
    </row>
    <row r="2108" spans="9:9">
      <c r="I2108" s="71"/>
    </row>
    <row r="2109" spans="9:9">
      <c r="I2109" s="71"/>
    </row>
    <row r="2110" spans="9:9">
      <c r="I2110" s="71"/>
    </row>
    <row r="2111" spans="9:9">
      <c r="I2111" s="71"/>
    </row>
    <row r="2112" spans="9:9">
      <c r="I2112" s="71"/>
    </row>
    <row r="2113" spans="9:9">
      <c r="I2113" s="71"/>
    </row>
    <row r="2114" spans="9:9">
      <c r="I2114" s="71"/>
    </row>
    <row r="2115" spans="9:9">
      <c r="I2115" s="71"/>
    </row>
    <row r="2116" spans="9:9">
      <c r="I2116" s="71"/>
    </row>
    <row r="2117" spans="9:9">
      <c r="I2117" s="71"/>
    </row>
    <row r="2118" spans="9:9">
      <c r="I2118" s="71"/>
    </row>
    <row r="2119" spans="9:9">
      <c r="I2119" s="71"/>
    </row>
    <row r="2120" spans="9:9">
      <c r="I2120" s="71"/>
    </row>
    <row r="2121" spans="9:9">
      <c r="I2121" s="71"/>
    </row>
    <row r="2122" spans="9:9">
      <c r="I2122" s="71"/>
    </row>
    <row r="2123" spans="9:9">
      <c r="I2123" s="71"/>
    </row>
    <row r="2124" spans="9:9">
      <c r="I2124" s="71"/>
    </row>
    <row r="2125" spans="9:9">
      <c r="I2125" s="71"/>
    </row>
    <row r="2126" spans="9:9">
      <c r="I2126" s="71"/>
    </row>
    <row r="2127" spans="9:9">
      <c r="I2127" s="71"/>
    </row>
    <row r="2128" spans="9:9">
      <c r="I2128" s="71"/>
    </row>
    <row r="2129" spans="9:9">
      <c r="I2129" s="71"/>
    </row>
    <row r="2130" spans="9:9">
      <c r="I2130" s="71"/>
    </row>
    <row r="2131" spans="9:9">
      <c r="I2131" s="71"/>
    </row>
    <row r="2132" spans="9:9">
      <c r="I2132" s="71"/>
    </row>
    <row r="2133" spans="9:9">
      <c r="I2133" s="71"/>
    </row>
    <row r="2134" spans="9:9">
      <c r="I2134" s="71"/>
    </row>
    <row r="2135" spans="9:9">
      <c r="I2135" s="71"/>
    </row>
    <row r="2136" spans="9:9">
      <c r="I2136" s="71"/>
    </row>
    <row r="2137" spans="9:9">
      <c r="I2137" s="71"/>
    </row>
    <row r="2138" spans="9:9">
      <c r="I2138" s="71"/>
    </row>
    <row r="2139" spans="9:9">
      <c r="I2139" s="71"/>
    </row>
    <row r="2140" spans="9:9">
      <c r="I2140" s="71"/>
    </row>
    <row r="2141" spans="9:9">
      <c r="I2141" s="71"/>
    </row>
    <row r="2142" spans="9:9">
      <c r="I2142" s="71"/>
    </row>
    <row r="2143" spans="9:9">
      <c r="I2143" s="71"/>
    </row>
    <row r="2144" spans="9:9">
      <c r="I2144" s="71"/>
    </row>
    <row r="2145" spans="9:9">
      <c r="I2145" s="71"/>
    </row>
    <row r="2146" spans="9:9">
      <c r="I2146" s="71"/>
    </row>
    <row r="2147" spans="9:9">
      <c r="I2147" s="71"/>
    </row>
    <row r="2148" spans="9:9">
      <c r="I2148" s="71"/>
    </row>
    <row r="2149" spans="9:9">
      <c r="I2149" s="71"/>
    </row>
    <row r="2150" spans="9:9">
      <c r="I2150" s="71"/>
    </row>
    <row r="2151" spans="9:9">
      <c r="I2151" s="71"/>
    </row>
    <row r="2152" spans="9:9">
      <c r="I2152" s="71"/>
    </row>
    <row r="2153" spans="9:9">
      <c r="I2153" s="71"/>
    </row>
    <row r="2154" spans="9:9">
      <c r="I2154" s="71"/>
    </row>
    <row r="2155" spans="9:9">
      <c r="I2155" s="71"/>
    </row>
    <row r="2156" spans="9:9">
      <c r="I2156" s="71"/>
    </row>
    <row r="2157" spans="9:9">
      <c r="I2157" s="71"/>
    </row>
    <row r="2158" spans="9:9">
      <c r="I2158" s="71"/>
    </row>
    <row r="2159" spans="9:9">
      <c r="I2159" s="71"/>
    </row>
    <row r="2160" spans="9:9">
      <c r="I2160" s="71"/>
    </row>
    <row r="2161" spans="9:9">
      <c r="I2161" s="71"/>
    </row>
    <row r="2162" spans="9:9">
      <c r="I2162" s="71"/>
    </row>
    <row r="2163" spans="9:9">
      <c r="I2163" s="71"/>
    </row>
    <row r="2164" spans="9:9">
      <c r="I2164" s="71"/>
    </row>
    <row r="2165" spans="9:9">
      <c r="I2165" s="71"/>
    </row>
    <row r="2166" spans="9:9">
      <c r="I2166" s="71"/>
    </row>
    <row r="2167" spans="9:9">
      <c r="I2167" s="71"/>
    </row>
    <row r="2168" spans="9:9">
      <c r="I2168" s="71"/>
    </row>
    <row r="2169" spans="9:9">
      <c r="I2169" s="71"/>
    </row>
    <row r="2170" spans="9:9">
      <c r="I2170" s="71"/>
    </row>
    <row r="2171" spans="9:9">
      <c r="I2171" s="71"/>
    </row>
    <row r="2172" spans="9:9">
      <c r="I2172" s="71"/>
    </row>
    <row r="2173" spans="9:9">
      <c r="I2173" s="71"/>
    </row>
    <row r="2174" spans="9:9">
      <c r="I2174" s="71"/>
    </row>
    <row r="2175" spans="9:9">
      <c r="I2175" s="71"/>
    </row>
    <row r="2176" spans="9:9">
      <c r="I2176" s="71"/>
    </row>
    <row r="2177" spans="9:9">
      <c r="I2177" s="71"/>
    </row>
    <row r="2178" spans="9:9">
      <c r="I2178" s="71"/>
    </row>
    <row r="2179" spans="9:9">
      <c r="I2179" s="71"/>
    </row>
    <row r="2180" spans="9:9">
      <c r="I2180" s="71"/>
    </row>
    <row r="2181" spans="9:9">
      <c r="I2181" s="71"/>
    </row>
    <row r="2182" spans="9:9">
      <c r="I2182" s="71"/>
    </row>
    <row r="2183" spans="9:9">
      <c r="I2183" s="71"/>
    </row>
    <row r="2184" spans="9:9">
      <c r="I2184" s="71"/>
    </row>
    <row r="2185" spans="9:9">
      <c r="I2185" s="71"/>
    </row>
    <row r="2186" spans="9:9">
      <c r="I2186" s="71"/>
    </row>
    <row r="2187" spans="9:9">
      <c r="I2187" s="71"/>
    </row>
    <row r="2188" spans="9:9">
      <c r="I2188" s="71"/>
    </row>
    <row r="2189" spans="9:9">
      <c r="I2189" s="71"/>
    </row>
    <row r="2190" spans="9:9">
      <c r="I2190" s="71"/>
    </row>
    <row r="2191" spans="9:9">
      <c r="I2191" s="71"/>
    </row>
    <row r="2192" spans="9:9">
      <c r="I2192" s="71"/>
    </row>
    <row r="2193" spans="9:9">
      <c r="I2193" s="71"/>
    </row>
    <row r="2194" spans="9:9">
      <c r="I2194" s="71"/>
    </row>
    <row r="2195" spans="9:9">
      <c r="I2195" s="71"/>
    </row>
    <row r="2196" spans="9:9">
      <c r="I2196" s="71"/>
    </row>
    <row r="2197" spans="9:9">
      <c r="I2197" s="71"/>
    </row>
    <row r="2198" spans="9:9">
      <c r="I2198" s="71"/>
    </row>
    <row r="2199" spans="9:9">
      <c r="I2199" s="71"/>
    </row>
    <row r="2200" spans="9:9">
      <c r="I2200" s="71"/>
    </row>
    <row r="2201" spans="9:9">
      <c r="I2201" s="71"/>
    </row>
    <row r="2202" spans="9:9">
      <c r="I2202" s="71"/>
    </row>
    <row r="2203" spans="9:9">
      <c r="I2203" s="71"/>
    </row>
    <row r="2204" spans="9:9">
      <c r="I2204" s="71"/>
    </row>
    <row r="2205" spans="9:9">
      <c r="I2205" s="71"/>
    </row>
    <row r="2206" spans="9:9">
      <c r="I2206" s="71"/>
    </row>
    <row r="2207" spans="9:9">
      <c r="I2207" s="71"/>
    </row>
    <row r="2208" spans="9:9">
      <c r="I2208" s="71"/>
    </row>
    <row r="2209" spans="9:9">
      <c r="I2209" s="71"/>
    </row>
    <row r="2210" spans="9:9">
      <c r="I2210" s="71"/>
    </row>
    <row r="2211" spans="9:9">
      <c r="I2211" s="71"/>
    </row>
    <row r="2212" spans="9:9">
      <c r="I2212" s="71"/>
    </row>
    <row r="2213" spans="9:9">
      <c r="I2213" s="71"/>
    </row>
    <row r="2214" spans="9:9">
      <c r="I2214" s="71"/>
    </row>
    <row r="2215" spans="9:9">
      <c r="I2215" s="71"/>
    </row>
    <row r="2216" spans="9:9">
      <c r="I2216" s="71"/>
    </row>
    <row r="2217" spans="9:9">
      <c r="I2217" s="71"/>
    </row>
    <row r="2218" spans="9:9">
      <c r="I2218" s="71"/>
    </row>
    <row r="2219" spans="9:9">
      <c r="I2219" s="71"/>
    </row>
    <row r="2220" spans="9:9">
      <c r="I2220" s="71"/>
    </row>
    <row r="2221" spans="9:9">
      <c r="I2221" s="71"/>
    </row>
    <row r="2222" spans="9:9">
      <c r="I2222" s="71"/>
    </row>
    <row r="2223" spans="9:9">
      <c r="I2223" s="71"/>
    </row>
    <row r="2224" spans="9:9">
      <c r="I2224" s="71"/>
    </row>
    <row r="2225" spans="9:9">
      <c r="I2225" s="71"/>
    </row>
    <row r="2226" spans="9:9">
      <c r="I2226" s="71"/>
    </row>
    <row r="2227" spans="9:9">
      <c r="I2227" s="71"/>
    </row>
    <row r="2228" spans="9:9">
      <c r="I2228" s="71"/>
    </row>
    <row r="2229" spans="9:9">
      <c r="I2229" s="71"/>
    </row>
    <row r="2230" spans="9:9">
      <c r="I2230" s="71"/>
    </row>
    <row r="2231" spans="9:9">
      <c r="I2231" s="71"/>
    </row>
    <row r="2232" spans="9:9">
      <c r="I2232" s="71"/>
    </row>
    <row r="2233" spans="9:9">
      <c r="I2233" s="71"/>
    </row>
    <row r="2234" spans="9:9">
      <c r="I2234" s="71"/>
    </row>
    <row r="2235" spans="9:9">
      <c r="I2235" s="71"/>
    </row>
    <row r="2236" spans="9:9">
      <c r="I2236" s="71"/>
    </row>
    <row r="2237" spans="9:9">
      <c r="I2237" s="71"/>
    </row>
    <row r="2238" spans="9:9">
      <c r="I2238" s="71"/>
    </row>
    <row r="2239" spans="9:9">
      <c r="I2239" s="71"/>
    </row>
    <row r="2240" spans="9:9">
      <c r="I2240" s="71"/>
    </row>
    <row r="2241" spans="9:9">
      <c r="I2241" s="71"/>
    </row>
    <row r="2242" spans="9:9">
      <c r="I2242" s="71"/>
    </row>
    <row r="2243" spans="9:9">
      <c r="I2243" s="71"/>
    </row>
    <row r="2244" spans="9:9">
      <c r="I2244" s="71"/>
    </row>
    <row r="2245" spans="9:9">
      <c r="I2245" s="71"/>
    </row>
    <row r="2246" spans="9:9">
      <c r="I2246" s="71"/>
    </row>
    <row r="2247" spans="9:9">
      <c r="I2247" s="71"/>
    </row>
    <row r="2248" spans="9:9">
      <c r="I2248" s="71"/>
    </row>
    <row r="2249" spans="9:9">
      <c r="I2249" s="71"/>
    </row>
    <row r="2250" spans="9:9">
      <c r="I2250" s="71"/>
    </row>
    <row r="2251" spans="9:9">
      <c r="I2251" s="71"/>
    </row>
    <row r="2252" spans="9:9">
      <c r="I2252" s="71"/>
    </row>
    <row r="2253" spans="9:9">
      <c r="I2253" s="71"/>
    </row>
    <row r="2254" spans="9:9">
      <c r="I2254" s="71"/>
    </row>
    <row r="2255" spans="9:9">
      <c r="I2255" s="71"/>
    </row>
    <row r="2256" spans="9:9">
      <c r="I2256" s="71"/>
    </row>
    <row r="2257" spans="9:9">
      <c r="I2257" s="71"/>
    </row>
    <row r="2258" spans="9:9">
      <c r="I2258" s="71"/>
    </row>
    <row r="2259" spans="9:9">
      <c r="I2259" s="71"/>
    </row>
    <row r="2260" spans="9:9">
      <c r="I2260" s="71"/>
    </row>
    <row r="2261" spans="9:9">
      <c r="I2261" s="71"/>
    </row>
    <row r="2262" spans="9:9">
      <c r="I2262" s="71"/>
    </row>
    <row r="2263" spans="9:9">
      <c r="I2263" s="71"/>
    </row>
    <row r="2264" spans="9:9">
      <c r="I2264" s="71"/>
    </row>
    <row r="2265" spans="9:9">
      <c r="I2265" s="71"/>
    </row>
    <row r="2266" spans="9:9">
      <c r="I2266" s="71"/>
    </row>
    <row r="2267" spans="9:9">
      <c r="I2267" s="71"/>
    </row>
    <row r="2268" spans="9:9">
      <c r="I2268" s="71"/>
    </row>
    <row r="2269" spans="9:9">
      <c r="I2269" s="71"/>
    </row>
    <row r="2270" spans="9:9">
      <c r="I2270" s="71"/>
    </row>
    <row r="2271" spans="9:9">
      <c r="I2271" s="71"/>
    </row>
    <row r="2272" spans="9:9">
      <c r="I2272" s="71"/>
    </row>
    <row r="2273" spans="9:9">
      <c r="I2273" s="71"/>
    </row>
    <row r="2274" spans="9:9">
      <c r="I2274" s="71"/>
    </row>
    <row r="2275" spans="9:9">
      <c r="I2275" s="71"/>
    </row>
    <row r="2276" spans="9:9">
      <c r="I2276" s="71"/>
    </row>
    <row r="2277" spans="9:9">
      <c r="I2277" s="71"/>
    </row>
    <row r="2278" spans="9:9">
      <c r="I2278" s="71"/>
    </row>
    <row r="2279" spans="9:9">
      <c r="I2279" s="71"/>
    </row>
    <row r="2280" spans="9:9">
      <c r="I2280" s="71"/>
    </row>
    <row r="2281" spans="9:9">
      <c r="I2281" s="71"/>
    </row>
    <row r="2282" spans="9:9">
      <c r="I2282" s="71"/>
    </row>
    <row r="2283" spans="9:9">
      <c r="I2283" s="71"/>
    </row>
    <row r="2284" spans="9:9">
      <c r="I2284" s="71"/>
    </row>
    <row r="2285" spans="9:9">
      <c r="I2285" s="71"/>
    </row>
    <row r="2286" spans="9:9">
      <c r="I2286" s="71"/>
    </row>
    <row r="2287" spans="9:9">
      <c r="I2287" s="71"/>
    </row>
    <row r="2288" spans="9:9">
      <c r="I2288" s="71"/>
    </row>
    <row r="2289" spans="9:9">
      <c r="I2289" s="71"/>
    </row>
    <row r="2290" spans="9:9">
      <c r="I2290" s="71"/>
    </row>
    <row r="2291" spans="9:9">
      <c r="I2291" s="71"/>
    </row>
    <row r="2292" spans="9:9">
      <c r="I2292" s="71"/>
    </row>
    <row r="2293" spans="9:9">
      <c r="I2293" s="71"/>
    </row>
    <row r="2294" spans="9:9">
      <c r="I2294" s="71"/>
    </row>
    <row r="2295" spans="9:9">
      <c r="I2295" s="71"/>
    </row>
    <row r="2296" spans="9:9">
      <c r="I2296" s="71"/>
    </row>
    <row r="2297" spans="9:9">
      <c r="I2297" s="71"/>
    </row>
    <row r="2298" spans="9:9">
      <c r="I2298" s="71"/>
    </row>
    <row r="2299" spans="9:9">
      <c r="I2299" s="71"/>
    </row>
    <row r="2300" spans="9:9">
      <c r="I2300" s="71"/>
    </row>
    <row r="2301" spans="9:9">
      <c r="I2301" s="71"/>
    </row>
    <row r="2302" spans="9:9">
      <c r="I2302" s="71"/>
    </row>
    <row r="2303" spans="9:9">
      <c r="I2303" s="71"/>
    </row>
    <row r="2304" spans="9:9">
      <c r="I2304" s="71"/>
    </row>
    <row r="2305" spans="9:9">
      <c r="I2305" s="71"/>
    </row>
    <row r="2306" spans="9:9">
      <c r="I2306" s="71"/>
    </row>
    <row r="2307" spans="9:9">
      <c r="I2307" s="71"/>
    </row>
    <row r="2308" spans="9:9">
      <c r="I2308" s="71"/>
    </row>
    <row r="2309" spans="9:9">
      <c r="I2309" s="71"/>
    </row>
    <row r="2310" spans="9:9">
      <c r="I2310" s="71"/>
    </row>
    <row r="2311" spans="9:9">
      <c r="I2311" s="71"/>
    </row>
    <row r="2312" spans="9:9">
      <c r="I2312" s="71"/>
    </row>
    <row r="2313" spans="9:9">
      <c r="I2313" s="71"/>
    </row>
    <row r="2314" spans="9:9">
      <c r="I2314" s="71"/>
    </row>
    <row r="2315" spans="9:9">
      <c r="I2315" s="71"/>
    </row>
    <row r="2316" spans="9:9">
      <c r="I2316" s="71"/>
    </row>
    <row r="2317" spans="9:9">
      <c r="I2317" s="71"/>
    </row>
    <row r="2318" spans="9:9">
      <c r="I2318" s="71"/>
    </row>
    <row r="2319" spans="9:9">
      <c r="I2319" s="71"/>
    </row>
    <row r="2320" spans="9:9">
      <c r="I2320" s="71"/>
    </row>
    <row r="2321" spans="9:9">
      <c r="I2321" s="71"/>
    </row>
    <row r="2322" spans="9:9">
      <c r="I2322" s="71"/>
    </row>
    <row r="2323" spans="9:9">
      <c r="I2323" s="71"/>
    </row>
    <row r="2324" spans="9:9">
      <c r="I2324" s="71"/>
    </row>
    <row r="2325" spans="9:9">
      <c r="I2325" s="71"/>
    </row>
    <row r="2326" spans="9:9">
      <c r="I2326" s="71"/>
    </row>
    <row r="2327" spans="9:9">
      <c r="I2327" s="71"/>
    </row>
    <row r="2328" spans="9:9">
      <c r="I2328" s="71"/>
    </row>
    <row r="2329" spans="9:9">
      <c r="I2329" s="71"/>
    </row>
    <row r="2330" spans="9:9">
      <c r="I2330" s="71"/>
    </row>
    <row r="2331" spans="9:9">
      <c r="I2331" s="71"/>
    </row>
    <row r="2332" spans="9:9">
      <c r="I2332" s="71"/>
    </row>
    <row r="2333" spans="9:9">
      <c r="I2333" s="71"/>
    </row>
    <row r="2334" spans="9:9">
      <c r="I2334" s="71"/>
    </row>
    <row r="2335" spans="9:9">
      <c r="I2335" s="71"/>
    </row>
    <row r="2336" spans="9:9">
      <c r="I2336" s="71"/>
    </row>
    <row r="2337" spans="9:9">
      <c r="I2337" s="71"/>
    </row>
    <row r="2338" spans="9:9">
      <c r="I2338" s="71"/>
    </row>
    <row r="2339" spans="9:9">
      <c r="I2339" s="71"/>
    </row>
    <row r="2340" spans="9:9">
      <c r="I2340" s="71"/>
    </row>
    <row r="2341" spans="9:9">
      <c r="I2341" s="71"/>
    </row>
    <row r="2342" spans="9:9">
      <c r="I2342" s="71"/>
    </row>
    <row r="2343" spans="9:9">
      <c r="I2343" s="71"/>
    </row>
    <row r="2344" spans="9:9">
      <c r="I2344" s="71"/>
    </row>
    <row r="2345" spans="9:9">
      <c r="I2345" s="71"/>
    </row>
    <row r="2346" spans="9:9">
      <c r="I2346" s="71"/>
    </row>
    <row r="2347" spans="9:9">
      <c r="I2347" s="71"/>
    </row>
    <row r="2348" spans="9:9">
      <c r="I2348" s="71"/>
    </row>
    <row r="2349" spans="9:9">
      <c r="I2349" s="71"/>
    </row>
    <row r="2350" spans="9:9">
      <c r="I2350" s="71"/>
    </row>
    <row r="2351" spans="9:9">
      <c r="I2351" s="71"/>
    </row>
    <row r="2352" spans="9:9">
      <c r="I2352" s="71"/>
    </row>
    <row r="2353" spans="9:9">
      <c r="I2353" s="71"/>
    </row>
    <row r="2354" spans="9:9">
      <c r="I2354" s="71"/>
    </row>
    <row r="2355" spans="9:9">
      <c r="I2355" s="71"/>
    </row>
    <row r="2356" spans="9:9">
      <c r="I2356" s="71"/>
    </row>
    <row r="2357" spans="9:9">
      <c r="I2357" s="71"/>
    </row>
    <row r="2358" spans="9:9">
      <c r="I2358" s="71"/>
    </row>
    <row r="2359" spans="9:9">
      <c r="I2359" s="71"/>
    </row>
    <row r="2360" spans="9:9">
      <c r="I2360" s="71"/>
    </row>
    <row r="2361" spans="9:9">
      <c r="I2361" s="71"/>
    </row>
    <row r="2362" spans="9:9">
      <c r="I2362" s="71"/>
    </row>
    <row r="2363" spans="9:9">
      <c r="I2363" s="71"/>
    </row>
    <row r="2364" spans="9:9">
      <c r="I2364" s="71"/>
    </row>
    <row r="2365" spans="9:9">
      <c r="I2365" s="71"/>
    </row>
    <row r="2366" spans="9:9">
      <c r="I2366" s="71"/>
    </row>
    <row r="2367" spans="9:9">
      <c r="I2367" s="71"/>
    </row>
    <row r="2368" spans="9:9">
      <c r="I2368" s="71"/>
    </row>
    <row r="2369" spans="9:9">
      <c r="I2369" s="71"/>
    </row>
    <row r="2370" spans="9:9">
      <c r="I2370" s="71"/>
    </row>
    <row r="2371" spans="9:9">
      <c r="I2371" s="71"/>
    </row>
    <row r="2372" spans="9:9">
      <c r="I2372" s="71"/>
    </row>
    <row r="2373" spans="9:9">
      <c r="I2373" s="71"/>
    </row>
    <row r="2374" spans="9:9">
      <c r="I2374" s="71"/>
    </row>
    <row r="2375" spans="9:9">
      <c r="I2375" s="71"/>
    </row>
    <row r="2376" spans="9:9">
      <c r="I2376" s="71"/>
    </row>
    <row r="2377" spans="9:9">
      <c r="I2377" s="71"/>
    </row>
    <row r="2378" spans="9:9">
      <c r="I2378" s="71"/>
    </row>
    <row r="2379" spans="9:9">
      <c r="I2379" s="71"/>
    </row>
    <row r="2380" spans="9:9">
      <c r="I2380" s="71"/>
    </row>
    <row r="2381" spans="9:9">
      <c r="I2381" s="71"/>
    </row>
    <row r="2382" spans="9:9">
      <c r="I2382" s="71"/>
    </row>
    <row r="2383" spans="9:9">
      <c r="I2383" s="71"/>
    </row>
    <row r="2384" spans="9:9">
      <c r="I2384" s="71"/>
    </row>
    <row r="2385" spans="9:9">
      <c r="I2385" s="71"/>
    </row>
    <row r="2386" spans="9:9">
      <c r="I2386" s="71"/>
    </row>
    <row r="2387" spans="9:9">
      <c r="I2387" s="71"/>
    </row>
    <row r="2388" spans="9:9">
      <c r="I2388" s="71"/>
    </row>
    <row r="2389" spans="9:9">
      <c r="I2389" s="71"/>
    </row>
    <row r="2390" spans="9:9">
      <c r="I2390" s="71"/>
    </row>
    <row r="2391" spans="9:9">
      <c r="I2391" s="71"/>
    </row>
    <row r="2392" spans="9:9">
      <c r="I2392" s="71"/>
    </row>
    <row r="2393" spans="9:9">
      <c r="I2393" s="71"/>
    </row>
    <row r="2394" spans="9:9">
      <c r="I2394" s="71"/>
    </row>
    <row r="2395" spans="9:9">
      <c r="I2395" s="71"/>
    </row>
    <row r="2396" spans="9:9">
      <c r="I2396" s="71"/>
    </row>
    <row r="2397" spans="9:9">
      <c r="I2397" s="71"/>
    </row>
    <row r="2398" spans="9:9">
      <c r="I2398" s="71"/>
    </row>
    <row r="2399" spans="9:9">
      <c r="I2399" s="71"/>
    </row>
    <row r="2400" spans="9:9">
      <c r="I2400" s="71"/>
    </row>
    <row r="2401" spans="9:9">
      <c r="I2401" s="71"/>
    </row>
    <row r="2402" spans="9:9">
      <c r="I2402" s="71"/>
    </row>
    <row r="2403" spans="9:9">
      <c r="I2403" s="71"/>
    </row>
    <row r="2404" spans="9:9">
      <c r="I2404" s="71"/>
    </row>
    <row r="2405" spans="9:9">
      <c r="I2405" s="71"/>
    </row>
    <row r="2406" spans="9:9">
      <c r="I2406" s="71"/>
    </row>
    <row r="2407" spans="9:9">
      <c r="I2407" s="71"/>
    </row>
    <row r="2408" spans="9:9">
      <c r="I2408" s="71"/>
    </row>
    <row r="2409" spans="9:9">
      <c r="I2409" s="71"/>
    </row>
    <row r="2410" spans="9:9">
      <c r="I2410" s="71"/>
    </row>
    <row r="2411" spans="9:9">
      <c r="I2411" s="71"/>
    </row>
    <row r="2412" spans="9:9">
      <c r="I2412" s="71"/>
    </row>
    <row r="2413" spans="9:9">
      <c r="I2413" s="71"/>
    </row>
    <row r="2414" spans="9:9">
      <c r="I2414" s="71"/>
    </row>
    <row r="2415" spans="9:9">
      <c r="I2415" s="71"/>
    </row>
    <row r="2416" spans="9:9">
      <c r="I2416" s="71"/>
    </row>
    <row r="2417" spans="9:9">
      <c r="I2417" s="71"/>
    </row>
    <row r="2418" spans="9:9">
      <c r="I2418" s="71"/>
    </row>
    <row r="2419" spans="9:9">
      <c r="I2419" s="71"/>
    </row>
    <row r="2420" spans="9:9">
      <c r="I2420" s="71"/>
    </row>
    <row r="2421" spans="9:9">
      <c r="I2421" s="71"/>
    </row>
    <row r="2422" spans="9:9">
      <c r="I2422" s="71"/>
    </row>
    <row r="2423" spans="9:9">
      <c r="I2423" s="71"/>
    </row>
    <row r="2424" spans="9:9">
      <c r="I2424" s="71"/>
    </row>
    <row r="2425" spans="9:9">
      <c r="I2425" s="71"/>
    </row>
    <row r="2426" spans="9:9">
      <c r="I2426" s="71"/>
    </row>
    <row r="2427" spans="9:9">
      <c r="I2427" s="71"/>
    </row>
    <row r="2428" spans="9:9">
      <c r="I2428" s="71"/>
    </row>
    <row r="2429" spans="9:9">
      <c r="I2429" s="71"/>
    </row>
    <row r="2430" spans="9:9">
      <c r="I2430" s="71"/>
    </row>
    <row r="2431" spans="9:9">
      <c r="I2431" s="71"/>
    </row>
    <row r="2432" spans="9:9">
      <c r="I2432" s="71"/>
    </row>
    <row r="2433" spans="9:9">
      <c r="I2433" s="71"/>
    </row>
    <row r="2434" spans="9:9">
      <c r="I2434" s="71"/>
    </row>
    <row r="2435" spans="9:9">
      <c r="I2435" s="71"/>
    </row>
    <row r="2436" spans="9:9">
      <c r="I2436" s="71"/>
    </row>
    <row r="2437" spans="9:9">
      <c r="I2437" s="71"/>
    </row>
    <row r="2438" spans="9:9">
      <c r="I2438" s="71"/>
    </row>
    <row r="2439" spans="9:9">
      <c r="I2439" s="71"/>
    </row>
    <row r="2440" spans="9:9">
      <c r="I2440" s="71"/>
    </row>
    <row r="2441" spans="9:9">
      <c r="I2441" s="71"/>
    </row>
    <row r="2442" spans="9:9">
      <c r="I2442" s="71"/>
    </row>
    <row r="2443" spans="9:9">
      <c r="I2443" s="71"/>
    </row>
    <row r="2444" spans="9:9">
      <c r="I2444" s="71"/>
    </row>
    <row r="2445" spans="9:9">
      <c r="I2445" s="71"/>
    </row>
    <row r="2446" spans="9:9">
      <c r="I2446" s="71"/>
    </row>
    <row r="2447" spans="9:9">
      <c r="I2447" s="71"/>
    </row>
    <row r="2448" spans="9:9">
      <c r="I2448" s="71"/>
    </row>
    <row r="2449" spans="9:9">
      <c r="I2449" s="71"/>
    </row>
    <row r="2450" spans="9:9">
      <c r="I2450" s="71"/>
    </row>
    <row r="2451" spans="9:9">
      <c r="I2451" s="71"/>
    </row>
    <row r="2452" spans="9:9">
      <c r="I2452" s="71"/>
    </row>
    <row r="2453" spans="9:9">
      <c r="I2453" s="71"/>
    </row>
    <row r="2454" spans="9:9">
      <c r="I2454" s="71"/>
    </row>
    <row r="2455" spans="9:9">
      <c r="I2455" s="71"/>
    </row>
    <row r="2456" spans="9:9">
      <c r="I2456" s="71"/>
    </row>
    <row r="2457" spans="9:9">
      <c r="I2457" s="71"/>
    </row>
    <row r="2458" spans="9:9">
      <c r="I2458" s="71"/>
    </row>
    <row r="2459" spans="9:9">
      <c r="I2459" s="71"/>
    </row>
    <row r="2460" spans="9:9">
      <c r="I2460" s="71"/>
    </row>
    <row r="2461" spans="9:9">
      <c r="I2461" s="71"/>
    </row>
    <row r="2462" spans="9:9">
      <c r="I2462" s="71"/>
    </row>
    <row r="2463" spans="9:9">
      <c r="I2463" s="71"/>
    </row>
    <row r="2464" spans="9:9">
      <c r="I2464" s="71"/>
    </row>
    <row r="2465" spans="9:9">
      <c r="I2465" s="71"/>
    </row>
    <row r="2466" spans="9:9">
      <c r="I2466" s="71"/>
    </row>
    <row r="2467" spans="9:9">
      <c r="I2467" s="71"/>
    </row>
    <row r="2468" spans="9:9">
      <c r="I2468" s="71"/>
    </row>
    <row r="2469" spans="9:9">
      <c r="I2469" s="71"/>
    </row>
    <row r="2470" spans="9:9">
      <c r="I2470" s="71"/>
    </row>
    <row r="2471" spans="9:9">
      <c r="I2471" s="71"/>
    </row>
    <row r="2472" spans="9:9">
      <c r="I2472" s="71"/>
    </row>
    <row r="2473" spans="9:9">
      <c r="I2473" s="71"/>
    </row>
    <row r="2474" spans="9:9">
      <c r="I2474" s="71"/>
    </row>
    <row r="2475" spans="9:9">
      <c r="I2475" s="71"/>
    </row>
    <row r="2476" spans="9:9">
      <c r="I2476" s="71"/>
    </row>
    <row r="2477" spans="9:9">
      <c r="I2477" s="71"/>
    </row>
    <row r="2478" spans="9:9">
      <c r="I2478" s="71"/>
    </row>
    <row r="2479" spans="9:9">
      <c r="I2479" s="71"/>
    </row>
    <row r="2480" spans="9:9">
      <c r="I2480" s="71"/>
    </row>
    <row r="2481" spans="9:9">
      <c r="I2481" s="71"/>
    </row>
    <row r="2482" spans="9:9">
      <c r="I2482" s="71"/>
    </row>
    <row r="2483" spans="9:9">
      <c r="I2483" s="71"/>
    </row>
    <row r="2484" spans="9:9">
      <c r="I2484" s="71"/>
    </row>
    <row r="2485" spans="9:9">
      <c r="I2485" s="71"/>
    </row>
    <row r="2486" spans="9:9">
      <c r="I2486" s="71"/>
    </row>
    <row r="2487" spans="9:9">
      <c r="I2487" s="71"/>
    </row>
    <row r="2488" spans="9:9">
      <c r="I2488" s="71"/>
    </row>
    <row r="2489" spans="9:9">
      <c r="I2489" s="71"/>
    </row>
    <row r="2490" spans="9:9">
      <c r="I2490" s="71"/>
    </row>
    <row r="2491" spans="9:9">
      <c r="I2491" s="71"/>
    </row>
    <row r="2492" spans="9:9">
      <c r="I2492" s="71"/>
    </row>
    <row r="2493" spans="9:9">
      <c r="I2493" s="71"/>
    </row>
    <row r="2494" spans="9:9">
      <c r="I2494" s="71"/>
    </row>
    <row r="2495" spans="9:9">
      <c r="I2495" s="71"/>
    </row>
    <row r="2496" spans="9:9">
      <c r="I2496" s="71"/>
    </row>
    <row r="2497" spans="9:9">
      <c r="I2497" s="71"/>
    </row>
    <row r="2498" spans="9:9">
      <c r="I2498" s="71"/>
    </row>
    <row r="2499" spans="9:9">
      <c r="I2499" s="71"/>
    </row>
    <row r="2500" spans="9:9">
      <c r="I2500" s="71"/>
    </row>
    <row r="2501" spans="9:9">
      <c r="I2501" s="71"/>
    </row>
    <row r="2502" spans="9:9">
      <c r="I2502" s="71"/>
    </row>
    <row r="2503" spans="9:9">
      <c r="I2503" s="71"/>
    </row>
    <row r="2504" spans="9:9">
      <c r="I2504" s="71"/>
    </row>
    <row r="2505" spans="9:9">
      <c r="I2505" s="71"/>
    </row>
    <row r="2506" spans="9:9">
      <c r="I2506" s="71"/>
    </row>
    <row r="2507" spans="9:9">
      <c r="I2507" s="71"/>
    </row>
    <row r="2508" spans="9:9">
      <c r="I2508" s="71"/>
    </row>
    <row r="2509" spans="9:9">
      <c r="I2509" s="71"/>
    </row>
    <row r="2510" spans="9:9">
      <c r="I2510" s="71"/>
    </row>
    <row r="2511" spans="9:9">
      <c r="I2511" s="71"/>
    </row>
    <row r="2512" spans="9:9">
      <c r="I2512" s="71"/>
    </row>
    <row r="2513" spans="9:9">
      <c r="I2513" s="71"/>
    </row>
    <row r="2514" spans="9:9">
      <c r="I2514" s="71"/>
    </row>
    <row r="2515" spans="9:9">
      <c r="I2515" s="71"/>
    </row>
    <row r="2516" spans="9:9">
      <c r="I2516" s="71"/>
    </row>
    <row r="2517" spans="9:9">
      <c r="I2517" s="71"/>
    </row>
    <row r="2518" spans="9:9">
      <c r="I2518" s="71"/>
    </row>
    <row r="2519" spans="9:9">
      <c r="I2519" s="71"/>
    </row>
    <row r="2520" spans="9:9">
      <c r="I2520" s="71"/>
    </row>
    <row r="2521" spans="9:9">
      <c r="I2521" s="71"/>
    </row>
    <row r="2522" spans="9:9">
      <c r="I2522" s="71"/>
    </row>
    <row r="2523" spans="9:9">
      <c r="I2523" s="71"/>
    </row>
    <row r="2524" spans="9:9">
      <c r="I2524" s="71"/>
    </row>
    <row r="2525" spans="9:9">
      <c r="I2525" s="71"/>
    </row>
    <row r="2526" spans="9:9">
      <c r="I2526" s="71"/>
    </row>
    <row r="2527" spans="9:9">
      <c r="I2527" s="71"/>
    </row>
    <row r="2528" spans="9:9">
      <c r="I2528" s="71"/>
    </row>
    <row r="2529" spans="9:9">
      <c r="I2529" s="71"/>
    </row>
    <row r="2530" spans="9:9">
      <c r="I2530" s="71"/>
    </row>
    <row r="2531" spans="9:9">
      <c r="I2531" s="71"/>
    </row>
    <row r="2532" spans="9:9">
      <c r="I2532" s="71"/>
    </row>
    <row r="2533" spans="9:9">
      <c r="I2533" s="71"/>
    </row>
    <row r="2534" spans="9:9">
      <c r="I2534" s="71"/>
    </row>
    <row r="2535" spans="9:9">
      <c r="I2535" s="71"/>
    </row>
    <row r="2536" spans="9:9">
      <c r="I2536" s="71"/>
    </row>
    <row r="2537" spans="9:9">
      <c r="I2537" s="71"/>
    </row>
    <row r="2538" spans="9:9">
      <c r="I2538" s="71"/>
    </row>
    <row r="2539" spans="9:9">
      <c r="I2539" s="71"/>
    </row>
    <row r="2540" spans="9:9">
      <c r="I2540" s="71"/>
    </row>
    <row r="2541" spans="9:9">
      <c r="I2541" s="71"/>
    </row>
    <row r="2542" spans="9:9">
      <c r="I2542" s="71"/>
    </row>
    <row r="2543" spans="9:9">
      <c r="I2543" s="71"/>
    </row>
    <row r="2544" spans="9:9">
      <c r="I2544" s="71"/>
    </row>
    <row r="2545" spans="9:9">
      <c r="I2545" s="71"/>
    </row>
    <row r="2546" spans="9:9">
      <c r="I2546" s="71"/>
    </row>
    <row r="2547" spans="9:9">
      <c r="I2547" s="71"/>
    </row>
    <row r="2548" spans="9:9">
      <c r="I2548" s="71"/>
    </row>
    <row r="2549" spans="9:9">
      <c r="I2549" s="71"/>
    </row>
    <row r="2550" spans="9:9">
      <c r="I2550" s="71"/>
    </row>
    <row r="2551" spans="9:9">
      <c r="I2551" s="71"/>
    </row>
    <row r="2552" spans="9:9">
      <c r="I2552" s="71"/>
    </row>
    <row r="2553" spans="9:9">
      <c r="I2553" s="71"/>
    </row>
    <row r="2554" spans="9:9">
      <c r="I2554" s="71"/>
    </row>
    <row r="2555" spans="9:9">
      <c r="I2555" s="71"/>
    </row>
    <row r="2556" spans="9:9">
      <c r="I2556" s="71"/>
    </row>
    <row r="2557" spans="9:9">
      <c r="I2557" s="71"/>
    </row>
    <row r="2558" spans="9:9">
      <c r="I2558" s="71"/>
    </row>
    <row r="2559" spans="9:9">
      <c r="I2559" s="71"/>
    </row>
    <row r="2560" spans="9:9">
      <c r="I2560" s="71"/>
    </row>
    <row r="2561" spans="9:9">
      <c r="I2561" s="71"/>
    </row>
    <row r="2562" spans="9:9">
      <c r="I2562" s="71"/>
    </row>
    <row r="2563" spans="9:9">
      <c r="I2563" s="71"/>
    </row>
    <row r="2564" spans="9:9">
      <c r="I2564" s="71"/>
    </row>
    <row r="2565" spans="9:9">
      <c r="I2565" s="71"/>
    </row>
    <row r="2566" spans="9:9">
      <c r="I2566" s="71"/>
    </row>
    <row r="2567" spans="9:9">
      <c r="I2567" s="71"/>
    </row>
    <row r="2568" spans="9:9">
      <c r="I2568" s="71"/>
    </row>
    <row r="2569" spans="9:9">
      <c r="I2569" s="71"/>
    </row>
    <row r="2570" spans="9:9">
      <c r="I2570" s="71"/>
    </row>
    <row r="2571" spans="9:9">
      <c r="I2571" s="71"/>
    </row>
    <row r="2572" spans="9:9">
      <c r="I2572" s="71"/>
    </row>
    <row r="2573" spans="9:9">
      <c r="I2573" s="71"/>
    </row>
    <row r="2574" spans="9:9">
      <c r="I2574" s="71"/>
    </row>
    <row r="2575" spans="9:9">
      <c r="I2575" s="71"/>
    </row>
    <row r="2576" spans="9:9">
      <c r="I2576" s="71"/>
    </row>
    <row r="2577" spans="9:9">
      <c r="I2577" s="71"/>
    </row>
    <row r="2578" spans="9:9">
      <c r="I2578" s="71"/>
    </row>
    <row r="2579" spans="9:9">
      <c r="I2579" s="71"/>
    </row>
    <row r="2580" spans="9:9">
      <c r="I2580" s="71"/>
    </row>
    <row r="2581" spans="9:9">
      <c r="I2581" s="71"/>
    </row>
    <row r="2582" spans="9:9">
      <c r="I2582" s="71"/>
    </row>
    <row r="2583" spans="9:9">
      <c r="I2583" s="71"/>
    </row>
    <row r="2584" spans="9:9">
      <c r="I2584" s="71"/>
    </row>
    <row r="2585" spans="9:9">
      <c r="I2585" s="71"/>
    </row>
    <row r="2586" spans="9:9">
      <c r="I2586" s="71"/>
    </row>
    <row r="2587" spans="9:9">
      <c r="I2587" s="71"/>
    </row>
    <row r="2588" spans="9:9">
      <c r="I2588" s="71"/>
    </row>
    <row r="2589" spans="9:9">
      <c r="I2589" s="71"/>
    </row>
    <row r="2590" spans="9:9">
      <c r="I2590" s="71"/>
    </row>
    <row r="2591" spans="9:9">
      <c r="I2591" s="71"/>
    </row>
    <row r="2592" spans="9:9">
      <c r="I2592" s="71"/>
    </row>
    <row r="2593" spans="9:9">
      <c r="I2593" s="71"/>
    </row>
    <row r="2594" spans="9:9">
      <c r="I2594" s="71"/>
    </row>
    <row r="2595" spans="9:9">
      <c r="I2595" s="71"/>
    </row>
    <row r="2596" spans="9:9">
      <c r="I2596" s="71"/>
    </row>
    <row r="2597" spans="9:9">
      <c r="I2597" s="71"/>
    </row>
    <row r="2598" spans="9:9">
      <c r="I2598" s="71"/>
    </row>
    <row r="2599" spans="9:9">
      <c r="I2599" s="71"/>
    </row>
    <row r="2600" spans="9:9">
      <c r="I2600" s="71"/>
    </row>
    <row r="2601" spans="9:9">
      <c r="I2601" s="71"/>
    </row>
    <row r="2602" spans="9:9">
      <c r="I2602" s="71"/>
    </row>
    <row r="2603" spans="9:9">
      <c r="I2603" s="71"/>
    </row>
    <row r="2604" spans="9:9">
      <c r="I2604" s="71"/>
    </row>
    <row r="2605" spans="9:9">
      <c r="I2605" s="71"/>
    </row>
    <row r="2606" spans="9:9">
      <c r="I2606" s="71"/>
    </row>
    <row r="2607" spans="9:9">
      <c r="I2607" s="71"/>
    </row>
    <row r="2608" spans="9:9">
      <c r="I2608" s="71"/>
    </row>
    <row r="2609" spans="9:9">
      <c r="I2609" s="71"/>
    </row>
    <row r="2610" spans="9:9">
      <c r="I2610" s="71"/>
    </row>
    <row r="2611" spans="9:9">
      <c r="I2611" s="71"/>
    </row>
    <row r="2612" spans="9:9">
      <c r="I2612" s="71"/>
    </row>
    <row r="2613" spans="9:9">
      <c r="I2613" s="71"/>
    </row>
    <row r="2614" spans="9:9">
      <c r="I2614" s="71"/>
    </row>
    <row r="2615" spans="9:9">
      <c r="I2615" s="71"/>
    </row>
    <row r="2616" spans="9:9">
      <c r="I2616" s="71"/>
    </row>
    <row r="2617" spans="9:9">
      <c r="I2617" s="71"/>
    </row>
    <row r="2618" spans="9:9">
      <c r="I2618" s="71"/>
    </row>
    <row r="2619" spans="9:9">
      <c r="I2619" s="71"/>
    </row>
    <row r="2620" spans="9:9">
      <c r="I2620" s="71"/>
    </row>
    <row r="2621" spans="9:9">
      <c r="I2621" s="71"/>
    </row>
    <row r="2622" spans="9:9">
      <c r="I2622" s="71"/>
    </row>
    <row r="2623" spans="9:9">
      <c r="I2623" s="71"/>
    </row>
    <row r="2624" spans="9:9">
      <c r="I2624" s="71"/>
    </row>
    <row r="2625" spans="9:9">
      <c r="I2625" s="71"/>
    </row>
    <row r="2626" spans="9:9">
      <c r="I2626" s="71"/>
    </row>
    <row r="2627" spans="9:9">
      <c r="I2627" s="71"/>
    </row>
    <row r="2628" spans="9:9">
      <c r="I2628" s="71"/>
    </row>
    <row r="2629" spans="9:9">
      <c r="I2629" s="71"/>
    </row>
    <row r="2630" spans="9:9">
      <c r="I2630" s="71"/>
    </row>
    <row r="2631" spans="9:9">
      <c r="I2631" s="71"/>
    </row>
    <row r="2632" spans="9:9">
      <c r="I2632" s="71"/>
    </row>
    <row r="2633" spans="9:9">
      <c r="I2633" s="71"/>
    </row>
    <row r="2634" spans="9:9">
      <c r="I2634" s="71"/>
    </row>
    <row r="2635" spans="9:9">
      <c r="I2635" s="71"/>
    </row>
    <row r="2636" spans="9:9">
      <c r="I2636" s="71"/>
    </row>
    <row r="2637" spans="9:9">
      <c r="I2637" s="71"/>
    </row>
    <row r="2638" spans="9:9">
      <c r="I2638" s="71"/>
    </row>
    <row r="2639" spans="9:9">
      <c r="I2639" s="71"/>
    </row>
    <row r="2640" spans="9:9">
      <c r="I2640" s="71"/>
    </row>
    <row r="2641" spans="9:9">
      <c r="I2641" s="71"/>
    </row>
    <row r="2642" spans="9:9">
      <c r="I2642" s="71"/>
    </row>
    <row r="2643" spans="9:9">
      <c r="I2643" s="71"/>
    </row>
    <row r="2644" spans="9:9">
      <c r="I2644" s="71"/>
    </row>
    <row r="2645" spans="9:9">
      <c r="I2645" s="71"/>
    </row>
    <row r="2646" spans="9:9">
      <c r="I2646" s="71"/>
    </row>
    <row r="2647" spans="9:9">
      <c r="I2647" s="71"/>
    </row>
    <row r="2648" spans="9:9">
      <c r="I2648" s="71"/>
    </row>
    <row r="2649" spans="9:9">
      <c r="I2649" s="71"/>
    </row>
    <row r="2650" spans="9:9">
      <c r="I2650" s="71"/>
    </row>
    <row r="2651" spans="9:9">
      <c r="I2651" s="71"/>
    </row>
    <row r="2652" spans="9:9">
      <c r="I2652" s="71"/>
    </row>
    <row r="2653" spans="9:9">
      <c r="I2653" s="71"/>
    </row>
    <row r="2654" spans="9:9">
      <c r="I2654" s="71"/>
    </row>
    <row r="2655" spans="9:9">
      <c r="I2655" s="71"/>
    </row>
    <row r="2656" spans="9:9">
      <c r="I2656" s="71"/>
    </row>
    <row r="2657" spans="9:9">
      <c r="I2657" s="71"/>
    </row>
    <row r="2658" spans="9:9">
      <c r="I2658" s="71"/>
    </row>
    <row r="2659" spans="9:9">
      <c r="I2659" s="71"/>
    </row>
    <row r="2660" spans="9:9">
      <c r="I2660" s="71"/>
    </row>
    <row r="2661" spans="9:9">
      <c r="I2661" s="71"/>
    </row>
    <row r="2662" spans="9:9">
      <c r="I2662" s="71"/>
    </row>
    <row r="2663" spans="9:9">
      <c r="I2663" s="71"/>
    </row>
    <row r="2664" spans="9:9">
      <c r="I2664" s="71"/>
    </row>
    <row r="2665" spans="9:9">
      <c r="I2665" s="71"/>
    </row>
    <row r="2666" spans="9:9">
      <c r="I2666" s="71"/>
    </row>
    <row r="2667" spans="9:9">
      <c r="I2667" s="71"/>
    </row>
    <row r="2668" spans="9:9">
      <c r="I2668" s="71"/>
    </row>
    <row r="2669" spans="9:9">
      <c r="I2669" s="71"/>
    </row>
    <row r="2670" spans="9:9">
      <c r="I2670" s="71"/>
    </row>
    <row r="2671" spans="9:9">
      <c r="I2671" s="71"/>
    </row>
    <row r="2672" spans="9:9">
      <c r="I2672" s="71"/>
    </row>
    <row r="2673" spans="9:9">
      <c r="I2673" s="71"/>
    </row>
    <row r="2674" spans="9:9">
      <c r="I2674" s="71"/>
    </row>
    <row r="2675" spans="9:9">
      <c r="I2675" s="71"/>
    </row>
    <row r="2676" spans="9:9">
      <c r="I2676" s="71"/>
    </row>
    <row r="2677" spans="9:9">
      <c r="I2677" s="71"/>
    </row>
    <row r="2678" spans="9:9">
      <c r="I2678" s="71"/>
    </row>
    <row r="2679" spans="9:9">
      <c r="I2679" s="71"/>
    </row>
    <row r="2680" spans="9:9">
      <c r="I2680" s="71"/>
    </row>
    <row r="2681" spans="9:9">
      <c r="I2681" s="71"/>
    </row>
    <row r="2682" spans="9:9">
      <c r="I2682" s="71"/>
    </row>
    <row r="2683" spans="9:9">
      <c r="I2683" s="71"/>
    </row>
    <row r="2684" spans="9:9">
      <c r="I2684" s="71"/>
    </row>
    <row r="2685" spans="9:9">
      <c r="I2685" s="71"/>
    </row>
    <row r="2686" spans="9:9">
      <c r="I2686" s="71"/>
    </row>
    <row r="2687" spans="9:9">
      <c r="I2687" s="71"/>
    </row>
    <row r="2688" spans="9:9">
      <c r="I2688" s="71"/>
    </row>
    <row r="2689" spans="9:9">
      <c r="I2689" s="71"/>
    </row>
    <row r="2690" spans="9:9">
      <c r="I2690" s="71"/>
    </row>
    <row r="2691" spans="9:9">
      <c r="I2691" s="71"/>
    </row>
    <row r="2692" spans="9:9">
      <c r="I2692" s="71"/>
    </row>
    <row r="2693" spans="9:9">
      <c r="I2693" s="71"/>
    </row>
    <row r="2694" spans="9:9">
      <c r="I2694" s="71"/>
    </row>
    <row r="2695" spans="9:9">
      <c r="I2695" s="71"/>
    </row>
    <row r="2696" spans="9:9">
      <c r="I2696" s="71"/>
    </row>
    <row r="2697" spans="9:9">
      <c r="I2697" s="71"/>
    </row>
    <row r="2698" spans="9:9">
      <c r="I2698" s="71"/>
    </row>
    <row r="2699" spans="9:9">
      <c r="I2699" s="71"/>
    </row>
    <row r="2700" spans="9:9">
      <c r="I2700" s="71"/>
    </row>
    <row r="2701" spans="9:9">
      <c r="I2701" s="71"/>
    </row>
    <row r="2702" spans="9:9">
      <c r="I2702" s="71"/>
    </row>
    <row r="2703" spans="9:9">
      <c r="I2703" s="71"/>
    </row>
    <row r="2704" spans="9:9">
      <c r="I2704" s="71"/>
    </row>
    <row r="2705" spans="9:9">
      <c r="I2705" s="71"/>
    </row>
    <row r="2706" spans="9:9">
      <c r="I2706" s="71"/>
    </row>
    <row r="2707" spans="9:9">
      <c r="I2707" s="71"/>
    </row>
    <row r="2708" spans="9:9">
      <c r="I2708" s="71"/>
    </row>
    <row r="2709" spans="9:9">
      <c r="I2709" s="71"/>
    </row>
    <row r="2710" spans="9:9">
      <c r="I2710" s="71"/>
    </row>
    <row r="2711" spans="9:9">
      <c r="I2711" s="71"/>
    </row>
    <row r="2712" spans="9:9">
      <c r="I2712" s="71"/>
    </row>
    <row r="2713" spans="9:9">
      <c r="I2713" s="71"/>
    </row>
    <row r="2714" spans="9:9">
      <c r="I2714" s="71"/>
    </row>
    <row r="2715" spans="9:9">
      <c r="I2715" s="71"/>
    </row>
    <row r="2716" spans="9:9">
      <c r="I2716" s="71"/>
    </row>
    <row r="2717" spans="9:9">
      <c r="I2717" s="71"/>
    </row>
    <row r="2718" spans="9:9">
      <c r="I2718" s="71"/>
    </row>
    <row r="2719" spans="9:9">
      <c r="I2719" s="71"/>
    </row>
    <row r="2720" spans="9:9">
      <c r="I2720" s="71"/>
    </row>
    <row r="2721" spans="9:9">
      <c r="I2721" s="71"/>
    </row>
    <row r="2722" spans="9:9">
      <c r="I2722" s="71"/>
    </row>
    <row r="2723" spans="9:9">
      <c r="I2723" s="71"/>
    </row>
    <row r="2724" spans="9:9">
      <c r="I2724" s="71"/>
    </row>
    <row r="2725" spans="9:9">
      <c r="I2725" s="71"/>
    </row>
    <row r="2726" spans="9:9">
      <c r="I2726" s="71"/>
    </row>
    <row r="2727" spans="9:9">
      <c r="I2727" s="71"/>
    </row>
    <row r="2728" spans="9:9">
      <c r="I2728" s="71"/>
    </row>
    <row r="2729" spans="9:9">
      <c r="I2729" s="71"/>
    </row>
    <row r="2730" spans="9:9">
      <c r="I2730" s="71"/>
    </row>
    <row r="2731" spans="9:9">
      <c r="I2731" s="71"/>
    </row>
    <row r="2732" spans="9:9">
      <c r="I2732" s="71"/>
    </row>
    <row r="2733" spans="9:9">
      <c r="I2733" s="71"/>
    </row>
    <row r="2734" spans="9:9">
      <c r="I2734" s="71"/>
    </row>
    <row r="2735" spans="9:9">
      <c r="I2735" s="71"/>
    </row>
    <row r="2736" spans="9:9">
      <c r="I2736" s="71"/>
    </row>
    <row r="2737" spans="9:9">
      <c r="I2737" s="71"/>
    </row>
    <row r="2738" spans="9:9">
      <c r="I2738" s="71"/>
    </row>
    <row r="2739" spans="9:9">
      <c r="I2739" s="71"/>
    </row>
    <row r="2740" spans="9:9">
      <c r="I2740" s="71"/>
    </row>
    <row r="2741" spans="9:9">
      <c r="I2741" s="71"/>
    </row>
    <row r="2742" spans="9:9">
      <c r="I2742" s="71"/>
    </row>
    <row r="2743" spans="9:9">
      <c r="I2743" s="71"/>
    </row>
    <row r="2744" spans="9:9">
      <c r="I2744" s="71"/>
    </row>
    <row r="2745" spans="9:9">
      <c r="I2745" s="71"/>
    </row>
    <row r="2746" spans="9:9">
      <c r="I2746" s="71"/>
    </row>
    <row r="2747" spans="9:9">
      <c r="I2747" s="71"/>
    </row>
    <row r="2748" spans="9:9">
      <c r="I2748" s="71"/>
    </row>
    <row r="2749" spans="9:9">
      <c r="I2749" s="71"/>
    </row>
    <row r="2750" spans="9:9">
      <c r="I2750" s="71"/>
    </row>
    <row r="2751" spans="9:9">
      <c r="I2751" s="71"/>
    </row>
    <row r="2752" spans="9:9">
      <c r="I2752" s="71"/>
    </row>
    <row r="2753" spans="9:9">
      <c r="I2753" s="71"/>
    </row>
    <row r="2754" spans="9:9">
      <c r="I2754" s="71"/>
    </row>
    <row r="2755" spans="9:9">
      <c r="I2755" s="71"/>
    </row>
    <row r="2756" spans="9:9">
      <c r="I2756" s="71"/>
    </row>
    <row r="2757" spans="9:9">
      <c r="I2757" s="71"/>
    </row>
    <row r="2758" spans="9:9">
      <c r="I2758" s="71"/>
    </row>
    <row r="2759" spans="9:9">
      <c r="I2759" s="71"/>
    </row>
    <row r="2760" spans="9:9">
      <c r="I2760" s="71"/>
    </row>
    <row r="2761" spans="9:9">
      <c r="I2761" s="71"/>
    </row>
    <row r="2762" spans="9:9">
      <c r="I2762" s="71"/>
    </row>
    <row r="2763" spans="9:9">
      <c r="I2763" s="71"/>
    </row>
    <row r="2764" spans="9:9">
      <c r="I2764" s="71"/>
    </row>
    <row r="2765" spans="9:9">
      <c r="I2765" s="71"/>
    </row>
    <row r="2766" spans="9:9">
      <c r="I2766" s="71"/>
    </row>
    <row r="2767" spans="9:9">
      <c r="I2767" s="71"/>
    </row>
    <row r="2768" spans="9:9">
      <c r="I2768" s="71"/>
    </row>
    <row r="2769" spans="9:9">
      <c r="I2769" s="71"/>
    </row>
    <row r="2770" spans="9:9">
      <c r="I2770" s="71"/>
    </row>
    <row r="2771" spans="9:9">
      <c r="I2771" s="71"/>
    </row>
    <row r="2772" spans="9:9">
      <c r="I2772" s="71"/>
    </row>
    <row r="2773" spans="9:9">
      <c r="I2773" s="71"/>
    </row>
    <row r="2774" spans="9:9">
      <c r="I2774" s="71"/>
    </row>
    <row r="2775" spans="9:9">
      <c r="I2775" s="71"/>
    </row>
    <row r="2776" spans="9:9">
      <c r="I2776" s="71"/>
    </row>
    <row r="2777" spans="9:9">
      <c r="I2777" s="71"/>
    </row>
    <row r="2778" spans="9:9">
      <c r="I2778" s="71"/>
    </row>
    <row r="2779" spans="9:9">
      <c r="I2779" s="71"/>
    </row>
    <row r="2780" spans="9:9">
      <c r="I2780" s="71"/>
    </row>
    <row r="2781" spans="9:9">
      <c r="I2781" s="71"/>
    </row>
    <row r="2782" spans="9:9">
      <c r="I2782" s="71"/>
    </row>
    <row r="2783" spans="9:9">
      <c r="I2783" s="71"/>
    </row>
    <row r="2784" spans="9:9">
      <c r="I2784" s="71"/>
    </row>
    <row r="2785" spans="9:9">
      <c r="I2785" s="71"/>
    </row>
    <row r="2786" spans="9:9">
      <c r="I2786" s="71"/>
    </row>
    <row r="2787" spans="9:9">
      <c r="I2787" s="71"/>
    </row>
    <row r="2788" spans="9:9">
      <c r="I2788" s="71"/>
    </row>
    <row r="2789" spans="9:9">
      <c r="I2789" s="71"/>
    </row>
    <row r="2790" spans="9:9">
      <c r="I2790" s="71"/>
    </row>
    <row r="2791" spans="9:9">
      <c r="I2791" s="71"/>
    </row>
    <row r="2792" spans="9:9">
      <c r="I2792" s="71"/>
    </row>
    <row r="2793" spans="9:9">
      <c r="I2793" s="71"/>
    </row>
    <row r="2794" spans="9:9">
      <c r="I2794" s="71"/>
    </row>
    <row r="2795" spans="9:9">
      <c r="I2795" s="71"/>
    </row>
    <row r="2796" spans="9:9">
      <c r="I2796" s="71"/>
    </row>
    <row r="2797" spans="9:9">
      <c r="I2797" s="71"/>
    </row>
    <row r="2798" spans="9:9">
      <c r="I2798" s="71"/>
    </row>
    <row r="2799" spans="9:9">
      <c r="I2799" s="71"/>
    </row>
    <row r="2800" spans="9:9">
      <c r="I2800" s="71"/>
    </row>
    <row r="2801" spans="9:9">
      <c r="I2801" s="71"/>
    </row>
    <row r="2802" spans="9:9">
      <c r="I2802" s="71"/>
    </row>
    <row r="2803" spans="9:9">
      <c r="I2803" s="71"/>
    </row>
    <row r="2804" spans="9:9">
      <c r="I2804" s="71"/>
    </row>
    <row r="2805" spans="9:9">
      <c r="I2805" s="71"/>
    </row>
    <row r="2806" spans="9:9">
      <c r="I2806" s="71"/>
    </row>
    <row r="2807" spans="9:9">
      <c r="I2807" s="71"/>
    </row>
    <row r="2808" spans="9:9">
      <c r="I2808" s="71"/>
    </row>
    <row r="2809" spans="9:9">
      <c r="I2809" s="71"/>
    </row>
    <row r="2810" spans="9:9">
      <c r="I2810" s="71"/>
    </row>
    <row r="2811" spans="9:9">
      <c r="I2811" s="71"/>
    </row>
    <row r="2812" spans="9:9">
      <c r="I2812" s="71"/>
    </row>
    <row r="2813" spans="9:9">
      <c r="I2813" s="71"/>
    </row>
    <row r="2814" spans="9:9">
      <c r="I2814" s="71"/>
    </row>
    <row r="2815" spans="9:9">
      <c r="I2815" s="71"/>
    </row>
    <row r="2816" spans="9:9">
      <c r="I2816" s="71"/>
    </row>
    <row r="2817" spans="9:9">
      <c r="I2817" s="71"/>
    </row>
    <row r="2818" spans="9:9">
      <c r="I2818" s="71"/>
    </row>
    <row r="2819" spans="9:9">
      <c r="I2819" s="71"/>
    </row>
    <row r="2820" spans="9:9">
      <c r="I2820" s="71"/>
    </row>
    <row r="2821" spans="9:9">
      <c r="I2821" s="71"/>
    </row>
    <row r="2822" spans="9:9">
      <c r="I2822" s="71"/>
    </row>
    <row r="2823" spans="9:9">
      <c r="I2823" s="71"/>
    </row>
    <row r="2824" spans="9:9">
      <c r="I2824" s="71"/>
    </row>
    <row r="2825" spans="9:9">
      <c r="I2825" s="71"/>
    </row>
    <row r="2826" spans="9:9">
      <c r="I2826" s="71"/>
    </row>
    <row r="2827" spans="9:9">
      <c r="I2827" s="71"/>
    </row>
    <row r="2828" spans="9:9">
      <c r="I2828" s="71"/>
    </row>
    <row r="2829" spans="9:9">
      <c r="I2829" s="71"/>
    </row>
    <row r="2830" spans="9:9">
      <c r="I2830" s="71"/>
    </row>
    <row r="2831" spans="9:9">
      <c r="I2831" s="71"/>
    </row>
    <row r="2832" spans="9:9">
      <c r="I2832" s="71"/>
    </row>
    <row r="2833" spans="9:9">
      <c r="I2833" s="71"/>
    </row>
    <row r="2834" spans="9:9">
      <c r="I2834" s="71"/>
    </row>
    <row r="2835" spans="9:9">
      <c r="I2835" s="71"/>
    </row>
    <row r="2836" spans="9:9">
      <c r="I2836" s="71"/>
    </row>
    <row r="2837" spans="9:9">
      <c r="I2837" s="71"/>
    </row>
    <row r="2838" spans="9:9">
      <c r="I2838" s="71"/>
    </row>
    <row r="2839" spans="9:9">
      <c r="I2839" s="71"/>
    </row>
    <row r="2840" spans="9:9">
      <c r="I2840" s="71"/>
    </row>
    <row r="2841" spans="9:9">
      <c r="I2841" s="71"/>
    </row>
    <row r="2842" spans="9:9">
      <c r="I2842" s="71"/>
    </row>
    <row r="2843" spans="9:9">
      <c r="I2843" s="71"/>
    </row>
    <row r="2844" spans="9:9">
      <c r="I2844" s="71"/>
    </row>
    <row r="2845" spans="9:9">
      <c r="I2845" s="71"/>
    </row>
    <row r="2846" spans="9:9">
      <c r="I2846" s="71"/>
    </row>
    <row r="2847" spans="9:9">
      <c r="I2847" s="71"/>
    </row>
    <row r="2848" spans="9:9">
      <c r="I2848" s="71"/>
    </row>
    <row r="2849" spans="9:9">
      <c r="I2849" s="71"/>
    </row>
    <row r="2850" spans="9:9">
      <c r="I2850" s="71"/>
    </row>
    <row r="2851" spans="9:9">
      <c r="I2851" s="71"/>
    </row>
    <row r="2852" spans="9:9">
      <c r="I2852" s="71"/>
    </row>
    <row r="2853" spans="9:9">
      <c r="I2853" s="71"/>
    </row>
    <row r="2854" spans="9:9">
      <c r="I2854" s="71"/>
    </row>
    <row r="2855" spans="9:9">
      <c r="I2855" s="71"/>
    </row>
    <row r="2856" spans="9:9">
      <c r="I2856" s="71"/>
    </row>
    <row r="2857" spans="9:9">
      <c r="I2857" s="71"/>
    </row>
    <row r="2858" spans="9:9">
      <c r="I2858" s="71"/>
    </row>
    <row r="2859" spans="9:9">
      <c r="I2859" s="71"/>
    </row>
    <row r="2860" spans="9:9">
      <c r="I2860" s="71"/>
    </row>
    <row r="2861" spans="9:9">
      <c r="I2861" s="71"/>
    </row>
    <row r="2862" spans="9:9">
      <c r="I2862" s="71"/>
    </row>
    <row r="2863" spans="9:9">
      <c r="I2863" s="71"/>
    </row>
    <row r="2864" spans="9:9">
      <c r="I2864" s="71"/>
    </row>
    <row r="2865" spans="9:9">
      <c r="I2865" s="71"/>
    </row>
    <row r="2866" spans="9:9">
      <c r="I2866" s="71"/>
    </row>
    <row r="2867" spans="9:9">
      <c r="I2867" s="71"/>
    </row>
    <row r="2868" spans="9:9">
      <c r="I2868" s="71"/>
    </row>
    <row r="2869" spans="9:9">
      <c r="I2869" s="71"/>
    </row>
    <row r="2870" spans="9:9">
      <c r="I2870" s="71"/>
    </row>
    <row r="2871" spans="9:9">
      <c r="I2871" s="71"/>
    </row>
    <row r="2872" spans="9:9">
      <c r="I2872" s="71"/>
    </row>
    <row r="2873" spans="9:9">
      <c r="I2873" s="71"/>
    </row>
    <row r="2874" spans="9:9">
      <c r="I2874" s="71"/>
    </row>
    <row r="2875" spans="9:9">
      <c r="I2875" s="71"/>
    </row>
    <row r="2876" spans="9:9">
      <c r="I2876" s="71"/>
    </row>
    <row r="2877" spans="9:9">
      <c r="I2877" s="71"/>
    </row>
    <row r="2878" spans="9:9">
      <c r="I2878" s="71"/>
    </row>
    <row r="2879" spans="9:9">
      <c r="I2879" s="71"/>
    </row>
    <row r="2880" spans="9:9">
      <c r="I2880" s="71"/>
    </row>
    <row r="2881" spans="9:9">
      <c r="I2881" s="71"/>
    </row>
    <row r="2882" spans="9:9">
      <c r="I2882" s="71"/>
    </row>
    <row r="2883" spans="9:9">
      <c r="I2883" s="71"/>
    </row>
    <row r="2884" spans="9:9">
      <c r="I2884" s="71"/>
    </row>
    <row r="2885" spans="9:9">
      <c r="I2885" s="71"/>
    </row>
    <row r="2886" spans="9:9">
      <c r="I2886" s="71"/>
    </row>
    <row r="2887" spans="9:9">
      <c r="I2887" s="71"/>
    </row>
    <row r="2888" spans="9:9">
      <c r="I2888" s="71"/>
    </row>
    <row r="2889" spans="9:9">
      <c r="I2889" s="71"/>
    </row>
    <row r="2890" spans="9:9">
      <c r="I2890" s="71"/>
    </row>
    <row r="2891" spans="9:9">
      <c r="I2891" s="71"/>
    </row>
    <row r="2892" spans="9:9">
      <c r="I2892" s="71"/>
    </row>
    <row r="2893" spans="9:9">
      <c r="I2893" s="71"/>
    </row>
    <row r="2894" spans="9:9">
      <c r="I2894" s="71"/>
    </row>
    <row r="2895" spans="9:9">
      <c r="I2895" s="71"/>
    </row>
    <row r="2896" spans="9:9">
      <c r="I2896" s="71"/>
    </row>
    <row r="2897" spans="9:9">
      <c r="I2897" s="71"/>
    </row>
    <row r="2898" spans="9:9">
      <c r="I2898" s="71"/>
    </row>
    <row r="2899" spans="9:9">
      <c r="I2899" s="71"/>
    </row>
    <row r="2900" spans="9:9">
      <c r="I2900" s="71"/>
    </row>
    <row r="2901" spans="9:9">
      <c r="I2901" s="71"/>
    </row>
    <row r="2902" spans="9:9">
      <c r="I2902" s="71"/>
    </row>
    <row r="2903" spans="9:9">
      <c r="I2903" s="71"/>
    </row>
    <row r="2904" spans="9:9">
      <c r="I2904" s="71"/>
    </row>
    <row r="2905" spans="9:9">
      <c r="I2905" s="71"/>
    </row>
    <row r="2906" spans="9:9">
      <c r="I2906" s="71"/>
    </row>
    <row r="2907" spans="9:9">
      <c r="I2907" s="71"/>
    </row>
    <row r="2908" spans="9:9">
      <c r="I2908" s="71"/>
    </row>
    <row r="2909" spans="9:9">
      <c r="I2909" s="71"/>
    </row>
    <row r="2910" spans="9:9">
      <c r="I2910" s="71"/>
    </row>
    <row r="2911" spans="9:9">
      <c r="I2911" s="71"/>
    </row>
    <row r="2912" spans="9:9">
      <c r="I2912" s="71"/>
    </row>
    <row r="2913" spans="9:9">
      <c r="I2913" s="71"/>
    </row>
    <row r="2914" spans="9:9">
      <c r="I2914" s="71"/>
    </row>
    <row r="2915" spans="9:9">
      <c r="I2915" s="71"/>
    </row>
    <row r="2916" spans="9:9">
      <c r="I2916" s="71"/>
    </row>
    <row r="2917" spans="9:9">
      <c r="I2917" s="71"/>
    </row>
    <row r="2918" spans="9:9">
      <c r="I2918" s="71"/>
    </row>
    <row r="2919" spans="9:9">
      <c r="I2919" s="71"/>
    </row>
    <row r="2920" spans="9:9">
      <c r="I2920" s="71"/>
    </row>
    <row r="2921" spans="9:9">
      <c r="I2921" s="71"/>
    </row>
    <row r="2922" spans="9:9">
      <c r="I2922" s="71"/>
    </row>
    <row r="2923" spans="9:9">
      <c r="I2923" s="71"/>
    </row>
    <row r="2924" spans="9:9">
      <c r="I2924" s="71"/>
    </row>
    <row r="2925" spans="9:9">
      <c r="I2925" s="71"/>
    </row>
    <row r="2926" spans="9:9">
      <c r="I2926" s="71"/>
    </row>
    <row r="2927" spans="9:9">
      <c r="I2927" s="71"/>
    </row>
    <row r="2928" spans="9:9">
      <c r="I2928" s="71"/>
    </row>
    <row r="2929" spans="9:9">
      <c r="I2929" s="71"/>
    </row>
    <row r="2930" spans="9:9">
      <c r="I2930" s="71"/>
    </row>
    <row r="2931" spans="9:9">
      <c r="I2931" s="71"/>
    </row>
    <row r="2932" spans="9:9">
      <c r="I2932" s="71"/>
    </row>
    <row r="2933" spans="9:9">
      <c r="I2933" s="71"/>
    </row>
    <row r="2934" spans="9:9">
      <c r="I2934" s="71"/>
    </row>
    <row r="2935" spans="9:9">
      <c r="I2935" s="71"/>
    </row>
    <row r="2936" spans="9:9">
      <c r="I2936" s="71"/>
    </row>
    <row r="2937" spans="9:9">
      <c r="I2937" s="71"/>
    </row>
    <row r="2938" spans="9:9">
      <c r="I2938" s="71"/>
    </row>
    <row r="2939" spans="9:9">
      <c r="I2939" s="71"/>
    </row>
    <row r="2940" spans="9:9">
      <c r="I2940" s="71"/>
    </row>
    <row r="2941" spans="9:9">
      <c r="I2941" s="71"/>
    </row>
    <row r="2942" spans="9:9">
      <c r="I2942" s="71"/>
    </row>
    <row r="2943" spans="9:9">
      <c r="I2943" s="71"/>
    </row>
    <row r="2944" spans="9:9">
      <c r="I2944" s="71"/>
    </row>
    <row r="2945" spans="9:9">
      <c r="I2945" s="71"/>
    </row>
    <row r="2946" spans="9:9">
      <c r="I2946" s="71"/>
    </row>
    <row r="2947" spans="9:9">
      <c r="I2947" s="71"/>
    </row>
    <row r="2948" spans="9:9">
      <c r="I2948" s="71"/>
    </row>
    <row r="2949" spans="9:9">
      <c r="I2949" s="71"/>
    </row>
    <row r="2950" spans="9:9">
      <c r="I2950" s="71"/>
    </row>
    <row r="2951" spans="9:9">
      <c r="I2951" s="71"/>
    </row>
    <row r="2952" spans="9:9">
      <c r="I2952" s="71"/>
    </row>
    <row r="2953" spans="9:9">
      <c r="I2953" s="71"/>
    </row>
    <row r="2954" spans="9:9">
      <c r="I2954" s="71"/>
    </row>
    <row r="2955" spans="9:9">
      <c r="I2955" s="71"/>
    </row>
    <row r="2956" spans="9:9">
      <c r="I2956" s="71"/>
    </row>
    <row r="2957" spans="9:9">
      <c r="I2957" s="71"/>
    </row>
    <row r="2958" spans="9:9">
      <c r="I2958" s="71"/>
    </row>
    <row r="2959" spans="9:9">
      <c r="I2959" s="71"/>
    </row>
    <row r="2960" spans="9:9">
      <c r="I2960" s="71"/>
    </row>
    <row r="2961" spans="9:9">
      <c r="I2961" s="71"/>
    </row>
    <row r="2962" spans="9:9">
      <c r="I2962" s="71"/>
    </row>
    <row r="2963" spans="9:9">
      <c r="I2963" s="71"/>
    </row>
    <row r="2964" spans="9:9">
      <c r="I2964" s="71"/>
    </row>
    <row r="2965" spans="9:9">
      <c r="I2965" s="71"/>
    </row>
    <row r="2966" spans="9:9">
      <c r="I2966" s="71"/>
    </row>
    <row r="2967" spans="9:9">
      <c r="I2967" s="71"/>
    </row>
    <row r="2968" spans="9:9">
      <c r="I2968" s="71"/>
    </row>
    <row r="2969" spans="9:9">
      <c r="I2969" s="71"/>
    </row>
    <row r="2970" spans="9:9">
      <c r="I2970" s="71"/>
    </row>
    <row r="2971" spans="9:9">
      <c r="I2971" s="71"/>
    </row>
    <row r="2972" spans="9:9">
      <c r="I2972" s="71"/>
    </row>
    <row r="2973" spans="9:9">
      <c r="I2973" s="71"/>
    </row>
    <row r="2974" spans="9:9">
      <c r="I2974" s="71"/>
    </row>
    <row r="2975" spans="9:9">
      <c r="I2975" s="71"/>
    </row>
    <row r="2976" spans="9:9">
      <c r="I2976" s="71"/>
    </row>
    <row r="2977" spans="9:9">
      <c r="I2977" s="71"/>
    </row>
    <row r="2978" spans="9:9">
      <c r="I2978" s="71"/>
    </row>
    <row r="2979" spans="9:9">
      <c r="I2979" s="71"/>
    </row>
    <row r="2980" spans="9:9">
      <c r="I2980" s="71"/>
    </row>
    <row r="2981" spans="9:9">
      <c r="I2981" s="71"/>
    </row>
    <row r="2982" spans="9:9">
      <c r="I2982" s="71"/>
    </row>
    <row r="2983" spans="9:9">
      <c r="I2983" s="71"/>
    </row>
    <row r="2984" spans="9:9">
      <c r="I2984" s="71"/>
    </row>
    <row r="2985" spans="9:9">
      <c r="I2985" s="71"/>
    </row>
    <row r="2986" spans="9:9">
      <c r="I2986" s="71"/>
    </row>
    <row r="2987" spans="9:9">
      <c r="I2987" s="71"/>
    </row>
    <row r="2988" spans="9:9">
      <c r="I2988" s="71"/>
    </row>
    <row r="2989" spans="9:9">
      <c r="I2989" s="71"/>
    </row>
    <row r="2990" spans="9:9">
      <c r="I2990" s="71"/>
    </row>
    <row r="2991" spans="9:9">
      <c r="I2991" s="71"/>
    </row>
    <row r="2992" spans="9:9">
      <c r="I2992" s="71"/>
    </row>
    <row r="2993" spans="9:9">
      <c r="I2993" s="71"/>
    </row>
    <row r="2994" spans="9:9">
      <c r="I2994" s="71"/>
    </row>
    <row r="2995" spans="9:9">
      <c r="I2995" s="71"/>
    </row>
    <row r="2996" spans="9:9">
      <c r="I2996" s="71"/>
    </row>
    <row r="2997" spans="9:9">
      <c r="I2997" s="71"/>
    </row>
    <row r="2998" spans="9:9">
      <c r="I2998" s="71"/>
    </row>
    <row r="2999" spans="9:9">
      <c r="I2999" s="71"/>
    </row>
    <row r="3000" spans="9:9">
      <c r="I3000" s="71"/>
    </row>
    <row r="3001" spans="9:9">
      <c r="I3001" s="71"/>
    </row>
    <row r="3002" spans="9:9">
      <c r="I3002" s="71"/>
    </row>
    <row r="3003" spans="9:9">
      <c r="I3003" s="71"/>
    </row>
    <row r="3004" spans="9:9">
      <c r="I3004" s="71"/>
    </row>
    <row r="3005" spans="9:9">
      <c r="I3005" s="71"/>
    </row>
    <row r="3006" spans="9:9">
      <c r="I3006" s="71"/>
    </row>
    <row r="3007" spans="9:9">
      <c r="I3007" s="71"/>
    </row>
    <row r="3008" spans="9:9">
      <c r="I3008" s="71"/>
    </row>
    <row r="3009" spans="9:9">
      <c r="I3009" s="71"/>
    </row>
    <row r="3010" spans="9:9">
      <c r="I3010" s="71"/>
    </row>
    <row r="3011" spans="9:9">
      <c r="I3011" s="71"/>
    </row>
    <row r="3012" spans="9:9">
      <c r="I3012" s="71"/>
    </row>
    <row r="3013" spans="9:9">
      <c r="I3013" s="71"/>
    </row>
    <row r="3014" spans="9:9">
      <c r="I3014" s="71"/>
    </row>
    <row r="3015" spans="9:9">
      <c r="I3015" s="71"/>
    </row>
    <row r="3016" spans="9:9">
      <c r="I3016" s="71"/>
    </row>
    <row r="3017" spans="9:9">
      <c r="I3017" s="71"/>
    </row>
    <row r="3018" spans="9:9">
      <c r="I3018" s="71"/>
    </row>
    <row r="3019" spans="9:9">
      <c r="I3019" s="71"/>
    </row>
    <row r="3020" spans="9:9">
      <c r="I3020" s="71"/>
    </row>
    <row r="3021" spans="9:9">
      <c r="I3021" s="71"/>
    </row>
    <row r="3022" spans="9:9">
      <c r="I3022" s="71"/>
    </row>
    <row r="3023" spans="9:9">
      <c r="I3023" s="71"/>
    </row>
    <row r="3024" spans="9:9">
      <c r="I3024" s="71"/>
    </row>
    <row r="3025" spans="9:9">
      <c r="I3025" s="71"/>
    </row>
    <row r="3026" spans="9:9">
      <c r="I3026" s="71"/>
    </row>
    <row r="3027" spans="9:9">
      <c r="I3027" s="71"/>
    </row>
    <row r="3028" spans="9:9">
      <c r="I3028" s="71"/>
    </row>
    <row r="3029" spans="9:9">
      <c r="I3029" s="71"/>
    </row>
    <row r="3030" spans="9:9">
      <c r="I3030" s="71"/>
    </row>
    <row r="3031" spans="9:9">
      <c r="I3031" s="71"/>
    </row>
    <row r="3032" spans="9:9">
      <c r="I3032" s="71"/>
    </row>
    <row r="3033" spans="9:9">
      <c r="I3033" s="71"/>
    </row>
    <row r="3034" spans="9:9">
      <c r="I3034" s="71"/>
    </row>
    <row r="3035" spans="9:9">
      <c r="I3035" s="71"/>
    </row>
    <row r="3036" spans="9:9">
      <c r="I3036" s="71"/>
    </row>
    <row r="3037" spans="9:9">
      <c r="I3037" s="71"/>
    </row>
    <row r="3038" spans="9:9">
      <c r="I3038" s="71"/>
    </row>
    <row r="3039" spans="9:9">
      <c r="I3039" s="71"/>
    </row>
    <row r="3040" spans="9:9">
      <c r="I3040" s="71"/>
    </row>
    <row r="3041" spans="9:9">
      <c r="I3041" s="71"/>
    </row>
    <row r="3042" spans="9:9">
      <c r="I3042" s="71"/>
    </row>
    <row r="3043" spans="9:9">
      <c r="I3043" s="71"/>
    </row>
    <row r="3044" spans="9:9">
      <c r="I3044" s="71"/>
    </row>
    <row r="3045" spans="9:9">
      <c r="I3045" s="71"/>
    </row>
    <row r="3046" spans="9:9">
      <c r="I3046" s="71"/>
    </row>
    <row r="3047" spans="9:9">
      <c r="I3047" s="71"/>
    </row>
    <row r="3048" spans="9:9">
      <c r="I3048" s="71"/>
    </row>
    <row r="3049" spans="9:9">
      <c r="I3049" s="71"/>
    </row>
    <row r="3050" spans="9:9">
      <c r="I3050" s="71"/>
    </row>
    <row r="3051" spans="9:9">
      <c r="I3051" s="71"/>
    </row>
    <row r="3052" spans="9:9">
      <c r="I3052" s="71"/>
    </row>
    <row r="3053" spans="9:9">
      <c r="I3053" s="71"/>
    </row>
    <row r="3054" spans="9:9">
      <c r="I3054" s="71"/>
    </row>
    <row r="3055" spans="9:9">
      <c r="I3055" s="71"/>
    </row>
    <row r="3056" spans="9:9">
      <c r="I3056" s="71"/>
    </row>
    <row r="3057" spans="9:9">
      <c r="I3057" s="71"/>
    </row>
    <row r="3058" spans="9:9">
      <c r="I3058" s="71"/>
    </row>
    <row r="3059" spans="9:9">
      <c r="I3059" s="71"/>
    </row>
    <row r="3060" spans="9:9">
      <c r="I3060" s="71"/>
    </row>
    <row r="3061" spans="9:9">
      <c r="I3061" s="71"/>
    </row>
    <row r="3062" spans="9:9">
      <c r="I3062" s="71"/>
    </row>
    <row r="3063" spans="9:9">
      <c r="I3063" s="71"/>
    </row>
    <row r="3064" spans="9:9">
      <c r="I3064" s="71"/>
    </row>
    <row r="3065" spans="9:9">
      <c r="I3065" s="71"/>
    </row>
    <row r="3066" spans="9:9">
      <c r="I3066" s="71"/>
    </row>
    <row r="3067" spans="9:9">
      <c r="I3067" s="71"/>
    </row>
    <row r="3068" spans="9:9">
      <c r="I3068" s="71"/>
    </row>
    <row r="3069" spans="9:9">
      <c r="I3069" s="71"/>
    </row>
    <row r="3070" spans="9:9">
      <c r="I3070" s="71"/>
    </row>
    <row r="3071" spans="9:9">
      <c r="I3071" s="71"/>
    </row>
    <row r="3072" spans="9:9">
      <c r="I3072" s="71"/>
    </row>
    <row r="3073" spans="9:9">
      <c r="I3073" s="71"/>
    </row>
    <row r="3074" spans="9:9">
      <c r="I3074" s="71"/>
    </row>
    <row r="3075" spans="9:9">
      <c r="I3075" s="71"/>
    </row>
    <row r="3076" spans="9:9">
      <c r="I3076" s="71"/>
    </row>
    <row r="3077" spans="9:9">
      <c r="I3077" s="71"/>
    </row>
    <row r="3078" spans="9:9">
      <c r="I3078" s="71"/>
    </row>
    <row r="3079" spans="9:9">
      <c r="I3079" s="71"/>
    </row>
    <row r="3080" spans="9:9">
      <c r="I3080" s="71"/>
    </row>
    <row r="3081" spans="9:9">
      <c r="I3081" s="71"/>
    </row>
    <row r="3082" spans="9:9">
      <c r="I3082" s="71"/>
    </row>
    <row r="3083" spans="9:9">
      <c r="I3083" s="71"/>
    </row>
    <row r="3084" spans="9:9">
      <c r="I3084" s="71"/>
    </row>
    <row r="3085" spans="9:9">
      <c r="I3085" s="71"/>
    </row>
    <row r="3086" spans="9:9">
      <c r="I3086" s="71"/>
    </row>
    <row r="3087" spans="9:9">
      <c r="I3087" s="71"/>
    </row>
    <row r="3088" spans="9:9">
      <c r="I3088" s="71"/>
    </row>
    <row r="3089" spans="9:9">
      <c r="I3089" s="71"/>
    </row>
    <row r="3090" spans="9:9">
      <c r="I3090" s="71"/>
    </row>
    <row r="3091" spans="9:9">
      <c r="I3091" s="71"/>
    </row>
    <row r="3092" spans="9:9">
      <c r="I3092" s="71"/>
    </row>
    <row r="3093" spans="9:9">
      <c r="I3093" s="71"/>
    </row>
    <row r="3094" spans="9:9">
      <c r="I3094" s="71"/>
    </row>
    <row r="3095" spans="9:9">
      <c r="I3095" s="71"/>
    </row>
    <row r="3096" spans="9:9">
      <c r="I3096" s="71"/>
    </row>
    <row r="3097" spans="9:9">
      <c r="I3097" s="71"/>
    </row>
    <row r="3098" spans="9:9">
      <c r="I3098" s="71"/>
    </row>
    <row r="3099" spans="9:9">
      <c r="I3099" s="71"/>
    </row>
    <row r="3100" spans="9:9">
      <c r="I3100" s="71"/>
    </row>
    <row r="3101" spans="9:9">
      <c r="I3101" s="71"/>
    </row>
    <row r="3102" spans="9:9">
      <c r="I3102" s="71"/>
    </row>
    <row r="3103" spans="9:9">
      <c r="I3103" s="71"/>
    </row>
    <row r="3104" spans="9:9">
      <c r="I3104" s="71"/>
    </row>
    <row r="3105" spans="9:9">
      <c r="I3105" s="71"/>
    </row>
    <row r="3106" spans="9:9">
      <c r="I3106" s="71"/>
    </row>
    <row r="3107" spans="9:9">
      <c r="I3107" s="71"/>
    </row>
    <row r="3108" spans="9:9">
      <c r="I3108" s="71"/>
    </row>
    <row r="3109" spans="9:9">
      <c r="I3109" s="71"/>
    </row>
    <row r="3110" spans="9:9">
      <c r="I3110" s="71"/>
    </row>
    <row r="3111" spans="9:9">
      <c r="I3111" s="71"/>
    </row>
    <row r="3112" spans="9:9">
      <c r="I3112" s="71"/>
    </row>
    <row r="3113" spans="9:9">
      <c r="I3113" s="71"/>
    </row>
    <row r="3114" spans="9:9">
      <c r="I3114" s="71"/>
    </row>
    <row r="3115" spans="9:9">
      <c r="I3115" s="71"/>
    </row>
    <row r="3116" spans="9:9">
      <c r="I3116" s="71"/>
    </row>
    <row r="3117" spans="9:9">
      <c r="I3117" s="71"/>
    </row>
    <row r="3118" spans="9:9">
      <c r="I3118" s="71"/>
    </row>
    <row r="3119" spans="9:9">
      <c r="I3119" s="71"/>
    </row>
    <row r="3120" spans="9:9">
      <c r="I3120" s="71"/>
    </row>
    <row r="3121" spans="9:9">
      <c r="I3121" s="71"/>
    </row>
    <row r="3122" spans="9:9">
      <c r="I3122" s="71"/>
    </row>
    <row r="3123" spans="9:9">
      <c r="I3123" s="71"/>
    </row>
    <row r="3124" spans="9:9">
      <c r="I3124" s="71"/>
    </row>
    <row r="3125" spans="9:9">
      <c r="I3125" s="71"/>
    </row>
    <row r="3126" spans="9:9">
      <c r="I3126" s="71"/>
    </row>
    <row r="3127" spans="9:9">
      <c r="I3127" s="71"/>
    </row>
    <row r="3128" spans="9:9">
      <c r="I3128" s="71"/>
    </row>
    <row r="3129" spans="9:9">
      <c r="I3129" s="71"/>
    </row>
    <row r="3130" spans="9:9">
      <c r="I3130" s="71"/>
    </row>
    <row r="3131" spans="9:9">
      <c r="I3131" s="71"/>
    </row>
    <row r="3132" spans="9:9">
      <c r="I3132" s="71"/>
    </row>
    <row r="3133" spans="9:9">
      <c r="I3133" s="71"/>
    </row>
    <row r="3134" spans="9:9">
      <c r="I3134" s="71"/>
    </row>
    <row r="3135" spans="9:9">
      <c r="I3135" s="71"/>
    </row>
    <row r="3136" spans="9:9">
      <c r="I3136" s="71"/>
    </row>
    <row r="3137" spans="9:9">
      <c r="I3137" s="71"/>
    </row>
    <row r="3138" spans="9:9">
      <c r="I3138" s="71"/>
    </row>
    <row r="3139" spans="9:9">
      <c r="I3139" s="71"/>
    </row>
    <row r="3140" spans="9:9">
      <c r="I3140" s="71"/>
    </row>
    <row r="3141" spans="9:9">
      <c r="I3141" s="71"/>
    </row>
    <row r="3142" spans="9:9">
      <c r="I3142" s="71"/>
    </row>
    <row r="3143" spans="9:9">
      <c r="I3143" s="71"/>
    </row>
    <row r="3144" spans="9:9">
      <c r="I3144" s="71"/>
    </row>
    <row r="3145" spans="9:9">
      <c r="I3145" s="71"/>
    </row>
    <row r="3146" spans="9:9">
      <c r="I3146" s="71"/>
    </row>
    <row r="3147" spans="9:9">
      <c r="I3147" s="71"/>
    </row>
    <row r="3148" spans="9:9">
      <c r="I3148" s="71"/>
    </row>
    <row r="3149" spans="9:9">
      <c r="I3149" s="71"/>
    </row>
    <row r="3150" spans="9:9">
      <c r="I3150" s="71"/>
    </row>
    <row r="3151" spans="9:9">
      <c r="I3151" s="71"/>
    </row>
    <row r="3152" spans="9:9">
      <c r="I3152" s="71"/>
    </row>
    <row r="3153" spans="9:9">
      <c r="I3153" s="71"/>
    </row>
    <row r="3154" spans="9:9">
      <c r="I3154" s="71"/>
    </row>
    <row r="3155" spans="9:9">
      <c r="I3155" s="71"/>
    </row>
    <row r="3156" spans="9:9">
      <c r="I3156" s="71"/>
    </row>
    <row r="3157" spans="9:9">
      <c r="I3157" s="71"/>
    </row>
    <row r="3158" spans="9:9">
      <c r="I3158" s="71"/>
    </row>
    <row r="3159" spans="9:9">
      <c r="I3159" s="71"/>
    </row>
    <row r="3160" spans="9:9">
      <c r="I3160" s="71"/>
    </row>
    <row r="3161" spans="9:9">
      <c r="I3161" s="71"/>
    </row>
    <row r="3162" spans="9:9">
      <c r="I3162" s="71"/>
    </row>
    <row r="3163" spans="9:9">
      <c r="I3163" s="71"/>
    </row>
    <row r="3164" spans="9:9">
      <c r="I3164" s="71"/>
    </row>
    <row r="3165" spans="9:9">
      <c r="I3165" s="71"/>
    </row>
    <row r="3166" spans="9:9">
      <c r="I3166" s="71"/>
    </row>
    <row r="3167" spans="9:9">
      <c r="I3167" s="71"/>
    </row>
    <row r="3168" spans="9:9">
      <c r="I3168" s="71"/>
    </row>
    <row r="3169" spans="9:9">
      <c r="I3169" s="71"/>
    </row>
    <row r="3170" spans="9:9">
      <c r="I3170" s="71"/>
    </row>
    <row r="3171" spans="9:9">
      <c r="I3171" s="71"/>
    </row>
    <row r="3172" spans="9:9">
      <c r="I3172" s="71"/>
    </row>
    <row r="3173" spans="9:9">
      <c r="I3173" s="71"/>
    </row>
    <row r="3174" spans="9:9">
      <c r="I3174" s="71"/>
    </row>
    <row r="3175" spans="9:9">
      <c r="I3175" s="71"/>
    </row>
    <row r="3176" spans="9:9">
      <c r="I3176" s="71"/>
    </row>
    <row r="3177" spans="9:9">
      <c r="I3177" s="71"/>
    </row>
    <row r="3178" spans="9:9">
      <c r="I3178" s="71"/>
    </row>
    <row r="3179" spans="9:9">
      <c r="I3179" s="71"/>
    </row>
    <row r="3180" spans="9:9">
      <c r="I3180" s="71"/>
    </row>
    <row r="3181" spans="9:9">
      <c r="I3181" s="71"/>
    </row>
    <row r="3182" spans="9:9">
      <c r="I3182" s="71"/>
    </row>
    <row r="3183" spans="9:9">
      <c r="I3183" s="71"/>
    </row>
    <row r="3184" spans="9:9">
      <c r="I3184" s="71"/>
    </row>
    <row r="3185" spans="9:9">
      <c r="I3185" s="71"/>
    </row>
    <row r="3186" spans="9:9">
      <c r="I3186" s="71"/>
    </row>
    <row r="3187" spans="9:9">
      <c r="I3187" s="71"/>
    </row>
    <row r="3188" spans="9:9">
      <c r="I3188" s="71"/>
    </row>
    <row r="3189" spans="9:9">
      <c r="I3189" s="71"/>
    </row>
    <row r="3190" spans="9:9">
      <c r="I3190" s="71"/>
    </row>
    <row r="3191" spans="9:9">
      <c r="I3191" s="71"/>
    </row>
    <row r="3192" spans="9:9">
      <c r="I3192" s="71"/>
    </row>
    <row r="3193" spans="9:9">
      <c r="I3193" s="71"/>
    </row>
    <row r="3194" spans="9:9">
      <c r="I3194" s="71"/>
    </row>
    <row r="3195" spans="9:9">
      <c r="I3195" s="71"/>
    </row>
    <row r="3196" spans="9:9">
      <c r="I3196" s="71"/>
    </row>
    <row r="3197" spans="9:9">
      <c r="I3197" s="71"/>
    </row>
    <row r="3198" spans="9:9">
      <c r="I3198" s="71"/>
    </row>
    <row r="3199" spans="9:9">
      <c r="I3199" s="71"/>
    </row>
    <row r="3200" spans="9:9">
      <c r="I3200" s="71"/>
    </row>
    <row r="3201" spans="9:9">
      <c r="I3201" s="71"/>
    </row>
    <row r="3202" spans="9:9">
      <c r="I3202" s="71"/>
    </row>
    <row r="3203" spans="9:9">
      <c r="I3203" s="71"/>
    </row>
    <row r="3204" spans="9:9">
      <c r="I3204" s="71"/>
    </row>
    <row r="3205" spans="9:9">
      <c r="I3205" s="71"/>
    </row>
    <row r="3206" spans="9:9">
      <c r="I3206" s="71"/>
    </row>
    <row r="3207" spans="9:9">
      <c r="I3207" s="71"/>
    </row>
    <row r="3208" spans="9:9">
      <c r="I3208" s="71"/>
    </row>
    <row r="3209" spans="9:9">
      <c r="I3209" s="71"/>
    </row>
    <row r="3210" spans="9:9">
      <c r="I3210" s="71"/>
    </row>
    <row r="3211" spans="9:9">
      <c r="I3211" s="71"/>
    </row>
    <row r="3212" spans="9:9">
      <c r="I3212" s="71"/>
    </row>
    <row r="3213" spans="9:9">
      <c r="I3213" s="71"/>
    </row>
    <row r="3214" spans="9:9">
      <c r="I3214" s="71"/>
    </row>
    <row r="3215" spans="9:9">
      <c r="I3215" s="71"/>
    </row>
    <row r="3216" spans="9:9">
      <c r="I3216" s="71"/>
    </row>
    <row r="3217" spans="9:9">
      <c r="I3217" s="71"/>
    </row>
    <row r="3218" spans="9:9">
      <c r="I3218" s="71"/>
    </row>
    <row r="3219" spans="9:9">
      <c r="I3219" s="71"/>
    </row>
    <row r="3220" spans="9:9">
      <c r="I3220" s="71"/>
    </row>
    <row r="3221" spans="9:9">
      <c r="I3221" s="71"/>
    </row>
    <row r="3222" spans="9:9">
      <c r="I3222" s="71"/>
    </row>
    <row r="3223" spans="9:9">
      <c r="I3223" s="71"/>
    </row>
    <row r="3224" spans="9:9">
      <c r="I3224" s="71"/>
    </row>
    <row r="3225" spans="9:9">
      <c r="I3225" s="71"/>
    </row>
    <row r="3226" spans="9:9">
      <c r="I3226" s="71"/>
    </row>
    <row r="3227" spans="9:9">
      <c r="I3227" s="71"/>
    </row>
    <row r="3228" spans="9:9">
      <c r="I3228" s="71"/>
    </row>
    <row r="3229" spans="9:9">
      <c r="I3229" s="71"/>
    </row>
    <row r="3230" spans="9:9">
      <c r="I3230" s="71"/>
    </row>
    <row r="3231" spans="9:9">
      <c r="I3231" s="71"/>
    </row>
    <row r="3232" spans="9:9">
      <c r="I3232" s="71"/>
    </row>
    <row r="3233" spans="9:9">
      <c r="I3233" s="71"/>
    </row>
    <row r="3234" spans="9:9">
      <c r="I3234" s="71"/>
    </row>
    <row r="3235" spans="9:9">
      <c r="I3235" s="71"/>
    </row>
    <row r="3236" spans="9:9">
      <c r="I3236" s="71"/>
    </row>
    <row r="3237" spans="9:9">
      <c r="I3237" s="71"/>
    </row>
    <row r="3238" spans="9:9">
      <c r="I3238" s="71"/>
    </row>
    <row r="3239" spans="9:9">
      <c r="I3239" s="71"/>
    </row>
    <row r="3240" spans="9:9">
      <c r="I3240" s="71"/>
    </row>
    <row r="3241" spans="9:9">
      <c r="I3241" s="71"/>
    </row>
    <row r="3242" spans="9:9">
      <c r="I3242" s="71"/>
    </row>
    <row r="3243" spans="9:9">
      <c r="I3243" s="71"/>
    </row>
    <row r="3244" spans="9:9">
      <c r="I3244" s="71"/>
    </row>
    <row r="3245" spans="9:9">
      <c r="I3245" s="71"/>
    </row>
    <row r="3246" spans="9:9">
      <c r="I3246" s="71"/>
    </row>
    <row r="3247" spans="9:9">
      <c r="I3247" s="71"/>
    </row>
    <row r="3248" spans="9:9">
      <c r="I3248" s="71"/>
    </row>
    <row r="3249" spans="9:9">
      <c r="I3249" s="71"/>
    </row>
    <row r="3250" spans="9:9">
      <c r="I3250" s="71"/>
    </row>
    <row r="3251" spans="9:9">
      <c r="I3251" s="71"/>
    </row>
    <row r="3252" spans="9:9">
      <c r="I3252" s="71"/>
    </row>
    <row r="3253" spans="9:9">
      <c r="I3253" s="71"/>
    </row>
    <row r="3254" spans="9:9">
      <c r="I3254" s="71"/>
    </row>
    <row r="3255" spans="9:9">
      <c r="I3255" s="71"/>
    </row>
    <row r="3256" spans="9:9">
      <c r="I3256" s="71"/>
    </row>
    <row r="3257" spans="9:9">
      <c r="I3257" s="71"/>
    </row>
    <row r="3258" spans="9:9">
      <c r="I3258" s="71"/>
    </row>
    <row r="3259" spans="9:9">
      <c r="I3259" s="71"/>
    </row>
    <row r="3260" spans="9:9">
      <c r="I3260" s="71"/>
    </row>
    <row r="3261" spans="9:9">
      <c r="I3261" s="71"/>
    </row>
    <row r="3262" spans="9:9">
      <c r="I3262" s="71"/>
    </row>
    <row r="3263" spans="9:9">
      <c r="I3263" s="71"/>
    </row>
    <row r="3264" spans="9:9">
      <c r="I3264" s="71"/>
    </row>
    <row r="3265" spans="9:9">
      <c r="I3265" s="71"/>
    </row>
    <row r="3266" spans="9:9">
      <c r="I3266" s="71"/>
    </row>
    <row r="3267" spans="9:9">
      <c r="I3267" s="71"/>
    </row>
    <row r="3268" spans="9:9">
      <c r="I3268" s="71"/>
    </row>
    <row r="3269" spans="9:9">
      <c r="I3269" s="71"/>
    </row>
    <row r="3270" spans="9:9">
      <c r="I3270" s="71"/>
    </row>
    <row r="3271" spans="9:9">
      <c r="I3271" s="71"/>
    </row>
    <row r="3272" spans="9:9">
      <c r="I3272" s="71"/>
    </row>
    <row r="3273" spans="9:9">
      <c r="I3273" s="71"/>
    </row>
    <row r="3274" spans="9:9">
      <c r="I3274" s="71"/>
    </row>
    <row r="3275" spans="9:9">
      <c r="I3275" s="71"/>
    </row>
    <row r="3276" spans="9:9">
      <c r="I3276" s="71"/>
    </row>
    <row r="3277" spans="9:9">
      <c r="I3277" s="71"/>
    </row>
    <row r="3278" spans="9:9">
      <c r="I3278" s="71"/>
    </row>
    <row r="3279" spans="9:9">
      <c r="I3279" s="71"/>
    </row>
    <row r="3280" spans="9:9">
      <c r="I3280" s="71"/>
    </row>
    <row r="3281" spans="9:9">
      <c r="I3281" s="71"/>
    </row>
    <row r="3282" spans="9:9">
      <c r="I3282" s="71"/>
    </row>
    <row r="3283" spans="9:9">
      <c r="I3283" s="71"/>
    </row>
    <row r="3284" spans="9:9">
      <c r="I3284" s="71"/>
    </row>
    <row r="3285" spans="9:9">
      <c r="I3285" s="71"/>
    </row>
    <row r="3286" spans="9:9">
      <c r="I3286" s="71"/>
    </row>
    <row r="3287" spans="9:9">
      <c r="I3287" s="71"/>
    </row>
    <row r="3288" spans="9:9">
      <c r="I3288" s="71"/>
    </row>
    <row r="3289" spans="9:9">
      <c r="I3289" s="71"/>
    </row>
    <row r="3290" spans="9:9">
      <c r="I3290" s="71"/>
    </row>
    <row r="3291" spans="9:9">
      <c r="I3291" s="71"/>
    </row>
    <row r="3292" spans="9:9">
      <c r="I3292" s="71"/>
    </row>
    <row r="3293" spans="9:9">
      <c r="I3293" s="71"/>
    </row>
    <row r="3294" spans="9:9">
      <c r="I3294" s="71"/>
    </row>
    <row r="3295" spans="9:9">
      <c r="I3295" s="71"/>
    </row>
    <row r="3296" spans="9:9">
      <c r="I3296" s="71"/>
    </row>
    <row r="3297" spans="9:9">
      <c r="I3297" s="71"/>
    </row>
    <row r="3298" spans="9:9">
      <c r="I3298" s="71"/>
    </row>
    <row r="3299" spans="9:9">
      <c r="I3299" s="71"/>
    </row>
    <row r="3300" spans="9:9">
      <c r="I3300" s="71"/>
    </row>
    <row r="3301" spans="9:9">
      <c r="I3301" s="71"/>
    </row>
    <row r="3302" spans="9:9">
      <c r="I3302" s="71"/>
    </row>
    <row r="3303" spans="9:9">
      <c r="I3303" s="71"/>
    </row>
    <row r="3304" spans="9:9">
      <c r="I3304" s="71"/>
    </row>
    <row r="3305" spans="9:9">
      <c r="I3305" s="71"/>
    </row>
    <row r="3306" spans="9:9">
      <c r="I3306" s="71"/>
    </row>
    <row r="3307" spans="9:9">
      <c r="I3307" s="71"/>
    </row>
    <row r="3308" spans="9:9">
      <c r="I3308" s="71"/>
    </row>
    <row r="3309" spans="9:9">
      <c r="I3309" s="71"/>
    </row>
    <row r="3310" spans="9:9">
      <c r="I3310" s="71"/>
    </row>
    <row r="3311" spans="9:9">
      <c r="I3311" s="71"/>
    </row>
    <row r="3312" spans="9:9">
      <c r="I3312" s="71"/>
    </row>
    <row r="3313" spans="9:9">
      <c r="I3313" s="71"/>
    </row>
    <row r="3314" spans="9:9">
      <c r="I3314" s="71"/>
    </row>
    <row r="3315" spans="9:9">
      <c r="I3315" s="71"/>
    </row>
    <row r="3316" spans="9:9">
      <c r="I3316" s="71"/>
    </row>
    <row r="3317" spans="9:9">
      <c r="I3317" s="71"/>
    </row>
    <row r="3318" spans="9:9">
      <c r="I3318" s="71"/>
    </row>
    <row r="3319" spans="9:9">
      <c r="I3319" s="71"/>
    </row>
    <row r="3320" spans="9:9">
      <c r="I3320" s="71"/>
    </row>
    <row r="3321" spans="9:9">
      <c r="I3321" s="71"/>
    </row>
    <row r="3322" spans="9:9">
      <c r="I3322" s="71"/>
    </row>
    <row r="3323" spans="9:9">
      <c r="I3323" s="71"/>
    </row>
    <row r="3324" spans="9:9">
      <c r="I3324" s="71"/>
    </row>
    <row r="3325" spans="9:9">
      <c r="I3325" s="71"/>
    </row>
    <row r="3326" spans="9:9">
      <c r="I3326" s="71"/>
    </row>
    <row r="3327" spans="9:9">
      <c r="I3327" s="71"/>
    </row>
    <row r="3328" spans="9:9">
      <c r="I3328" s="71"/>
    </row>
    <row r="3329" spans="9:9">
      <c r="I3329" s="71"/>
    </row>
    <row r="3330" spans="9:9">
      <c r="I3330" s="71"/>
    </row>
    <row r="3331" spans="9:9">
      <c r="I3331" s="71"/>
    </row>
    <row r="3332" spans="9:9">
      <c r="I3332" s="71"/>
    </row>
    <row r="3333" spans="9:9">
      <c r="I3333" s="71"/>
    </row>
    <row r="3334" spans="9:9">
      <c r="I3334" s="71"/>
    </row>
    <row r="3335" spans="9:9">
      <c r="I3335" s="71"/>
    </row>
    <row r="3336" spans="9:9">
      <c r="I3336" s="71"/>
    </row>
    <row r="3337" spans="9:9">
      <c r="I3337" s="71"/>
    </row>
    <row r="3338" spans="9:9">
      <c r="I3338" s="71"/>
    </row>
    <row r="3339" spans="9:9">
      <c r="I3339" s="71"/>
    </row>
    <row r="3340" spans="9:9">
      <c r="I3340" s="71"/>
    </row>
    <row r="3341" spans="9:9">
      <c r="I3341" s="71"/>
    </row>
    <row r="3342" spans="9:9">
      <c r="I3342" s="71"/>
    </row>
    <row r="3343" spans="9:9">
      <c r="I3343" s="71"/>
    </row>
    <row r="3344" spans="9:9">
      <c r="I3344" s="71"/>
    </row>
    <row r="3345" spans="9:9">
      <c r="I3345" s="71"/>
    </row>
    <row r="3346" spans="9:9">
      <c r="I3346" s="71"/>
    </row>
    <row r="3347" spans="9:9">
      <c r="I3347" s="71"/>
    </row>
    <row r="3348" spans="9:9">
      <c r="I3348" s="71"/>
    </row>
    <row r="3349" spans="9:9">
      <c r="I3349" s="71"/>
    </row>
    <row r="3350" spans="9:9">
      <c r="I3350" s="71"/>
    </row>
    <row r="3351" spans="9:9">
      <c r="I3351" s="71"/>
    </row>
    <row r="3352" spans="9:9">
      <c r="I3352" s="71"/>
    </row>
    <row r="3353" spans="9:9">
      <c r="I3353" s="71"/>
    </row>
    <row r="3354" spans="9:9">
      <c r="I3354" s="71"/>
    </row>
    <row r="3355" spans="9:9">
      <c r="I3355" s="71"/>
    </row>
    <row r="3356" spans="9:9">
      <c r="I3356" s="71"/>
    </row>
    <row r="3357" spans="9:9">
      <c r="I3357" s="71"/>
    </row>
    <row r="3358" spans="9:9">
      <c r="I3358" s="71"/>
    </row>
    <row r="3359" spans="9:9">
      <c r="I3359" s="71"/>
    </row>
    <row r="3360" spans="9:9">
      <c r="I3360" s="71"/>
    </row>
    <row r="3361" spans="9:9">
      <c r="I3361" s="71"/>
    </row>
    <row r="3362" spans="9:9">
      <c r="I3362" s="71"/>
    </row>
    <row r="3363" spans="9:9">
      <c r="I3363" s="71"/>
    </row>
    <row r="3364" spans="9:9">
      <c r="I3364" s="71"/>
    </row>
    <row r="3365" spans="9:9">
      <c r="I3365" s="71"/>
    </row>
    <row r="3366" spans="9:9">
      <c r="I3366" s="71"/>
    </row>
    <row r="3367" spans="9:9">
      <c r="I3367" s="71"/>
    </row>
    <row r="3368" spans="9:9">
      <c r="I3368" s="71"/>
    </row>
    <row r="3369" spans="9:9">
      <c r="I3369" s="71"/>
    </row>
    <row r="3370" spans="9:9">
      <c r="I3370" s="71"/>
    </row>
    <row r="3371" spans="9:9">
      <c r="I3371" s="71"/>
    </row>
    <row r="3372" spans="9:9">
      <c r="I3372" s="71"/>
    </row>
    <row r="3373" spans="9:9">
      <c r="I3373" s="71"/>
    </row>
    <row r="3374" spans="9:9">
      <c r="I3374" s="71"/>
    </row>
    <row r="3375" spans="9:9">
      <c r="I3375" s="71"/>
    </row>
    <row r="3376" spans="9:9">
      <c r="I3376" s="71"/>
    </row>
    <row r="3377" spans="9:9">
      <c r="I3377" s="71"/>
    </row>
    <row r="3378" spans="9:9">
      <c r="I3378" s="71"/>
    </row>
    <row r="3379" spans="9:9">
      <c r="I3379" s="71"/>
    </row>
    <row r="3380" spans="9:9">
      <c r="I3380" s="71"/>
    </row>
    <row r="3381" spans="9:9">
      <c r="I3381" s="71"/>
    </row>
    <row r="3382" spans="9:9">
      <c r="I3382" s="71"/>
    </row>
    <row r="3383" spans="9:9">
      <c r="I3383" s="71"/>
    </row>
    <row r="3384" spans="9:9">
      <c r="I3384" s="71"/>
    </row>
    <row r="3385" spans="9:9">
      <c r="I3385" s="71"/>
    </row>
    <row r="3386" spans="9:9">
      <c r="I3386" s="71"/>
    </row>
    <row r="3387" spans="9:9">
      <c r="I3387" s="71"/>
    </row>
    <row r="3388" spans="9:9">
      <c r="I3388" s="71"/>
    </row>
    <row r="3389" spans="9:9">
      <c r="I3389" s="71"/>
    </row>
    <row r="3390" spans="9:9">
      <c r="I3390" s="71"/>
    </row>
    <row r="3391" spans="9:9">
      <c r="I3391" s="71"/>
    </row>
    <row r="3392" spans="9:9">
      <c r="I3392" s="71"/>
    </row>
    <row r="3393" spans="9:9">
      <c r="I3393" s="71"/>
    </row>
    <row r="3394" spans="9:9">
      <c r="I3394" s="71"/>
    </row>
    <row r="3395" spans="9:9">
      <c r="I3395" s="71"/>
    </row>
    <row r="3396" spans="9:9">
      <c r="I3396" s="71"/>
    </row>
    <row r="3397" spans="9:9">
      <c r="I3397" s="71"/>
    </row>
    <row r="3398" spans="9:9">
      <c r="I3398" s="71"/>
    </row>
    <row r="3399" spans="9:9">
      <c r="I3399" s="71"/>
    </row>
    <row r="3400" spans="9:9">
      <c r="I3400" s="71"/>
    </row>
    <row r="3401" spans="9:9">
      <c r="I3401" s="71"/>
    </row>
    <row r="3402" spans="9:9">
      <c r="I3402" s="71"/>
    </row>
    <row r="3403" spans="9:9">
      <c r="I3403" s="71"/>
    </row>
    <row r="3404" spans="9:9">
      <c r="I3404" s="71"/>
    </row>
    <row r="3405" spans="9:9">
      <c r="I3405" s="71"/>
    </row>
    <row r="3406" spans="9:9">
      <c r="I3406" s="71"/>
    </row>
    <row r="3407" spans="9:9">
      <c r="I3407" s="71"/>
    </row>
    <row r="3408" spans="9:9">
      <c r="I3408" s="71"/>
    </row>
    <row r="3409" spans="9:9">
      <c r="I3409" s="71"/>
    </row>
    <row r="3410" spans="9:9">
      <c r="I3410" s="71"/>
    </row>
    <row r="3411" spans="9:9">
      <c r="I3411" s="71"/>
    </row>
    <row r="3412" spans="9:9">
      <c r="I3412" s="71"/>
    </row>
    <row r="3413" spans="9:9">
      <c r="I3413" s="71"/>
    </row>
    <row r="3414" spans="9:9">
      <c r="I3414" s="71"/>
    </row>
    <row r="3415" spans="9:9">
      <c r="I3415" s="71"/>
    </row>
    <row r="3416" spans="9:9">
      <c r="I3416" s="71"/>
    </row>
    <row r="3417" spans="9:9">
      <c r="I3417" s="71"/>
    </row>
    <row r="3418" spans="9:9">
      <c r="I3418" s="71"/>
    </row>
    <row r="3419" spans="9:9">
      <c r="I3419" s="71"/>
    </row>
    <row r="3420" spans="9:9">
      <c r="I3420" s="71"/>
    </row>
    <row r="3421" spans="9:9">
      <c r="I3421" s="71"/>
    </row>
    <row r="3422" spans="9:9">
      <c r="I3422" s="71"/>
    </row>
    <row r="3423" spans="9:9">
      <c r="I3423" s="71"/>
    </row>
    <row r="3424" spans="9:9">
      <c r="I3424" s="71"/>
    </row>
    <row r="3425" spans="9:9">
      <c r="I3425" s="71"/>
    </row>
    <row r="3426" spans="9:9">
      <c r="I3426" s="71"/>
    </row>
    <row r="3427" spans="9:9">
      <c r="I3427" s="71"/>
    </row>
    <row r="3428" spans="9:9">
      <c r="I3428" s="71"/>
    </row>
    <row r="3429" spans="9:9">
      <c r="I3429" s="71"/>
    </row>
    <row r="3430" spans="9:9">
      <c r="I3430" s="71"/>
    </row>
    <row r="3431" spans="9:9">
      <c r="I3431" s="71"/>
    </row>
    <row r="3432" spans="9:9">
      <c r="I3432" s="71"/>
    </row>
    <row r="3433" spans="9:9">
      <c r="I3433" s="71"/>
    </row>
    <row r="3434" spans="9:9">
      <c r="I3434" s="71"/>
    </row>
    <row r="3435" spans="9:9">
      <c r="I3435" s="71"/>
    </row>
    <row r="3436" spans="9:9">
      <c r="I3436" s="71"/>
    </row>
    <row r="3437" spans="9:9">
      <c r="I3437" s="71"/>
    </row>
    <row r="3438" spans="9:9">
      <c r="I3438" s="71"/>
    </row>
    <row r="3439" spans="9:9">
      <c r="I3439" s="71"/>
    </row>
    <row r="3440" spans="9:9">
      <c r="I3440" s="71"/>
    </row>
    <row r="3441" spans="9:9">
      <c r="I3441" s="71"/>
    </row>
    <row r="3442" spans="9:9">
      <c r="I3442" s="71"/>
    </row>
    <row r="3443" spans="9:9">
      <c r="I3443" s="71"/>
    </row>
    <row r="3444" spans="9:9">
      <c r="I3444" s="71"/>
    </row>
    <row r="3445" spans="9:9">
      <c r="I3445" s="71"/>
    </row>
    <row r="3446" spans="9:9">
      <c r="I3446" s="71"/>
    </row>
    <row r="3447" spans="9:9">
      <c r="I3447" s="71"/>
    </row>
    <row r="3448" spans="9:9">
      <c r="I3448" s="71"/>
    </row>
    <row r="3449" spans="9:9">
      <c r="I3449" s="71"/>
    </row>
    <row r="3450" spans="9:9">
      <c r="I3450" s="71"/>
    </row>
    <row r="3451" spans="9:9">
      <c r="I3451" s="71"/>
    </row>
    <row r="3452" spans="9:9">
      <c r="I3452" s="71"/>
    </row>
  </sheetData>
  <mergeCells count="61">
    <mergeCell ref="B14:B18"/>
    <mergeCell ref="B9:B13"/>
    <mergeCell ref="K2:L2"/>
    <mergeCell ref="B4:K4"/>
    <mergeCell ref="C6:C7"/>
    <mergeCell ref="D6:M6"/>
    <mergeCell ref="H3:M3"/>
    <mergeCell ref="A6:A7"/>
    <mergeCell ref="B6:B7"/>
    <mergeCell ref="A39:A43"/>
    <mergeCell ref="B39:B43"/>
    <mergeCell ref="A44:A48"/>
    <mergeCell ref="B44:B48"/>
    <mergeCell ref="A9:A13"/>
    <mergeCell ref="A34:A38"/>
    <mergeCell ref="B34:B38"/>
    <mergeCell ref="A19:A23"/>
    <mergeCell ref="B19:B23"/>
    <mergeCell ref="A24:A28"/>
    <mergeCell ref="B24:B28"/>
    <mergeCell ref="A29:A33"/>
    <mergeCell ref="B29:B33"/>
    <mergeCell ref="A14:A18"/>
    <mergeCell ref="A49:A53"/>
    <mergeCell ref="B49:B53"/>
    <mergeCell ref="A54:A58"/>
    <mergeCell ref="B54:B58"/>
    <mergeCell ref="A69:A73"/>
    <mergeCell ref="B69:B73"/>
    <mergeCell ref="A59:A63"/>
    <mergeCell ref="B59:B63"/>
    <mergeCell ref="A64:A68"/>
    <mergeCell ref="B64:B68"/>
    <mergeCell ref="A74:A78"/>
    <mergeCell ref="B74:B78"/>
    <mergeCell ref="A79:A83"/>
    <mergeCell ref="B79:B83"/>
    <mergeCell ref="A84:A88"/>
    <mergeCell ref="B84:B88"/>
    <mergeCell ref="A89:A93"/>
    <mergeCell ref="B89:B93"/>
    <mergeCell ref="A94:A98"/>
    <mergeCell ref="B94:B98"/>
    <mergeCell ref="A114:A118"/>
    <mergeCell ref="B114:B118"/>
    <mergeCell ref="A119:A123"/>
    <mergeCell ref="B119:B123"/>
    <mergeCell ref="A99:A103"/>
    <mergeCell ref="B99:B103"/>
    <mergeCell ref="A104:A108"/>
    <mergeCell ref="B104:B108"/>
    <mergeCell ref="A109:A113"/>
    <mergeCell ref="B109:B113"/>
    <mergeCell ref="A139:A143"/>
    <mergeCell ref="B139:B143"/>
    <mergeCell ref="B129:B133"/>
    <mergeCell ref="A124:A128"/>
    <mergeCell ref="B124:B128"/>
    <mergeCell ref="A129:A133"/>
    <mergeCell ref="A134:A138"/>
    <mergeCell ref="B134:B138"/>
  </mergeCells>
  <hyperlinks>
    <hyperlink ref="C13" location="P5675" display="P5675"/>
    <hyperlink ref="C18" location="P5675" display="P5675"/>
    <hyperlink ref="C23" location="P5675" display="P5675"/>
    <hyperlink ref="C28" location="P5675" display="P5675"/>
    <hyperlink ref="C33" location="P5675" display="P5675"/>
    <hyperlink ref="C38" location="P5675" display="P5675"/>
    <hyperlink ref="C43" location="P5675" display="P5675"/>
    <hyperlink ref="C48" location="P5675" display="P5675"/>
    <hyperlink ref="C53" location="P5675" display="P5675"/>
    <hyperlink ref="C58" location="P5675" display="P5675"/>
    <hyperlink ref="C73" location="P5675" display="P5675"/>
    <hyperlink ref="C78" location="P5675" display="P5675"/>
    <hyperlink ref="C83" location="P5675" display="P5675"/>
    <hyperlink ref="C88" location="P5675" display="P5675"/>
    <hyperlink ref="C93" location="P5675" display="P5675"/>
    <hyperlink ref="C98" location="P5675" display="P5675"/>
    <hyperlink ref="C118" location="P5675" display="P5675"/>
    <hyperlink ref="C123" location="P5675" display="P5675"/>
    <hyperlink ref="C128" location="P5675" display="P5675"/>
    <hyperlink ref="C133" location="P5675" display="P5675"/>
    <hyperlink ref="C138" location="P5675" display="P5675"/>
    <hyperlink ref="C143" location="P5675" display="P5675"/>
    <hyperlink ref="C103" location="P5675" display="P5675"/>
    <hyperlink ref="C108" location="P5675" display="P5675"/>
    <hyperlink ref="C113" location="P5675" display="P5675"/>
    <hyperlink ref="C63" location="P5675" display="P5675"/>
    <hyperlink ref="C68" location="P5675" display="P5675"/>
  </hyperlink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9" manualBreakCount="9">
    <brk id="13" max="12" man="1"/>
    <brk id="26" max="12" man="1"/>
    <brk id="39" max="12" man="1"/>
    <brk id="52" max="12" man="1"/>
    <brk id="75" max="12" man="1"/>
    <brk id="88" max="12" man="1"/>
    <brk id="101" max="12" man="1"/>
    <brk id="118" max="12" man="1"/>
    <brk id="1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67"/>
  <sheetViews>
    <sheetView tabSelected="1" view="pageBreakPreview" zoomScale="60" zoomScaleNormal="70" workbookViewId="0">
      <selection activeCell="H34" sqref="H34"/>
    </sheetView>
  </sheetViews>
  <sheetFormatPr defaultRowHeight="15.75"/>
  <cols>
    <col min="1" max="1" width="33" style="2" customWidth="1"/>
    <col min="2" max="2" width="24.42578125" style="2" customWidth="1"/>
    <col min="3" max="4" width="9.42578125" style="2" bestFit="1" customWidth="1"/>
    <col min="5" max="5" width="32.140625" style="2" customWidth="1"/>
    <col min="6" max="6" width="28.140625" style="16" customWidth="1"/>
    <col min="7" max="9" width="11.5703125" style="1" bestFit="1" customWidth="1"/>
    <col min="10" max="10" width="11.28515625" style="2" bestFit="1" customWidth="1"/>
    <col min="11" max="11" width="11" style="2" bestFit="1" customWidth="1"/>
    <col min="12" max="13" width="10.85546875" style="2" bestFit="1" customWidth="1"/>
    <col min="14" max="14" width="10.85546875" bestFit="1" customWidth="1"/>
  </cols>
  <sheetData>
    <row r="2" spans="1:14">
      <c r="G2" s="133" t="s">
        <v>200</v>
      </c>
      <c r="H2" s="133"/>
    </row>
    <row r="3" spans="1:14" ht="120.75" customHeight="1">
      <c r="F3" s="153" t="s">
        <v>243</v>
      </c>
      <c r="G3" s="153"/>
      <c r="H3" s="153"/>
      <c r="I3" s="153"/>
      <c r="J3" s="54"/>
    </row>
    <row r="5" spans="1:14" ht="52.5" customHeight="1">
      <c r="B5" s="195" t="s">
        <v>201</v>
      </c>
      <c r="C5" s="196"/>
      <c r="D5" s="196"/>
      <c r="E5" s="196"/>
      <c r="F5" s="196"/>
      <c r="G5" s="196"/>
    </row>
    <row r="6" spans="1:14" ht="16.5" thickBot="1">
      <c r="B6" s="71"/>
      <c r="C6" s="71"/>
      <c r="D6" s="71"/>
      <c r="E6" s="71"/>
      <c r="F6" s="81"/>
    </row>
    <row r="7" spans="1:14" ht="57.75" customHeight="1" thickBot="1">
      <c r="A7" s="189" t="s">
        <v>65</v>
      </c>
      <c r="B7" s="177" t="s">
        <v>66</v>
      </c>
      <c r="C7" s="197" t="s">
        <v>67</v>
      </c>
      <c r="D7" s="199"/>
      <c r="E7" s="177" t="s">
        <v>68</v>
      </c>
      <c r="F7" s="200" t="s">
        <v>69</v>
      </c>
      <c r="G7" s="202" t="s">
        <v>70</v>
      </c>
      <c r="H7" s="203"/>
      <c r="I7" s="203"/>
      <c r="J7" s="204"/>
    </row>
    <row r="8" spans="1:14" ht="63.75" thickBot="1">
      <c r="A8" s="191"/>
      <c r="B8" s="179"/>
      <c r="C8" s="72" t="s">
        <v>71</v>
      </c>
      <c r="D8" s="72" t="s">
        <v>72</v>
      </c>
      <c r="E8" s="179"/>
      <c r="F8" s="201"/>
      <c r="G8" s="3">
        <v>2022</v>
      </c>
      <c r="H8" s="3">
        <v>2023</v>
      </c>
      <c r="I8" s="3">
        <v>2024</v>
      </c>
      <c r="J8" s="3">
        <v>2025</v>
      </c>
      <c r="K8" s="52">
        <v>2022</v>
      </c>
      <c r="L8" s="52">
        <v>2023</v>
      </c>
    </row>
    <row r="9" spans="1:14" ht="16.5" thickBot="1">
      <c r="A9" s="13">
        <v>1</v>
      </c>
      <c r="B9" s="72">
        <v>2</v>
      </c>
      <c r="C9" s="72">
        <v>3</v>
      </c>
      <c r="D9" s="72">
        <v>4</v>
      </c>
      <c r="E9" s="72">
        <v>5</v>
      </c>
      <c r="F9" s="82">
        <v>6</v>
      </c>
      <c r="G9" s="3">
        <v>8</v>
      </c>
      <c r="H9" s="3">
        <v>9</v>
      </c>
      <c r="I9" s="3">
        <v>10</v>
      </c>
      <c r="J9" s="3">
        <v>11</v>
      </c>
      <c r="K9" s="37">
        <f>G10+G34+G57+G59</f>
        <v>269207.38</v>
      </c>
      <c r="L9" s="37">
        <f>H10+H34+H57+H59</f>
        <v>393796.77</v>
      </c>
      <c r="M9" s="37">
        <f>I10+I34+I57+I59</f>
        <v>220330.28</v>
      </c>
      <c r="N9" s="37">
        <f>J10+J34+J57+J59</f>
        <v>221547.2</v>
      </c>
    </row>
    <row r="10" spans="1:14" ht="69.75" customHeight="1" thickBot="1">
      <c r="A10" s="38" t="s">
        <v>73</v>
      </c>
      <c r="B10" s="72"/>
      <c r="C10" s="72">
        <v>2016</v>
      </c>
      <c r="D10" s="72">
        <v>2025</v>
      </c>
      <c r="E10" s="83"/>
      <c r="F10" s="84"/>
      <c r="G10" s="104">
        <f>SUM(G11:G31)</f>
        <v>238681.90000000002</v>
      </c>
      <c r="H10" s="104">
        <f>SUM(H11:H33)</f>
        <v>243595.90000000002</v>
      </c>
      <c r="I10" s="104">
        <f>SUM(I11:I31)</f>
        <v>197110.28</v>
      </c>
      <c r="J10" s="104">
        <f>SUM(J11:J31)</f>
        <v>197017.1</v>
      </c>
    </row>
    <row r="11" spans="1:14" ht="51.75" customHeight="1" thickBot="1">
      <c r="A11" s="171" t="s">
        <v>74</v>
      </c>
      <c r="B11" s="177" t="s">
        <v>16</v>
      </c>
      <c r="C11" s="177">
        <v>2016</v>
      </c>
      <c r="D11" s="177">
        <v>2025</v>
      </c>
      <c r="E11" s="177" t="s">
        <v>75</v>
      </c>
      <c r="F11" s="85" t="s">
        <v>111</v>
      </c>
      <c r="G11" s="4">
        <v>20545</v>
      </c>
      <c r="H11" s="4">
        <v>18578</v>
      </c>
      <c r="I11" s="4">
        <v>15802.099999999999</v>
      </c>
      <c r="J11" s="4">
        <v>15802</v>
      </c>
    </row>
    <row r="12" spans="1:14" ht="51.75" customHeight="1" thickBot="1">
      <c r="A12" s="172"/>
      <c r="B12" s="178"/>
      <c r="C12" s="178"/>
      <c r="D12" s="178"/>
      <c r="E12" s="178"/>
      <c r="F12" s="86" t="s">
        <v>112</v>
      </c>
      <c r="G12" s="4">
        <v>40013.5</v>
      </c>
      <c r="H12" s="4">
        <v>34767</v>
      </c>
      <c r="I12" s="4">
        <v>32493.899999999998</v>
      </c>
      <c r="J12" s="4">
        <v>32493.8</v>
      </c>
    </row>
    <row r="13" spans="1:14" ht="51.75" customHeight="1" thickBot="1">
      <c r="A13" s="173"/>
      <c r="B13" s="179"/>
      <c r="C13" s="179"/>
      <c r="D13" s="179"/>
      <c r="E13" s="179"/>
      <c r="F13" s="86" t="s">
        <v>113</v>
      </c>
      <c r="G13" s="4">
        <v>4488.8</v>
      </c>
      <c r="H13" s="4">
        <f>3427.1+78.1</f>
        <v>3505.2</v>
      </c>
      <c r="I13" s="4">
        <v>2700.3</v>
      </c>
      <c r="J13" s="4">
        <v>2387.4</v>
      </c>
    </row>
    <row r="14" spans="1:14" ht="51.75" customHeight="1" thickBot="1">
      <c r="A14" s="171" t="s">
        <v>76</v>
      </c>
      <c r="B14" s="177" t="s">
        <v>16</v>
      </c>
      <c r="C14" s="177">
        <v>2016</v>
      </c>
      <c r="D14" s="177">
        <v>2025</v>
      </c>
      <c r="E14" s="177" t="s">
        <v>102</v>
      </c>
      <c r="F14" s="85" t="s">
        <v>114</v>
      </c>
      <c r="G14" s="4">
        <v>32974.5</v>
      </c>
      <c r="H14" s="4">
        <v>34331.199999999997</v>
      </c>
      <c r="I14" s="4">
        <v>30898.080000000002</v>
      </c>
      <c r="J14" s="4">
        <v>30898.1</v>
      </c>
    </row>
    <row r="15" spans="1:14" ht="165.75" customHeight="1" thickBot="1">
      <c r="A15" s="173"/>
      <c r="B15" s="179"/>
      <c r="C15" s="179"/>
      <c r="D15" s="179"/>
      <c r="E15" s="179"/>
      <c r="F15" s="82" t="s">
        <v>115</v>
      </c>
      <c r="G15" s="4">
        <v>89472.8</v>
      </c>
      <c r="H15" s="4">
        <v>92049.600000000006</v>
      </c>
      <c r="I15" s="4">
        <v>82844.600000000006</v>
      </c>
      <c r="J15" s="4">
        <v>82844.600000000006</v>
      </c>
    </row>
    <row r="16" spans="1:14" ht="51.75" customHeight="1" thickBot="1">
      <c r="A16" s="171" t="s">
        <v>77</v>
      </c>
      <c r="B16" s="177" t="s">
        <v>16</v>
      </c>
      <c r="C16" s="177">
        <v>2016</v>
      </c>
      <c r="D16" s="177">
        <v>2025</v>
      </c>
      <c r="E16" s="177" t="s">
        <v>103</v>
      </c>
      <c r="F16" s="85" t="s">
        <v>116</v>
      </c>
      <c r="G16" s="105">
        <f>3587+272.6+908</f>
        <v>4767.6000000000004</v>
      </c>
      <c r="H16" s="105">
        <v>5337.6</v>
      </c>
      <c r="I16" s="105">
        <v>4803.8</v>
      </c>
      <c r="J16" s="105">
        <v>4803.8</v>
      </c>
    </row>
    <row r="17" spans="1:10" ht="222" customHeight="1" thickBot="1">
      <c r="A17" s="172"/>
      <c r="B17" s="178"/>
      <c r="C17" s="178"/>
      <c r="D17" s="178"/>
      <c r="E17" s="179"/>
      <c r="F17" s="82" t="s">
        <v>220</v>
      </c>
      <c r="G17" s="106">
        <v>7015.6</v>
      </c>
      <c r="H17" s="106">
        <v>7063</v>
      </c>
      <c r="I17" s="106">
        <v>7063</v>
      </c>
      <c r="J17" s="106">
        <v>7282.9</v>
      </c>
    </row>
    <row r="18" spans="1:10" ht="51.75" customHeight="1" thickBot="1">
      <c r="A18" s="171" t="s">
        <v>78</v>
      </c>
      <c r="B18" s="177" t="s">
        <v>16</v>
      </c>
      <c r="C18" s="177">
        <v>2016</v>
      </c>
      <c r="D18" s="177">
        <v>2025</v>
      </c>
      <c r="E18" s="177" t="s">
        <v>79</v>
      </c>
      <c r="F18" s="82" t="s">
        <v>117</v>
      </c>
      <c r="G18" s="4">
        <v>3870.3</v>
      </c>
      <c r="H18" s="4">
        <v>4203.8999999999996</v>
      </c>
      <c r="I18" s="4">
        <v>4203.8999999999996</v>
      </c>
      <c r="J18" s="4">
        <v>4203.8999999999996</v>
      </c>
    </row>
    <row r="19" spans="1:10" ht="51.75" customHeight="1" thickBot="1">
      <c r="A19" s="172"/>
      <c r="B19" s="178"/>
      <c r="C19" s="178"/>
      <c r="D19" s="178"/>
      <c r="E19" s="178"/>
      <c r="F19" s="82" t="s">
        <v>118</v>
      </c>
      <c r="G19" s="4">
        <v>10240</v>
      </c>
      <c r="H19" s="4">
        <v>10005.9</v>
      </c>
      <c r="I19" s="4">
        <v>8534.9</v>
      </c>
      <c r="J19" s="4">
        <v>8534.9</v>
      </c>
    </row>
    <row r="20" spans="1:10" ht="51.75" customHeight="1" thickBot="1">
      <c r="A20" s="173"/>
      <c r="B20" s="179"/>
      <c r="C20" s="179"/>
      <c r="D20" s="179"/>
      <c r="E20" s="179"/>
      <c r="F20" s="82" t="s">
        <v>119</v>
      </c>
      <c r="G20" s="4">
        <v>425.2</v>
      </c>
      <c r="H20" s="4">
        <v>500.5</v>
      </c>
      <c r="I20" s="4">
        <v>500.5</v>
      </c>
      <c r="J20" s="4">
        <v>500.5</v>
      </c>
    </row>
    <row r="21" spans="1:10" ht="51.75" customHeight="1" thickBot="1">
      <c r="A21" s="186" t="s">
        <v>80</v>
      </c>
      <c r="B21" s="177" t="s">
        <v>16</v>
      </c>
      <c r="C21" s="177">
        <v>2016</v>
      </c>
      <c r="D21" s="177">
        <v>2025</v>
      </c>
      <c r="E21" s="177" t="s">
        <v>108</v>
      </c>
      <c r="F21" s="82" t="s">
        <v>120</v>
      </c>
      <c r="G21" s="7">
        <v>0</v>
      </c>
      <c r="H21" s="7">
        <v>0</v>
      </c>
      <c r="I21" s="7">
        <v>0</v>
      </c>
      <c r="J21" s="7">
        <v>0</v>
      </c>
    </row>
    <row r="22" spans="1:10" ht="51.75" customHeight="1" thickBot="1">
      <c r="A22" s="187"/>
      <c r="B22" s="178"/>
      <c r="C22" s="178"/>
      <c r="D22" s="178"/>
      <c r="E22" s="178"/>
      <c r="F22" s="82" t="s">
        <v>121</v>
      </c>
      <c r="G22" s="7">
        <v>0</v>
      </c>
      <c r="H22" s="7">
        <v>0</v>
      </c>
      <c r="I22" s="7">
        <v>0</v>
      </c>
      <c r="J22" s="7">
        <v>0</v>
      </c>
    </row>
    <row r="23" spans="1:10" ht="51.75" customHeight="1" thickBot="1">
      <c r="A23" s="187"/>
      <c r="B23" s="178"/>
      <c r="C23" s="178"/>
      <c r="D23" s="178"/>
      <c r="E23" s="178"/>
      <c r="F23" s="82" t="s">
        <v>122</v>
      </c>
      <c r="G23" s="4">
        <v>108.3</v>
      </c>
      <c r="H23" s="4">
        <v>93.1</v>
      </c>
      <c r="I23" s="7">
        <v>0</v>
      </c>
      <c r="J23" s="7">
        <v>0</v>
      </c>
    </row>
    <row r="24" spans="1:10" ht="51.75" customHeight="1" thickBot="1">
      <c r="A24" s="187"/>
      <c r="B24" s="178"/>
      <c r="C24" s="178"/>
      <c r="D24" s="178"/>
      <c r="E24" s="178"/>
      <c r="F24" s="82" t="s">
        <v>123</v>
      </c>
      <c r="G24" s="4">
        <f>9244.2+1000+1639</f>
        <v>11883.2</v>
      </c>
      <c r="H24" s="4">
        <v>7205.9000000000005</v>
      </c>
      <c r="I24" s="7">
        <v>0</v>
      </c>
      <c r="J24" s="7">
        <v>0</v>
      </c>
    </row>
    <row r="25" spans="1:10" ht="51.75" customHeight="1" thickBot="1">
      <c r="A25" s="188"/>
      <c r="B25" s="179"/>
      <c r="C25" s="179"/>
      <c r="D25" s="179"/>
      <c r="E25" s="179"/>
      <c r="F25" s="82" t="s">
        <v>81</v>
      </c>
      <c r="G25" s="106">
        <v>0</v>
      </c>
      <c r="H25" s="106">
        <v>0</v>
      </c>
      <c r="I25" s="106">
        <v>0</v>
      </c>
      <c r="J25" s="106">
        <v>0</v>
      </c>
    </row>
    <row r="26" spans="1:10" ht="51.75" customHeight="1" thickBot="1">
      <c r="A26" s="171" t="s">
        <v>82</v>
      </c>
      <c r="B26" s="177" t="s">
        <v>16</v>
      </c>
      <c r="C26" s="177">
        <v>2016</v>
      </c>
      <c r="D26" s="177">
        <v>2025</v>
      </c>
      <c r="E26" s="177" t="s">
        <v>83</v>
      </c>
      <c r="F26" s="82" t="s">
        <v>124</v>
      </c>
      <c r="G26" s="4">
        <v>640</v>
      </c>
      <c r="H26" s="4">
        <v>14254.5</v>
      </c>
      <c r="I26" s="4">
        <v>0</v>
      </c>
      <c r="J26" s="4">
        <v>0</v>
      </c>
    </row>
    <row r="27" spans="1:10" ht="51.75" customHeight="1" thickBot="1">
      <c r="A27" s="172"/>
      <c r="B27" s="178"/>
      <c r="C27" s="178"/>
      <c r="D27" s="178"/>
      <c r="E27" s="178"/>
      <c r="F27" s="82" t="s">
        <v>125</v>
      </c>
      <c r="G27" s="4">
        <v>5128</v>
      </c>
      <c r="H27" s="4">
        <v>1140</v>
      </c>
      <c r="I27" s="4">
        <v>0</v>
      </c>
      <c r="J27" s="4">
        <v>0</v>
      </c>
    </row>
    <row r="28" spans="1:10" ht="51.75" customHeight="1" thickBot="1">
      <c r="A28" s="172"/>
      <c r="B28" s="178"/>
      <c r="C28" s="178"/>
      <c r="D28" s="178"/>
      <c r="E28" s="178"/>
      <c r="F28" s="82" t="s">
        <v>242</v>
      </c>
      <c r="G28" s="4"/>
      <c r="H28" s="4">
        <v>3002</v>
      </c>
      <c r="I28" s="4"/>
      <c r="J28" s="4"/>
    </row>
    <row r="29" spans="1:10" ht="51.75" customHeight="1" thickBot="1">
      <c r="A29" s="173"/>
      <c r="B29" s="179"/>
      <c r="C29" s="179"/>
      <c r="D29" s="179"/>
      <c r="E29" s="179"/>
      <c r="F29" s="82" t="s">
        <v>126</v>
      </c>
      <c r="G29" s="7">
        <v>0</v>
      </c>
      <c r="H29" s="7">
        <v>0</v>
      </c>
      <c r="I29" s="7">
        <v>0</v>
      </c>
      <c r="J29" s="7">
        <v>0</v>
      </c>
    </row>
    <row r="30" spans="1:10" ht="129" hidden="1" customHeight="1" thickBot="1">
      <c r="A30" s="38" t="s">
        <v>84</v>
      </c>
      <c r="B30" s="64"/>
      <c r="C30" s="3">
        <v>2016</v>
      </c>
      <c r="D30" s="3">
        <v>2025</v>
      </c>
      <c r="E30" s="40" t="s">
        <v>85</v>
      </c>
      <c r="F30" s="82" t="s">
        <v>86</v>
      </c>
      <c r="G30" s="7">
        <v>0</v>
      </c>
      <c r="H30" s="7">
        <v>0</v>
      </c>
      <c r="I30" s="7">
        <v>0</v>
      </c>
      <c r="J30" s="7">
        <v>0</v>
      </c>
    </row>
    <row r="31" spans="1:10" ht="177" customHeight="1" thickBot="1">
      <c r="A31" s="38" t="s">
        <v>87</v>
      </c>
      <c r="B31" s="3"/>
      <c r="C31" s="3">
        <v>2016</v>
      </c>
      <c r="D31" s="3">
        <v>2025</v>
      </c>
      <c r="E31" s="55" t="s">
        <v>88</v>
      </c>
      <c r="F31" s="82" t="s">
        <v>221</v>
      </c>
      <c r="G31" s="4">
        <v>7109.1</v>
      </c>
      <c r="H31" s="4">
        <v>7265.2</v>
      </c>
      <c r="I31" s="4">
        <v>7265.2</v>
      </c>
      <c r="J31" s="4">
        <v>7265.2</v>
      </c>
    </row>
    <row r="32" spans="1:10" ht="177" customHeight="1" thickBot="1">
      <c r="A32" s="118" t="s">
        <v>249</v>
      </c>
      <c r="B32" s="3"/>
      <c r="C32" s="3">
        <v>2016</v>
      </c>
      <c r="D32" s="3">
        <v>2025</v>
      </c>
      <c r="E32" s="55"/>
      <c r="F32" s="82" t="s">
        <v>250</v>
      </c>
      <c r="G32" s="4">
        <v>0</v>
      </c>
      <c r="H32" s="4">
        <v>49.6</v>
      </c>
      <c r="I32" s="4">
        <v>0</v>
      </c>
      <c r="J32" s="4">
        <v>0</v>
      </c>
    </row>
    <row r="33" spans="1:10" ht="177" customHeight="1" thickBot="1">
      <c r="A33" s="118" t="s">
        <v>252</v>
      </c>
      <c r="B33" s="3"/>
      <c r="C33" s="3">
        <v>2016</v>
      </c>
      <c r="D33" s="3">
        <v>2025</v>
      </c>
      <c r="E33" s="55"/>
      <c r="F33" s="82" t="s">
        <v>251</v>
      </c>
      <c r="G33" s="4">
        <v>0</v>
      </c>
      <c r="H33" s="4">
        <v>243.7</v>
      </c>
      <c r="I33" s="4">
        <v>0</v>
      </c>
      <c r="J33" s="4">
        <v>0</v>
      </c>
    </row>
    <row r="34" spans="1:10" ht="51.75" customHeight="1" thickBot="1">
      <c r="A34" s="38" t="s">
        <v>89</v>
      </c>
      <c r="B34" s="3"/>
      <c r="C34" s="3">
        <v>2016</v>
      </c>
      <c r="D34" s="3">
        <v>2025</v>
      </c>
      <c r="E34" s="39"/>
      <c r="F34" s="84"/>
      <c r="G34" s="7">
        <f>SUM(G35:G51)</f>
        <v>16205.380000000001</v>
      </c>
      <c r="H34" s="7">
        <f>SUM(H35:H53)</f>
        <v>132772.77000000002</v>
      </c>
      <c r="I34" s="7">
        <f t="shared" ref="I34" si="0">SUM(I35:I51)</f>
        <v>7119.8</v>
      </c>
      <c r="J34" s="7">
        <f t="shared" ref="J34" si="1">SUM(J35:J51)</f>
        <v>7432.7000000000007</v>
      </c>
    </row>
    <row r="35" spans="1:10" ht="51.75" customHeight="1" thickBot="1">
      <c r="A35" s="171" t="s">
        <v>90</v>
      </c>
      <c r="B35" s="189" t="s">
        <v>16</v>
      </c>
      <c r="C35" s="189">
        <v>2016</v>
      </c>
      <c r="D35" s="189">
        <v>2025</v>
      </c>
      <c r="E35" s="189" t="s">
        <v>91</v>
      </c>
      <c r="F35" s="82" t="s">
        <v>92</v>
      </c>
      <c r="G35" s="4">
        <f>354.6+1.3</f>
        <v>355.90000000000003</v>
      </c>
      <c r="H35" s="4"/>
      <c r="I35" s="4"/>
      <c r="J35" s="4"/>
    </row>
    <row r="36" spans="1:10" ht="51.75" customHeight="1" thickBot="1">
      <c r="A36" s="172"/>
      <c r="B36" s="190"/>
      <c r="C36" s="190"/>
      <c r="D36" s="190"/>
      <c r="E36" s="190"/>
      <c r="F36" s="82" t="s">
        <v>222</v>
      </c>
      <c r="G36" s="4"/>
      <c r="H36" s="4">
        <v>365.7</v>
      </c>
      <c r="I36" s="4">
        <v>329.1</v>
      </c>
      <c r="J36" s="4">
        <v>329.1</v>
      </c>
    </row>
    <row r="37" spans="1:10" ht="51.75" customHeight="1" thickBot="1">
      <c r="A37" s="172"/>
      <c r="B37" s="190"/>
      <c r="C37" s="190"/>
      <c r="D37" s="190"/>
      <c r="E37" s="190"/>
      <c r="F37" s="82" t="s">
        <v>178</v>
      </c>
      <c r="G37" s="4">
        <f>133.9+13.6+4.1</f>
        <v>151.6</v>
      </c>
      <c r="H37" s="4"/>
      <c r="I37" s="4"/>
      <c r="J37" s="4"/>
    </row>
    <row r="38" spans="1:10" ht="51.75" customHeight="1" thickBot="1">
      <c r="A38" s="172"/>
      <c r="B38" s="190"/>
      <c r="C38" s="190"/>
      <c r="D38" s="190"/>
      <c r="E38" s="191"/>
      <c r="F38" s="82" t="s">
        <v>178</v>
      </c>
      <c r="G38" s="4"/>
      <c r="H38" s="4">
        <v>174.1</v>
      </c>
      <c r="I38" s="4">
        <v>156.69999999999999</v>
      </c>
      <c r="J38" s="4">
        <v>156.69999999999999</v>
      </c>
    </row>
    <row r="39" spans="1:10" ht="126" customHeight="1" thickBot="1">
      <c r="A39" s="41" t="s">
        <v>93</v>
      </c>
      <c r="B39" s="42" t="s">
        <v>16</v>
      </c>
      <c r="C39" s="42">
        <v>2016</v>
      </c>
      <c r="D39" s="42">
        <v>2025</v>
      </c>
      <c r="E39" s="42" t="s">
        <v>104</v>
      </c>
      <c r="F39" s="87"/>
      <c r="G39" s="4"/>
      <c r="H39" s="4"/>
      <c r="I39" s="4"/>
      <c r="J39" s="4"/>
    </row>
    <row r="40" spans="1:10" ht="54" customHeight="1" thickBot="1">
      <c r="A40" s="186" t="s">
        <v>94</v>
      </c>
      <c r="B40" s="189" t="s">
        <v>176</v>
      </c>
      <c r="C40" s="189">
        <v>2016</v>
      </c>
      <c r="D40" s="189">
        <v>2025</v>
      </c>
      <c r="E40" s="189" t="s">
        <v>174</v>
      </c>
      <c r="F40" s="82" t="s">
        <v>95</v>
      </c>
      <c r="G40" s="4">
        <f>4016.3</f>
        <v>4016.3</v>
      </c>
      <c r="H40" s="4">
        <v>0</v>
      </c>
      <c r="I40" s="7">
        <v>0</v>
      </c>
      <c r="J40" s="7">
        <v>0</v>
      </c>
    </row>
    <row r="41" spans="1:10" ht="54" customHeight="1" thickBot="1">
      <c r="A41" s="187"/>
      <c r="B41" s="190"/>
      <c r="C41" s="190"/>
      <c r="D41" s="190"/>
      <c r="E41" s="190"/>
      <c r="F41" s="82" t="s">
        <v>195</v>
      </c>
      <c r="G41" s="4">
        <f>100-20.32</f>
        <v>79.680000000000007</v>
      </c>
      <c r="H41" s="4"/>
      <c r="I41" s="7"/>
      <c r="J41" s="7"/>
    </row>
    <row r="42" spans="1:10" ht="54" customHeight="1" thickBot="1">
      <c r="A42" s="187"/>
      <c r="B42" s="190"/>
      <c r="C42" s="190"/>
      <c r="D42" s="190"/>
      <c r="E42" s="190"/>
      <c r="F42" s="82" t="s">
        <v>233</v>
      </c>
      <c r="G42" s="4"/>
      <c r="H42" s="4">
        <f>249.8+50</f>
        <v>299.8</v>
      </c>
      <c r="I42" s="7"/>
      <c r="J42" s="7"/>
    </row>
    <row r="43" spans="1:10" ht="54" customHeight="1" thickBot="1">
      <c r="A43" s="187"/>
      <c r="B43" s="190"/>
      <c r="C43" s="190"/>
      <c r="D43" s="190"/>
      <c r="E43" s="190"/>
      <c r="F43" s="82" t="s">
        <v>223</v>
      </c>
      <c r="G43" s="4"/>
      <c r="H43" s="4">
        <v>3093.99</v>
      </c>
      <c r="I43" s="7"/>
      <c r="J43" s="7"/>
    </row>
    <row r="44" spans="1:10" ht="54" customHeight="1" thickBot="1">
      <c r="A44" s="188"/>
      <c r="B44" s="190"/>
      <c r="C44" s="190"/>
      <c r="D44" s="190"/>
      <c r="E44" s="191"/>
      <c r="F44" s="82" t="s">
        <v>234</v>
      </c>
      <c r="G44" s="4"/>
      <c r="H44" s="4">
        <v>343.95</v>
      </c>
      <c r="I44" s="7"/>
      <c r="J44" s="7"/>
    </row>
    <row r="45" spans="1:10" ht="54" customHeight="1" thickBot="1">
      <c r="A45" s="187" t="s">
        <v>189</v>
      </c>
      <c r="B45" s="190"/>
      <c r="C45" s="190"/>
      <c r="D45" s="190"/>
      <c r="E45" s="189" t="s">
        <v>175</v>
      </c>
      <c r="F45" s="82" t="s">
        <v>184</v>
      </c>
      <c r="G45" s="4">
        <f>1260.2-608.2</f>
        <v>652</v>
      </c>
      <c r="H45" s="4"/>
      <c r="I45" s="7"/>
      <c r="J45" s="7"/>
    </row>
    <row r="46" spans="1:10" ht="111.75" customHeight="1" thickBot="1">
      <c r="A46" s="188"/>
      <c r="B46" s="191"/>
      <c r="C46" s="191"/>
      <c r="D46" s="191"/>
      <c r="E46" s="191"/>
      <c r="F46" s="82" t="s">
        <v>192</v>
      </c>
      <c r="G46" s="4">
        <v>608.20000000000005</v>
      </c>
      <c r="H46" s="4"/>
      <c r="I46" s="7"/>
      <c r="J46" s="7"/>
    </row>
    <row r="47" spans="1:10" ht="51.75" customHeight="1" thickBot="1">
      <c r="A47" s="186" t="s">
        <v>177</v>
      </c>
      <c r="B47" s="189" t="s">
        <v>96</v>
      </c>
      <c r="C47" s="189">
        <v>2021</v>
      </c>
      <c r="D47" s="189">
        <v>2025</v>
      </c>
      <c r="E47" s="189" t="s">
        <v>97</v>
      </c>
      <c r="F47" s="82" t="s">
        <v>109</v>
      </c>
      <c r="G47" s="4">
        <v>5915.6</v>
      </c>
      <c r="H47" s="4">
        <v>6246.8</v>
      </c>
      <c r="I47" s="4">
        <v>6626.2</v>
      </c>
      <c r="J47" s="4">
        <v>6938.6</v>
      </c>
    </row>
    <row r="48" spans="1:10" ht="101.25" customHeight="1" thickBot="1">
      <c r="A48" s="188"/>
      <c r="B48" s="191"/>
      <c r="C48" s="191"/>
      <c r="D48" s="191"/>
      <c r="E48" s="191"/>
      <c r="F48" s="82" t="s">
        <v>110</v>
      </c>
      <c r="G48" s="4">
        <v>0</v>
      </c>
      <c r="H48" s="4">
        <v>7.6</v>
      </c>
      <c r="I48" s="4">
        <v>7.8</v>
      </c>
      <c r="J48" s="4">
        <v>8.3000000000000007</v>
      </c>
    </row>
    <row r="49" spans="1:10" ht="186" customHeight="1" thickBot="1">
      <c r="A49" s="43" t="s">
        <v>190</v>
      </c>
      <c r="B49" s="189" t="s">
        <v>176</v>
      </c>
      <c r="C49" s="189">
        <v>2019</v>
      </c>
      <c r="D49" s="189">
        <v>2025</v>
      </c>
      <c r="E49" s="189" t="s">
        <v>179</v>
      </c>
      <c r="F49" s="82" t="s">
        <v>183</v>
      </c>
      <c r="G49" s="4">
        <v>1569</v>
      </c>
      <c r="H49" s="4">
        <v>0</v>
      </c>
      <c r="I49" s="4">
        <v>0</v>
      </c>
      <c r="J49" s="4">
        <v>0</v>
      </c>
    </row>
    <row r="50" spans="1:10" ht="178.5" customHeight="1" thickBot="1">
      <c r="A50" s="116" t="s">
        <v>235</v>
      </c>
      <c r="B50" s="191"/>
      <c r="C50" s="191"/>
      <c r="D50" s="191"/>
      <c r="E50" s="191"/>
      <c r="F50" s="82" t="s">
        <v>236</v>
      </c>
      <c r="G50" s="4"/>
      <c r="H50" s="4">
        <v>2195.5700000000002</v>
      </c>
      <c r="I50" s="4"/>
      <c r="J50" s="4"/>
    </row>
    <row r="51" spans="1:10" ht="145.5" customHeight="1" thickBot="1">
      <c r="A51" s="92" t="s">
        <v>191</v>
      </c>
      <c r="B51" s="177" t="s">
        <v>176</v>
      </c>
      <c r="C51" s="177">
        <v>2019</v>
      </c>
      <c r="D51" s="177">
        <v>2025</v>
      </c>
      <c r="E51" s="177" t="s">
        <v>180</v>
      </c>
      <c r="F51" s="82" t="s">
        <v>182</v>
      </c>
      <c r="G51" s="4">
        <f>2914.2-57.1</f>
        <v>2857.1</v>
      </c>
      <c r="H51" s="4">
        <v>0</v>
      </c>
      <c r="I51" s="4">
        <v>0</v>
      </c>
      <c r="J51" s="4">
        <v>0</v>
      </c>
    </row>
    <row r="52" spans="1:10" ht="120.75" customHeight="1" thickBot="1">
      <c r="A52" s="114" t="s">
        <v>237</v>
      </c>
      <c r="B52" s="179"/>
      <c r="C52" s="179"/>
      <c r="D52" s="179"/>
      <c r="E52" s="179"/>
      <c r="F52" s="82" t="s">
        <v>238</v>
      </c>
      <c r="G52" s="4"/>
      <c r="H52" s="4">
        <v>9592.56</v>
      </c>
      <c r="I52" s="4"/>
      <c r="J52" s="4"/>
    </row>
    <row r="53" spans="1:10" ht="103.5" customHeight="1" thickBot="1">
      <c r="A53" s="92" t="s">
        <v>211</v>
      </c>
      <c r="B53" s="177" t="s">
        <v>176</v>
      </c>
      <c r="C53" s="177">
        <v>2022</v>
      </c>
      <c r="D53" s="177">
        <v>2025</v>
      </c>
      <c r="E53" s="72" t="s">
        <v>11</v>
      </c>
      <c r="F53" s="88" t="s">
        <v>224</v>
      </c>
      <c r="G53" s="4"/>
      <c r="H53" s="4">
        <f>H54+H55+H56</f>
        <v>110452.70000000001</v>
      </c>
      <c r="I53" s="4"/>
      <c r="J53" s="4"/>
    </row>
    <row r="54" spans="1:10" ht="63.75" customHeight="1" thickBot="1">
      <c r="A54" s="92" t="s">
        <v>213</v>
      </c>
      <c r="B54" s="178"/>
      <c r="C54" s="178"/>
      <c r="D54" s="178"/>
      <c r="E54" s="72" t="s">
        <v>214</v>
      </c>
      <c r="F54" s="88" t="s">
        <v>224</v>
      </c>
      <c r="G54" s="4"/>
      <c r="H54" s="4">
        <v>94041.600000000006</v>
      </c>
      <c r="I54" s="4"/>
      <c r="J54" s="4"/>
    </row>
    <row r="55" spans="1:10" ht="95.25" thickBot="1">
      <c r="A55" s="92" t="s">
        <v>212</v>
      </c>
      <c r="B55" s="178"/>
      <c r="C55" s="178"/>
      <c r="D55" s="178"/>
      <c r="E55" s="72" t="s">
        <v>215</v>
      </c>
      <c r="F55" s="88" t="s">
        <v>224</v>
      </c>
      <c r="G55" s="4"/>
      <c r="H55" s="4">
        <v>8419.7999999999993</v>
      </c>
      <c r="I55" s="4"/>
      <c r="J55" s="4"/>
    </row>
    <row r="56" spans="1:10" ht="63.75" thickBot="1">
      <c r="A56" s="114" t="s">
        <v>239</v>
      </c>
      <c r="B56" s="179"/>
      <c r="C56" s="179"/>
      <c r="D56" s="179"/>
      <c r="E56" s="72" t="s">
        <v>11</v>
      </c>
      <c r="F56" s="88" t="s">
        <v>240</v>
      </c>
      <c r="G56" s="4"/>
      <c r="H56" s="4">
        <v>7991.3</v>
      </c>
      <c r="I56" s="4"/>
      <c r="J56" s="4"/>
    </row>
    <row r="57" spans="1:10" ht="73.5" customHeight="1" thickBot="1">
      <c r="A57" s="41" t="s">
        <v>167</v>
      </c>
      <c r="B57" s="58"/>
      <c r="C57" s="14">
        <v>2016</v>
      </c>
      <c r="D57" s="14">
        <v>2025</v>
      </c>
      <c r="E57" s="44"/>
      <c r="F57" s="88" t="s">
        <v>11</v>
      </c>
      <c r="G57" s="8">
        <f t="shared" ref="G57:I57" si="2">G58</f>
        <v>0</v>
      </c>
      <c r="H57" s="8">
        <f t="shared" si="2"/>
        <v>0</v>
      </c>
      <c r="I57" s="8">
        <f t="shared" si="2"/>
        <v>0</v>
      </c>
      <c r="J57" s="8">
        <v>0</v>
      </c>
    </row>
    <row r="58" spans="1:10" ht="176.25" hidden="1" customHeight="1" thickBot="1">
      <c r="A58" s="45" t="s">
        <v>105</v>
      </c>
      <c r="B58" s="46" t="s">
        <v>16</v>
      </c>
      <c r="C58" s="46">
        <v>2016</v>
      </c>
      <c r="D58" s="46">
        <v>2025</v>
      </c>
      <c r="E58" s="47" t="s">
        <v>106</v>
      </c>
      <c r="F58" s="89" t="s">
        <v>127</v>
      </c>
      <c r="G58" s="8">
        <v>0</v>
      </c>
      <c r="H58" s="8">
        <v>0</v>
      </c>
      <c r="I58" s="8">
        <v>0</v>
      </c>
      <c r="J58" s="8">
        <v>1</v>
      </c>
    </row>
    <row r="59" spans="1:10" ht="111.75" customHeight="1" thickBot="1">
      <c r="A59" s="41" t="s">
        <v>98</v>
      </c>
      <c r="B59" s="58"/>
      <c r="C59" s="14">
        <v>2016</v>
      </c>
      <c r="D59" s="14">
        <v>2025</v>
      </c>
      <c r="E59" s="44"/>
      <c r="F59" s="90"/>
      <c r="G59" s="8">
        <f t="shared" ref="G59:H59" si="3">SUM(G60:G67)</f>
        <v>14320.099999999999</v>
      </c>
      <c r="H59" s="8">
        <f t="shared" si="3"/>
        <v>17428.100000000002</v>
      </c>
      <c r="I59" s="8">
        <f t="shared" ref="I59:J59" si="4">SUM(I60:I67)</f>
        <v>16100.200000000003</v>
      </c>
      <c r="J59" s="8">
        <f t="shared" si="4"/>
        <v>17097.399999999998</v>
      </c>
    </row>
    <row r="60" spans="1:10" ht="51.75" customHeight="1" thickBot="1">
      <c r="A60" s="189" t="s">
        <v>99</v>
      </c>
      <c r="B60" s="189" t="s">
        <v>16</v>
      </c>
      <c r="C60" s="189">
        <v>2016</v>
      </c>
      <c r="D60" s="189">
        <v>2025</v>
      </c>
      <c r="E60" s="142" t="s">
        <v>100</v>
      </c>
      <c r="F60" s="82" t="s">
        <v>128</v>
      </c>
      <c r="G60" s="4">
        <v>10779.8</v>
      </c>
      <c r="H60" s="4">
        <v>11661.400000000001</v>
      </c>
      <c r="I60" s="4">
        <v>11661.400000000001</v>
      </c>
      <c r="J60" s="4">
        <v>11661.5</v>
      </c>
    </row>
    <row r="61" spans="1:10" ht="51.75" customHeight="1" thickBot="1">
      <c r="A61" s="190"/>
      <c r="B61" s="190"/>
      <c r="C61" s="190"/>
      <c r="D61" s="190"/>
      <c r="E61" s="143"/>
      <c r="F61" s="82" t="s">
        <v>129</v>
      </c>
      <c r="G61" s="4">
        <v>1598.5</v>
      </c>
      <c r="H61" s="4">
        <v>1394.6</v>
      </c>
      <c r="I61" s="4">
        <v>1287.5999999999999</v>
      </c>
      <c r="J61" s="4">
        <v>1287.5999999999999</v>
      </c>
    </row>
    <row r="62" spans="1:10" ht="51.75" customHeight="1" thickBot="1">
      <c r="A62" s="190"/>
      <c r="B62" s="190"/>
      <c r="C62" s="190"/>
      <c r="D62" s="190"/>
      <c r="E62" s="143"/>
      <c r="F62" s="82" t="s">
        <v>130</v>
      </c>
      <c r="G62" s="4">
        <v>12.3</v>
      </c>
      <c r="H62" s="4">
        <v>2982</v>
      </c>
      <c r="I62" s="4">
        <v>2093.1</v>
      </c>
      <c r="J62" s="4">
        <v>3090.2</v>
      </c>
    </row>
    <row r="63" spans="1:10" ht="51.75" customHeight="1" thickBot="1">
      <c r="A63" s="190"/>
      <c r="B63" s="190"/>
      <c r="C63" s="190"/>
      <c r="D63" s="190"/>
      <c r="E63" s="143"/>
      <c r="F63" s="82" t="s">
        <v>131</v>
      </c>
      <c r="G63" s="4">
        <v>1420.5</v>
      </c>
      <c r="H63" s="4">
        <v>1058.0999999999999</v>
      </c>
      <c r="I63" s="4">
        <v>1058.0999999999999</v>
      </c>
      <c r="J63" s="4">
        <v>1058.0999999999999</v>
      </c>
    </row>
    <row r="64" spans="1:10" ht="51.75" hidden="1" customHeight="1" thickBot="1">
      <c r="A64" s="190"/>
      <c r="B64" s="190"/>
      <c r="C64" s="190"/>
      <c r="D64" s="190"/>
      <c r="E64" s="143"/>
      <c r="F64" s="82" t="s">
        <v>166</v>
      </c>
      <c r="G64" s="4"/>
      <c r="H64" s="4"/>
      <c r="I64" s="4"/>
      <c r="J64" s="4"/>
    </row>
    <row r="65" spans="1:10" ht="51.75" customHeight="1" thickBot="1">
      <c r="A65" s="191"/>
      <c r="B65" s="191"/>
      <c r="C65" s="191"/>
      <c r="D65" s="191"/>
      <c r="E65" s="144"/>
      <c r="F65" s="82" t="s">
        <v>205</v>
      </c>
      <c r="G65" s="4">
        <v>23</v>
      </c>
      <c r="H65" s="4">
        <v>0</v>
      </c>
      <c r="I65" s="4">
        <v>0</v>
      </c>
      <c r="J65" s="4">
        <v>0</v>
      </c>
    </row>
    <row r="66" spans="1:10" ht="51.75" customHeight="1" thickBot="1">
      <c r="A66" s="186" t="s">
        <v>101</v>
      </c>
      <c r="B66" s="189" t="s">
        <v>16</v>
      </c>
      <c r="C66" s="189">
        <v>2016</v>
      </c>
      <c r="D66" s="189">
        <v>2025</v>
      </c>
      <c r="E66" s="189" t="s">
        <v>107</v>
      </c>
      <c r="F66" s="91" t="s">
        <v>132</v>
      </c>
      <c r="G66" s="4">
        <v>311.60000000000002</v>
      </c>
      <c r="H66" s="4">
        <v>332</v>
      </c>
      <c r="I66" s="4">
        <v>0</v>
      </c>
      <c r="J66" s="4">
        <v>0</v>
      </c>
    </row>
    <row r="67" spans="1:10" ht="54.75" customHeight="1" thickBot="1">
      <c r="A67" s="188"/>
      <c r="B67" s="191"/>
      <c r="C67" s="191"/>
      <c r="D67" s="191"/>
      <c r="E67" s="191"/>
      <c r="F67" s="82" t="s">
        <v>133</v>
      </c>
      <c r="G67" s="4">
        <v>174.4</v>
      </c>
      <c r="H67" s="4">
        <v>0</v>
      </c>
      <c r="I67" s="4">
        <v>0</v>
      </c>
      <c r="J67" s="4">
        <v>0</v>
      </c>
    </row>
  </sheetData>
  <mergeCells count="77">
    <mergeCell ref="C49:C50"/>
    <mergeCell ref="D49:D50"/>
    <mergeCell ref="D51:D52"/>
    <mergeCell ref="E51:E52"/>
    <mergeCell ref="B53:B56"/>
    <mergeCell ref="C53:C56"/>
    <mergeCell ref="D53:D56"/>
    <mergeCell ref="B5:G5"/>
    <mergeCell ref="G2:H2"/>
    <mergeCell ref="F3:I3"/>
    <mergeCell ref="E7:E8"/>
    <mergeCell ref="F7:F8"/>
    <mergeCell ref="G7:J7"/>
    <mergeCell ref="A14:A15"/>
    <mergeCell ref="B14:B15"/>
    <mergeCell ref="C14:C15"/>
    <mergeCell ref="A7:A8"/>
    <mergeCell ref="B7:B8"/>
    <mergeCell ref="C7:D7"/>
    <mergeCell ref="A11:A13"/>
    <mergeCell ref="B11:B13"/>
    <mergeCell ref="C11:C13"/>
    <mergeCell ref="D11:D13"/>
    <mergeCell ref="A21:A25"/>
    <mergeCell ref="B21:B25"/>
    <mergeCell ref="C21:C25"/>
    <mergeCell ref="D21:D25"/>
    <mergeCell ref="A16:A17"/>
    <mergeCell ref="B16:B17"/>
    <mergeCell ref="C16:C17"/>
    <mergeCell ref="D16:D17"/>
    <mergeCell ref="A18:A20"/>
    <mergeCell ref="B18:B20"/>
    <mergeCell ref="C18:C20"/>
    <mergeCell ref="D18:D20"/>
    <mergeCell ref="B35:B38"/>
    <mergeCell ref="C35:C38"/>
    <mergeCell ref="D35:D38"/>
    <mergeCell ref="E35:E38"/>
    <mergeCell ref="E11:E13"/>
    <mergeCell ref="E14:E15"/>
    <mergeCell ref="E16:E17"/>
    <mergeCell ref="E26:E29"/>
    <mergeCell ref="E18:E20"/>
    <mergeCell ref="D14:D15"/>
    <mergeCell ref="E66:E67"/>
    <mergeCell ref="E21:E25"/>
    <mergeCell ref="A66:A67"/>
    <mergeCell ref="B66:B67"/>
    <mergeCell ref="C66:C67"/>
    <mergeCell ref="D66:D67"/>
    <mergeCell ref="A47:A48"/>
    <mergeCell ref="B47:B48"/>
    <mergeCell ref="C47:C48"/>
    <mergeCell ref="D47:D48"/>
    <mergeCell ref="E47:E48"/>
    <mergeCell ref="A26:A29"/>
    <mergeCell ref="B26:B29"/>
    <mergeCell ref="C26:C29"/>
    <mergeCell ref="D26:D29"/>
    <mergeCell ref="A35:A38"/>
    <mergeCell ref="E60:E65"/>
    <mergeCell ref="A45:A46"/>
    <mergeCell ref="E45:E46"/>
    <mergeCell ref="C40:C46"/>
    <mergeCell ref="B40:B46"/>
    <mergeCell ref="D40:D46"/>
    <mergeCell ref="A40:A44"/>
    <mergeCell ref="E40:E44"/>
    <mergeCell ref="A60:A65"/>
    <mergeCell ref="B60:B65"/>
    <mergeCell ref="C60:C65"/>
    <mergeCell ref="D60:D65"/>
    <mergeCell ref="B49:B50"/>
    <mergeCell ref="E49:E50"/>
    <mergeCell ref="B51:B52"/>
    <mergeCell ref="C51:C52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</vt:lpstr>
      <vt:lpstr>прил 4</vt:lpstr>
      <vt:lpstr>прил 5</vt:lpstr>
      <vt:lpstr>'прил 3'!Область_печати</vt:lpstr>
      <vt:lpstr>'прил 4'!Область_печати</vt:lpstr>
      <vt:lpstr>'прил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2023-07-10T13:11:43Z</dcterms:modified>
</cp:coreProperties>
</file>