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8495" windowHeight="11010" tabRatio="819" activeTab="2"/>
  </bookViews>
  <sheets>
    <sheet name="Приложение 4" sheetId="1" r:id="rId1"/>
    <sheet name="Приложение 5" sheetId="2" r:id="rId2"/>
    <sheet name="Приложение 6" sheetId="3" r:id="rId3"/>
  </sheets>
  <definedNames>
    <definedName name="_GoBack" localSheetId="2">'Приложение 6'!#REF!</definedName>
    <definedName name="Z_F938AE4B_9C86_4EEC_8F25_75AEEDF29CBE_.wvu.Cols" localSheetId="1" hidden="1">'Приложение 5'!$P:$Q</definedName>
    <definedName name="Z_F938AE4B_9C86_4EEC_8F25_75AEEDF29CBE_.wvu.PrintArea" localSheetId="0" hidden="1">'Приложение 4'!$A$1:$P$126</definedName>
    <definedName name="Z_F938AE4B_9C86_4EEC_8F25_75AEEDF29CBE_.wvu.PrintArea" localSheetId="2" hidden="1">'Приложение 6'!$A$1:$J$140</definedName>
    <definedName name="Z_F938AE4B_9C86_4EEC_8F25_75AEEDF29CBE_.wvu.PrintTitles" localSheetId="0" hidden="1">'Приложение 4'!$6:$7</definedName>
    <definedName name="Z_F938AE4B_9C86_4EEC_8F25_75AEEDF29CBE_.wvu.PrintTitles" localSheetId="1" hidden="1">'Приложение 5'!$6:$8</definedName>
    <definedName name="Z_F938AE4B_9C86_4EEC_8F25_75AEEDF29CBE_.wvu.Rows" localSheetId="0" hidden="1">'Приложение 4'!#REF!,'Приложение 4'!#REF!,'Приложение 4'!#REF!</definedName>
    <definedName name="Z_F938AE4B_9C86_4EEC_8F25_75AEEDF29CBE_.wvu.Rows" localSheetId="1" hidden="1">'Приложение 5'!$9:$10,'Приложение 5'!$31:$32,'Приложение 5'!#REF!</definedName>
    <definedName name="Z_F938AE4B_9C86_4EEC_8F25_75AEEDF29CBE_.wvu.Rows" localSheetId="2" hidden="1">'Приложение 6'!#REF!,'Приложение 6'!#REF!,'Приложение 6'!#REF!,'Приложение 6'!#REF!,'Приложение 6'!#REF!,'Приложение 6'!#REF!,'Приложение 6'!#REF!,'Приложение 6'!#REF!,'Приложение 6'!#REF!</definedName>
    <definedName name="_xlnm.Print_Titles" localSheetId="0">'Приложение 4'!$6:$7</definedName>
    <definedName name="_xlnm.Print_Titles" localSheetId="1">'Приложение 5'!$6:$8</definedName>
    <definedName name="_xlnm.Print_Area" localSheetId="0">'Приложение 4'!$A$1:$P$143</definedName>
    <definedName name="_xlnm.Print_Area" localSheetId="2">'Приложение 6'!$A$1:$J$157</definedName>
  </definedNames>
  <calcPr fullCalcOnLoad="1"/>
</workbook>
</file>

<file path=xl/sharedStrings.xml><?xml version="1.0" encoding="utf-8"?>
<sst xmlns="http://schemas.openxmlformats.org/spreadsheetml/2006/main" count="1223" uniqueCount="489">
  <si>
    <t>Строительство и реконструкция очистных сооружений</t>
  </si>
  <si>
    <t>Ответственный исполнитель</t>
  </si>
  <si>
    <t>Срок</t>
  </si>
  <si>
    <t>Создание благоприятных условий для развития малого и среднего предпринимательства</t>
  </si>
  <si>
    <t>Обеспечение деятельности по  переданным государственным полномочиям и осуществление контроля деятельности  в пределах полномочий</t>
  </si>
  <si>
    <t>Поддержка автономного учреждения на финансовое обеспечение выполнения муниципального задания и оказания муниципальных услуг</t>
  </si>
  <si>
    <t>Управление имуществом казны</t>
  </si>
  <si>
    <t>Подготовка управленческих кадров</t>
  </si>
  <si>
    <t>Обучение муниципальных служащих по вопросам противодействия коррупции</t>
  </si>
  <si>
    <t>Исполнение бюджетных обязательств, своевременное формирование и представление бюджетной отчетности</t>
  </si>
  <si>
    <t>Привлечение сельского населения к занятиям физической культурой и спортом</t>
  </si>
  <si>
    <t>Развитие газификации в сельской местности</t>
  </si>
  <si>
    <t>Дорожная деятельность в отношении автомобильных дорог местного значения</t>
  </si>
  <si>
    <t>Организация исполнения вопросов местного значения</t>
  </si>
  <si>
    <t>Проведение кадастровых работ по образованию земельных участков из невостребованных земельных долей</t>
  </si>
  <si>
    <t>Строительство и реконструкция автомобильных дорог общего пользования с твердым покрытием</t>
  </si>
  <si>
    <t>Осуществление отдельных государственных полномочий по созданию административных комиссий</t>
  </si>
  <si>
    <t>Поддержка кредитования малых форм хозяйствования</t>
  </si>
  <si>
    <t>Развитие подотрасли растениеводства и переработки продукции растениеводства</t>
  </si>
  <si>
    <t>Развитие подотрасли животноводства, реализация продукции животноводства</t>
  </si>
  <si>
    <t>Техническая и технологическая модернизация, инновационное развитие</t>
  </si>
  <si>
    <t>Обеспечение реализации муниципальной подпрограммы</t>
  </si>
  <si>
    <t>Обеспечение выполнения ветеринарно-санитарных мероприятий</t>
  </si>
  <si>
    <t>Создание благоприятных, комфортных и безопасных условий для жизни и здоровья населения муниципального образования</t>
  </si>
  <si>
    <t>Создание и развитие производственной базы крестьянских (фермерских) хозяйств, поддержка кредитования малых форм хозяйствования, рост объема производства и реализации сельскохозяйственной продукции, производимых малыми формами хозяйствования, включая личные подсобные хозяйства граждан</t>
  </si>
  <si>
    <t>Совершенствование системы реализации подпрограммы, выработка новых форм и методов профилактики правонарушений и преступлений несовершеннолетний</t>
  </si>
  <si>
    <t>Создание условий для организации и проведения физкультурно-оздоровительных и спортивно-массовых мероприятий</t>
  </si>
  <si>
    <t xml:space="preserve">Снижение уровня наркотизации населения в районе и связанной с ней преступности </t>
  </si>
  <si>
    <t>Снижение числа правонарушений, совершаемых на улицах и других общественных местах</t>
  </si>
  <si>
    <t>Предотвращение загрязнения почвы</t>
  </si>
  <si>
    <t>Выдача  свидетельств о праве на предоставление социальной выплаты ежегодно</t>
  </si>
  <si>
    <t>Основное мероприятие «Осуществление отдельных государственных полномочий по созданию административных комиссий»</t>
  </si>
  <si>
    <t>Статус</t>
  </si>
  <si>
    <t>Наименование муниципальной программы, подпрограммы муниципальной программы, муниципальной ведомственной программы, основного мероприятия</t>
  </si>
  <si>
    <t>Ответственный исполнитель, соисполнители</t>
  </si>
  <si>
    <t>903 0000 0310000000 000</t>
  </si>
  <si>
    <t>903 0000 0310100000 000</t>
  </si>
  <si>
    <t>903 0000 0310300000 000</t>
  </si>
  <si>
    <t>Подпрограмма 2</t>
  </si>
  <si>
    <t>Расходы на обеспечение деятельности Единых дежурно-диспетчерских служб</t>
  </si>
  <si>
    <t xml:space="preserve">Основное мероприятие </t>
  </si>
  <si>
    <t>Прочие расходы на организационные мероприятия</t>
  </si>
  <si>
    <t>Осуществление государственных полномочий по организации проведения мероприятий по отлову и содержанию безнадзорных животных</t>
  </si>
  <si>
    <t>903 0000 0320300 000</t>
  </si>
  <si>
    <t>Улучшение жилищных условий граждан, проживающих в сельской местности, в том числе молодых семей и молодых специалистов</t>
  </si>
  <si>
    <t>Осуществление государственных полномочий по созданию и осуществлению деятельности комиссий по делам несовершеннолетних и защите их прав в муниципальном образовании</t>
  </si>
  <si>
    <t>Проведение энергетических обследований зданий и сооружений бюджетных организаций</t>
  </si>
  <si>
    <t>Подпрограмма 3</t>
  </si>
  <si>
    <t>Подпрограмма 4</t>
  </si>
  <si>
    <t>Подпрограмма 5</t>
  </si>
  <si>
    <t>903 0000 03Д0000000 000</t>
  </si>
  <si>
    <t>903 0000 03Д0100000 000</t>
  </si>
  <si>
    <t>Подпрограмма 6</t>
  </si>
  <si>
    <t>Создание и совершенствование муниципальной системы оповещения и информирования на 2019-2025 годы</t>
  </si>
  <si>
    <t>Подпрограмма 7</t>
  </si>
  <si>
    <t>Подпрограмма 8</t>
  </si>
  <si>
    <t>903 0000 0390000000 000</t>
  </si>
  <si>
    <t>Подпрограмма 9</t>
  </si>
  <si>
    <t>903 0000 0390200000 000</t>
  </si>
  <si>
    <t>903 0000 03Д0700000 000</t>
  </si>
  <si>
    <t>903 0000 03В0000 000</t>
  </si>
  <si>
    <t>903 0000 03В0100000 000</t>
  </si>
  <si>
    <t>903 0000 03А0000000 000</t>
  </si>
  <si>
    <t>903 0000 03А0100000 000</t>
  </si>
  <si>
    <t>Допризывная подготовка молодежи к военной служб</t>
  </si>
  <si>
    <t>903 0000 03Е0100000 000</t>
  </si>
  <si>
    <t>903 0000 03Е0000000 000</t>
  </si>
  <si>
    <t>903 0000 03Ж0100000 000</t>
  </si>
  <si>
    <t>основное мероприятие</t>
  </si>
  <si>
    <t>Выявление потенциала энергосбережения и повышения энергетической эффективности</t>
  </si>
  <si>
    <t>Привитие ответственности участникам дорожного движения</t>
  </si>
  <si>
    <t>Источники финансового обеспечения</t>
  </si>
  <si>
    <t xml:space="preserve">Оценка расходов  по годам (тыс. рублей) </t>
  </si>
  <si>
    <t>ПРОГНОЗНАЯ ОЦЕНКА РАСХОДОВ НА РЕАЛИЗАЦИЮ ЦЕЛЕЙ МУНИЦИПАЛЬНОЙ ПРОГРАММЫ</t>
  </si>
  <si>
    <t>всего</t>
  </si>
  <si>
    <t>федеральный бюджет*</t>
  </si>
  <si>
    <t>внебюджетные источники*</t>
  </si>
  <si>
    <t>Муниципальная программа</t>
  </si>
  <si>
    <t>Основное мероприятие</t>
  </si>
  <si>
    <t>Исполнение судебных актов РФ и мировых соглашений</t>
  </si>
  <si>
    <t>Приобретение имущества в муниципальную собственность</t>
  </si>
  <si>
    <t>Прочие выплаты по обязательствам государства</t>
  </si>
  <si>
    <t>Обеспечение деятельности ЕДДС</t>
  </si>
  <si>
    <t>Расходы на проведение мероприятий в рамках защиты населения от чрезвычайных ситуаций</t>
  </si>
  <si>
    <t>Расходы по разработке проектно-сметной документации,экспертизы</t>
  </si>
  <si>
    <t>Расходы на приобретение (изготовление) государственных и муниципальных символов</t>
  </si>
  <si>
    <t>Осуществление гос.полномочий по организации проведения  мероприятий по отлову и содержанию бездомных животных</t>
  </si>
  <si>
    <t>республиканский бюджет РМЭ*</t>
  </si>
  <si>
    <t>подпрограмма 1</t>
  </si>
  <si>
    <t>Разработка проектно-сметной документации, экспертиза строительства и реконструкции очистных сооружений</t>
  </si>
  <si>
    <t>Патриотическое воспитания граждан</t>
  </si>
  <si>
    <t>Допризывная подготовка молодежи к военной службе</t>
  </si>
  <si>
    <t>проверка</t>
  </si>
  <si>
    <t>Бюджетные ассигнования (тыс. руб.)</t>
  </si>
  <si>
    <t>начала реали-зации</t>
  </si>
  <si>
    <t>окон-чание реали-зации</t>
  </si>
  <si>
    <t>Наименование подпрограммы,основного мероприятия, мероприятий в рамках основного мероприятия</t>
  </si>
  <si>
    <t>Ожидаемый непосредственный результат(краткое описание)</t>
  </si>
  <si>
    <t>X</t>
  </si>
  <si>
    <t>Х</t>
  </si>
  <si>
    <t>Подпрограмма 10</t>
  </si>
  <si>
    <t>Подпрограмма 11</t>
  </si>
  <si>
    <t>Подпрограмма 12</t>
  </si>
  <si>
    <t>Подпрограмма 13</t>
  </si>
  <si>
    <t>Подпрограмма 14</t>
  </si>
  <si>
    <t>Наименование муниципальной программы, подпрограммы, основного мероприятия</t>
  </si>
  <si>
    <t xml:space="preserve">Расходы по годам  (тыс. рублей) </t>
  </si>
  <si>
    <t>Межведомственный координационный совет по патриотическому воспитанию граждан и допризывной подготовки молодежи к военной службе при администрации Оршанского муниципального района</t>
  </si>
  <si>
    <t>Основное мероприятие "Улучшение жилищных условий граждан, проживающих в сельской местности, в том числе молодых семей и молодых специалистов"</t>
  </si>
  <si>
    <t>Основное мероприятие "Привлечение сельского населения к занятиям физической культурой и спортом"</t>
  </si>
  <si>
    <t>Основное мероприятие "Обеспечение деятельности по  переданным государственным полномочиям и осуществление контроля деятельности  в пределах полномочий"</t>
  </si>
  <si>
    <t>Основное мероприятие "Поддержка автономного учреждения на финансовое обеспечение выполнения муниципального задания и оказания муниципальных услуг"</t>
  </si>
  <si>
    <t>Основное мероприятие "Управление имуществом казны"</t>
  </si>
  <si>
    <t>Основное мероприятие "Подготовка управленческих кадров"</t>
  </si>
  <si>
    <t>Основное мероприятие "Обучение муниципальных служащих по вопросам противодействия коррупции"</t>
  </si>
  <si>
    <t>Основное мероприятие "Развитие газификации в сельской местности"</t>
  </si>
  <si>
    <t>Основное мероприятие "Строительство и реконструкция автомобильных дорог общего пользования с твердым покрытием"</t>
  </si>
  <si>
    <t>Основное мероприятие "Дорожная деятельность в отношении автомобильных дорог местного значения"</t>
  </si>
  <si>
    <t>Основное мероприятие "Проведение кадастровых работ по образованию земельных участков из невостребованных земельных долей"</t>
  </si>
  <si>
    <t>Подпрограмма 3 «Устойчивое развитие сельских территорий на 2014 -2025 годы»</t>
  </si>
  <si>
    <t>Основное мероприятие "Создание и совершенствование муниципальной системы оповещения и информирования на 2019-2025 годы"</t>
  </si>
  <si>
    <t>Основное мероприятие "Поддержка кредитования малых форм хозяйствования"</t>
  </si>
  <si>
    <t>Основное мероприятие "Обеспечение выполнения ветеринарно-санитарных мероприятий"</t>
  </si>
  <si>
    <t>Основное мероприятие "Создание условий для организации и проведения физкультурно-оздоровительных и спортивно-массовых мероприятий"</t>
  </si>
  <si>
    <t>Основное мероприятие "Строительство и реконструкция очистных сооружений"</t>
  </si>
  <si>
    <t>Основное мероприятие "Разработка проектно-сметной документации, экспертиза строительства и реконструкции очистных сооружений"</t>
  </si>
  <si>
    <t>Основное мероприятие "Патриотическое воспитания граждан"</t>
  </si>
  <si>
    <t>Основное мероприятие "Допризывная подготовка молодежи к военной службе"</t>
  </si>
  <si>
    <t>Основное мероприятие "Проведение энергетических обследований зданий и сооружений бюджетных организаций"</t>
  </si>
  <si>
    <t>ПЛАН РЕАЛИЗАЦИИ МУНИЦИПАЛЬНОЙ ПОДПРОГРАММЫ</t>
  </si>
  <si>
    <t>Основное мероприятие "Прочие расходы на организационные мероприятия"</t>
  </si>
  <si>
    <t>0000 0300000000 000 000</t>
  </si>
  <si>
    <t>Развитие и модернизация автомобильных дорог местного значения обеспечит положительный экономический эффект как в отраслях, связанных с дорожной деятельностью, так и в сфере жилищного строительства, промышленности, сельского хозяйства, торговле, сфере услуг</t>
  </si>
  <si>
    <t>Решение отдельных вопросов местного значения поселений в сфере электро-,тепло-, газо- и водоснабжения населения, водоотведения, снабжения населения топливом</t>
  </si>
  <si>
    <t>Прочая поддержка субъектов малого и среднего предпринимательства</t>
  </si>
  <si>
    <t>903 0000 0310200000 000</t>
  </si>
  <si>
    <t>Основное мероприятие "Прочая поддержка субъектов малого и среднего предпринимательства"</t>
  </si>
  <si>
    <t>Субсидии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</t>
  </si>
  <si>
    <t>1.Ввод в действие распределительных газовых сетей.
2. Увеличение уровня газификации жилых домов (квартир) сетевым газом в сельской местности.</t>
  </si>
  <si>
    <t>1.Создание условий для исчисления имущественных налогов и неналоговых платежей.
2.Вовлечение в оборот земельных участков из земель сельскохозяйственного назначения.</t>
  </si>
  <si>
    <t>1.Увеличение удельного веса населения среди несовершеннолетних на территории Оршанского района, систематически занимающегося физической культурой и спортом.
2.Увеличение количества спортивных сооружений.</t>
  </si>
  <si>
    <t>903 0000 0370100 000</t>
  </si>
  <si>
    <t>903 0000 0370300 000</t>
  </si>
  <si>
    <t>903 0000 0370400 000</t>
  </si>
  <si>
    <t>903 0000 03Е0200000 000</t>
  </si>
  <si>
    <t>903 0000 031020000 000</t>
  </si>
  <si>
    <t>903 0000 0370000 000</t>
  </si>
  <si>
    <t>903 0000 0390100000 000</t>
  </si>
  <si>
    <t>Проведение комплексных кадастровых работ</t>
  </si>
  <si>
    <t>Основное мероприятие "Проведение комплексных кадастровых работ"</t>
  </si>
  <si>
    <t>Противодействие экстремизму и профилактика терроризма на территории муниципального образования</t>
  </si>
  <si>
    <t>Удовлетворение потребности сельского населения в благоустроенном жилье, в том числе молодых семей и молодых специалистов, путем предоставления социальных выплат за счет средств консолидированного бюджета</t>
  </si>
  <si>
    <t>Комплексная защита информации</t>
  </si>
  <si>
    <t>Снижение доли протяженности автомобильных дорог общего пользования межмуниципального значения, не отвечающих нормативным требованиям к транспортно-эксплуатационным показателям</t>
  </si>
  <si>
    <t>Основное мероприятие "Организация исполнения вопросов местного значения"</t>
  </si>
  <si>
    <t xml:space="preserve">Приведение в соответствие автомобильных дорог и снижение количество ДТП </t>
  </si>
  <si>
    <t>Повышение правовой грамотности населения в области защиты прав потребителей</t>
  </si>
  <si>
    <t>Основное мероприятие "Повышение правовой грамотности населения в области защиты прав потребителей"</t>
  </si>
  <si>
    <t>Информирование широкого круга населения о правах потребителей и способах их защиты</t>
  </si>
  <si>
    <t>Приложение 5</t>
  </si>
  <si>
    <t>Осуществление полномочий Российской Федерации</t>
  </si>
  <si>
    <t>Основное мероприятие "Осуществление полномочий Российской Федерации"</t>
  </si>
  <si>
    <t>Основное мероприятие «Обеспечение жильем молодых семей»</t>
  </si>
  <si>
    <t>Подпрограмма 15</t>
  </si>
  <si>
    <t>Снижение количества  пожаров на территории Оршанского муниципального района на 100 %</t>
  </si>
  <si>
    <r>
      <t>Разработка проектно-сметной документации, экспертиза</t>
    </r>
    <r>
      <rPr>
        <sz val="9"/>
        <color indexed="8"/>
        <rFont val="Arial"/>
        <family val="2"/>
      </rPr>
      <t xml:space="preserve"> </t>
    </r>
    <r>
      <rPr>
        <sz val="9"/>
        <color indexed="8"/>
        <rFont val="Times New Roman"/>
        <family val="1"/>
      </rPr>
      <t>строительства и реконструкции очистных сооружений</t>
    </r>
  </si>
  <si>
    <t>903 0000 03Г0000 000</t>
  </si>
  <si>
    <t>Содержание сети автомобильных дорог</t>
  </si>
  <si>
    <t>Оказание финансовой поддержки субъектам малого и среднего предпринимательства и организациям, образующим инфраструктуру поддержки малого и среднего</t>
  </si>
  <si>
    <t>903 0000 03Г0100 000</t>
  </si>
  <si>
    <t xml:space="preserve"> Подпрограмма 12 "Комплексное развитие сельских территорий"</t>
  </si>
  <si>
    <t xml:space="preserve">Осуществление государственных полномочий по предоставлению мер социальной поддержки детям-сиротам, детям, оставшимся без попечения родителей, лицам из числа детей-сирот и  детей, оставшихся без попечения родителей </t>
  </si>
  <si>
    <t>2021 г.</t>
  </si>
  <si>
    <t xml:space="preserve"> </t>
  </si>
  <si>
    <t>Администрация Оршанского муниципального района Республики Марий Эл</t>
  </si>
  <si>
    <t>Отдел архитектуры, муниципального хозяйства и экологии администрации Оршанского муниципального района Республики Марий Эл</t>
  </si>
  <si>
    <t>Отдел архитектуры, муниципального хозяйства и экологии администрации Оршанского муниципального района Республики Марий Эл;</t>
  </si>
  <si>
    <t>В целом по муниципальной подпрограмме "Экономическое развитие Оршанского муниципального района Республики Марий Эл на 2014-2025 годы"</t>
  </si>
  <si>
    <t>Подпрограмма 13 «Экологическая безопасность Оршанского муниципального района Республики Марий Эл» на 2016-2025 годы»</t>
  </si>
  <si>
    <t>Отдел финансирования и бухгалтерского учета администрации Оршанский муниципальный район Республики Марий  Эл</t>
  </si>
  <si>
    <t>ФИНАНСОВОЕ ОБЕСПЕЧЕНИЕ 
РЕАЛИЗАЦИИ МУНИЦИПАЛЬНОЙ ПРОГРАММЫ "ЭКОНОМИЧЕСКОЕ РАЗВИТИЕ ОРШАНСКОГО МУНИЦИПАЛЬНОГО РАЙОНА РЕСПУБЛИКИ МАРИЙ ЭЛ  НА 2014 - 2025 ГОДЫ" 
ЗА СЧЕТ СРЕДСТВ БЮДЖЕТА  ОРШАНСКОГО МУНИЦИПАЛЬНОГО РАЙОНА РЕСПУБЛИКИ МАРИЙ ЭЛ</t>
  </si>
  <si>
    <t>Экономическое развитие Оршанского муниципального района Республики Марий Эл на 2014-2025 годы</t>
  </si>
  <si>
    <t>Повышение эффективности бюджетных расходов в  Оршанском муниципальном районе Республики Марий Эл</t>
  </si>
  <si>
    <t>Устойчивое развитие сельских территорий на 2014-2025 годы</t>
  </si>
  <si>
    <t>Энергосбережение и повышение энергетической эффективности в Оршанском муниципальном районе Республики Марий Эл  на 2014-2025 годы</t>
  </si>
  <si>
    <t>Развитие сельского хозяйства, регулирование рынков сельскохозяйственной продукции, сырья и продовольствия в  Оршанском муниципальном районе Республики Марий Эл на 2014-2025 годы</t>
  </si>
  <si>
    <t>Профилактика безнадзорности и правонарушений несовершеннолетних в  Оршанском муниципальном районе Республики Марий Эл на 2016-2025 годы</t>
  </si>
  <si>
    <t>Профилактика правонарушений в  Оршанском муниципальном районе Республики Марий Эл на 2016-2025 годы</t>
  </si>
  <si>
    <t>Комплексное развитие сельских территорий</t>
  </si>
  <si>
    <t>Улучшение жилищных условий граждан, проживающих на сельских территориях</t>
  </si>
  <si>
    <t>Патриотическое воспитание граждан</t>
  </si>
  <si>
    <t>Создание условий для обеспечения доступным и комфортным жильем в Оршанском муниципальном районе Республики Марий Эл</t>
  </si>
  <si>
    <t>Обеспечение жильем молодых семей</t>
  </si>
  <si>
    <t xml:space="preserve">Профилактика правонарушений в  Оршанском муниципальном районе Республики Марий Эл на 2016-2025 годы  </t>
  </si>
  <si>
    <t>Патриотическое воспитание граждан и допризывная подготовка молодежи к военной службе в Оршанском муниципальном  районе Республики Марий Эл на 2019-2025 годы</t>
  </si>
  <si>
    <t>Экологическая безопасность Оршанского муниципального района Республики Марий Эл на 2016-2025 годы</t>
  </si>
  <si>
    <t>Повышение эффективности бюджетных расходов в Оршанском муниципальном районе Республики Марий Эл</t>
  </si>
  <si>
    <t>Устойчивое развитие сельских территорий на 2014 -2025 годы</t>
  </si>
  <si>
    <t>Повышение безопасности дорожного движения в  Оршанском муниципальном районе Республики Марий Эл на 2016 - 2025 годы</t>
  </si>
  <si>
    <t>Защита населения и территорий от чрезвычайных ситуаций и обеспечение безопасности в  Оршанском муниципальном районе Республики Марий Эл на 2019- 2025 годы</t>
  </si>
  <si>
    <t xml:space="preserve">Обеспечение пожарной безопасности
на территории Оршанского муниципального района Республики Марий Эл на 2019-2025 годы
</t>
  </si>
  <si>
    <t>Комиссия по делам несовершеннолетних и защите их прав в  Оршанском муниципальном районе Республики Марий Эл</t>
  </si>
  <si>
    <t>Антинаркотическая комиссия  Оршанского муниципального района Республики Марий Эл</t>
  </si>
  <si>
    <t>Основное мероприятие "Обеспечение деятельности администрации Оршанского муниципального района Республики Марий Эл"</t>
  </si>
  <si>
    <t>Подпрограмма 5 "Энергосбережение и повышение энергетической эффективности в Оршанском муниципальном районе Республики Марий Эл  на 2014-2025 годы"</t>
  </si>
  <si>
    <t>Подпрограмма 6 "Повышение безопасности дорожного движения в  Оршанском муниципальном районе Республики Марий Эл на 2016 - 2025 годы"</t>
  </si>
  <si>
    <t>Подпрограмма 7 "Защита населения и территорий от чрезвычайных ситуаций и обеспечение безопасности в  Оршанском муниципальном районе Республики Марий Эл на 2019- 2025 годы"</t>
  </si>
  <si>
    <t>Подпрограмма 8 "Развитие сельского хозяйства, регулирование рынков сельскохозяйственной продукции, сырья и продовольствия в  Оршанском муниципальном районе Республики Марий Эл на 2014-2025 годы"</t>
  </si>
  <si>
    <t>Подпрограмма 9 «Профилактика безнадзорности и правонарушений несовершеннолетних в  Оршанском муниципальном районе  Республики Марий Эл на 2016-2025 годы»</t>
  </si>
  <si>
    <t>Подпрограмма 11 "Профилактика правонарушений в Оршанском муниципальном районе Республики Марий Эл на 2016– 2025 годы"</t>
  </si>
  <si>
    <t>Развитие малого и среднего предпринимательства в Оршанском муниципальном районе Республики Марий Эл на 2017-2025 годы</t>
  </si>
  <si>
    <t>Обеспечение реализации муниципальной программы «Экономическое развитие Оршанского муниципального района Республики Марий Эл на 2014-2025 годы"</t>
  </si>
  <si>
    <t>Обеспечение реализации муниципальной программы "Экономическое развитие Оршанского муниципального района Республики Марий Эл на 2014-2025 годы"</t>
  </si>
  <si>
    <t>Подпрограмма 1 "Развитие малого и среднего предпринимательства в Оршанском муниципальном районе Республики Марий Эл на 2017-2025 годы"</t>
  </si>
  <si>
    <t>Подпрограмма 4 "Обеспечение реализации муниципальной программы "Экономическое развитие Оршанского муниципального района Республики Марий Эл на 2014-2025 годы"</t>
  </si>
  <si>
    <t>Подпрограмма 14 «Патриотическое воспитание граждан и допризывная подготовка молодежи к военной службе в Оршанском муниципальном  районе Республики Марий Эл на 2019-2025 годы»</t>
  </si>
  <si>
    <t>Подпрограмма 15 «Создание условий для обеспечения доступным и комфортным жильем в Оршанском муниципальном районе Республики Марий Эл"</t>
  </si>
  <si>
    <t>"ЭКОНОМИЧЕСКОЕ РАЗВИТИЕ ОРШАНСКОГО МУНИЦИПАЛЬНОГО РАЙОНА РЕСПУБЛИКИ МАРИЙ ЭЛ  НА 2014 - 2025 ГОДЫ"</t>
  </si>
  <si>
    <t>Обеспечение деятельности администрации  Оршанского муниципального района Республики Марий Эл</t>
  </si>
  <si>
    <t>Обеспечение деятельности администрации Оршанского муниципального района Республики Марий Эл</t>
  </si>
  <si>
    <t>Обеспечение мер комплексной (пожарной, жизнеобеспечения и т.д.) безопасности для неблагополучных семей</t>
  </si>
  <si>
    <t xml:space="preserve">Предупреждение, ликвидация и смягчение последствий чрезвычайны ситуаций природного и техногенного характера на территории Оршанского муниципального района </t>
  </si>
  <si>
    <t>Отдел сельского хозяйства и продовольствия администрации Оршинского муниципального района Республики Марий Эл</t>
  </si>
  <si>
    <t>Основное мероприятии "Улучшение жилищных условий граждан, проживающих на сельских территориях"</t>
  </si>
  <si>
    <t>Обеспечение общественной безопасности, борьба с преступностью, защита граждан от нарушения законности на территории Оршанского муниципального района Республики Марий Эл</t>
  </si>
  <si>
    <t xml:space="preserve">1.Увеличение удельного веса населения на территории Оршанского района, систематически занимающегося физической культурой и спортом.
2.Увеличение количества спортивных сооружений.
3.Увеличение доли учащихся, занимающихся в спортивных кружках и секциях - до 40 процентов.
</t>
  </si>
  <si>
    <t>Отдел сельского хозяйства и продовольствия администрации Оршанского муниципального района Республики Марий Эл; Отдел архитектуры, муниципального хозяйства и экологии администрации Оршанского муниципального района Республики Марий Эл;</t>
  </si>
  <si>
    <t>Осуществление государственных полномочий по предоставлений мер социальной поддержки  детям-сиротам, детям, оставшимся без попечения родителей, лицам из числа детей-сирот и детей, оставшихся без попечения родителей</t>
  </si>
  <si>
    <t>Повышение безопасности дорожного движения в   Оршанском муниципальном районе Республики Марий Эл на 2016 - 2025 годы</t>
  </si>
  <si>
    <t>Мероприятия по противодействию злоупотреблению наркотиками и их незаконному обороту в  Оршанском муниципальном районе Республики Марий Эл</t>
  </si>
  <si>
    <t>Отдел финансирования и бухгалтерского учета администрации  Оршанский муниципальный район Республики Марий  Эл;</t>
  </si>
  <si>
    <t>Отдел сельского хозяйства и продовольствия администрации Оршан-ского муниципального района Республики Марий Эл;</t>
  </si>
  <si>
    <t>Администрация Оршанского муниципального района Республики Марий Эл;</t>
  </si>
  <si>
    <t xml:space="preserve">Предупреждение, ликвидация и смягчение последствий чрезвычайных ситуаций природного и техногенного характера на территории Оршанского муниципального района </t>
  </si>
  <si>
    <r>
      <t xml:space="preserve">Противодействие экстремизму и профилактика терроризма на территории Оршанского муниципального района Республики Марий Эл </t>
    </r>
    <r>
      <rPr>
        <sz val="9"/>
        <color indexed="8"/>
        <rFont val="Times New Roman"/>
        <family val="1"/>
      </rPr>
      <t>на 2019-2025 годы</t>
    </r>
  </si>
  <si>
    <t>Построение, развитие и эксплуатация АПК "Безопасный город" на территории Оршанского  муниципального района Республики Марий Эл на 2019-2025 годы</t>
  </si>
  <si>
    <t>Мероприятия по противодействию злоупотреблению наркотиками и их незаконному обороту в Оршанском муниципальном районе Республики Марий Эл</t>
  </si>
  <si>
    <t>Основное мероприятие "Субсидии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предпринимательства"</t>
  </si>
  <si>
    <t>Основное мероприятие "Развитие и совершенствование единой дежурно-диспетчерской службы Оршанского муниципального района Республики Марий Эл"</t>
  </si>
  <si>
    <r>
      <t>Основное мероприятие "</t>
    </r>
    <r>
      <rPr>
        <sz val="9"/>
        <color indexed="8"/>
        <rFont val="Times New Roman"/>
        <family val="1"/>
      </rPr>
      <t>Противодействие экстремизму и профилактика терроризма на территории Оршанского муниципального района Республики Марий Эл  на 2019-2025 годы"</t>
    </r>
  </si>
  <si>
    <t xml:space="preserve">Обеспечение пожарной безопасности на территории Оршанского муниципального района Республики Марий Эл на 2019-2025 годы
</t>
  </si>
  <si>
    <t>Основное мероприятие "Мероприятия по противодействию злоупотреблению наркотиками и их незаконному обороту в Оршанском муниципальном районе Республики Марий Эл"</t>
  </si>
  <si>
    <t>Основное мероприятие "Обспечение общественной безопасности, борьба с преступностью, защита граждан от нарушения законности на территории Оршанского муниципального района Республики Марий Эл"</t>
  </si>
  <si>
    <t xml:space="preserve">    </t>
  </si>
  <si>
    <t xml:space="preserve">Приобритение специализированной коммунальной техники </t>
  </si>
  <si>
    <t xml:space="preserve">Антинаркотическая комиссия при администрации Оршанского муниципального района Республики Марий Эл;ГБУ РМЭ «Оршанская ЦРБ»;ОП № 7 МО МВД РФ «Медведевский»;МУ Отдел образования администрации Оршанского муниципального района Республики Марий Эл;
Отдел культуры, молодежной политики, спорта и туризма администрации Оршанского муниципального района Республики Марий Эл;
</t>
  </si>
  <si>
    <t>Отдел гражданской обороны, чрезвычайных ситуаций и единой дежурно-диспетчерской службы администрации Оршанского муниципального района Республики Марий Эл; Администрации МО городского и сельских поселений Оршанского муниципального района Республики Марий Эл; ОП №7 МО МВД РФ «Медведевский»; Отдел образования администрации Оршанского муниципального района Республики Марий Эл;
Отдел культуры, молодежной политики, спорта и туризма администрации Оршанского муниципального района Республики Марий Эл;ГБУ РМЭ «Оршанская ЦРБ»;ГБУ РМЭ «КЦСОН в Оршанском районе»;Медведевский межмуниципальный филиал ФКУ «Уголовно - исполнительная инспекция УФСИН России по РМЭ»;ГКУ РМЭ «Центр занятости населения Оршанского района»;Антитеррористическая комиссия при администрации Оршанского муниципального района Республики Марий Эл;ГБУ РМЭ «Оршанская районная станция по борьбе с болезнями животных»;МАУ «Газета «Вперед»</t>
  </si>
  <si>
    <t>КДН и ЗП в администрации Оршанского муниципального района Республики Марий Эл; ПДН ОП № 7 МО МВД РФ «Медведевский»;Медведевский межмуниципальный филиал ФКУ «Уголовно - исполнительная инспекция УФСИН России по РМЭ»;Отдел образования администрации Оршанского муниципального района Республики Марий Эл;
Отдел культуры, молодежной политики, спорта и туризма администрации Оршанского муниципального района Республики Марий Эл;
;ГБУ РМЭ «КЦСОН в Оршанском районе»; ГКУ РМЭ «ЦЗН Оршанского района»;администрации  городского и сельских поселений Оршанского муниципального района Республики Марий Эл;ГБУ РМЭ «Оршанская ЦРБ»;Администрация Оршанского муниципального района Республики Марий Эл;</t>
  </si>
  <si>
    <t xml:space="preserve">бюджет Оршанского муниципального района </t>
  </si>
  <si>
    <t>Развитие и совершенствование единой дежурно-диспетчерской службы Оршанского муниципального района Республики Марий Эл</t>
  </si>
  <si>
    <t>Пристрой к МОУ "Великопольская средняя общеобразоватеьная школа"</t>
  </si>
  <si>
    <t>Социальная поддержка отдельных категорий граждан</t>
  </si>
  <si>
    <t>Отдел архитектуры, муниципального хозяйства и экологи администрации Оршанского муниципального района Республики Марий Эл; МУП «Оршанский жилкомсервис»; МУП «Оршанский водоканал»; администрации городского и сельских поселений Оршанского муниципального района Республики Марий Эл;</t>
  </si>
  <si>
    <t xml:space="preserve">Обеспечение мер комплексной безопасности с применением автоматизированных средств контроля и реагирования на территории Оршанского муниципального района Республики Марий Эл </t>
  </si>
  <si>
    <t>2022 г.</t>
  </si>
  <si>
    <t>Основное мероприятие "Осуществление государственных полномочий по предоставлений мер соципальной поддержки  детям-сиротам, детям, оставшимся без попечения родителей, лицам из числа детей-сирот и детей, оставшихся без попечения родителей"</t>
  </si>
  <si>
    <t>Основное мероприятие "Социальная поддержка отдельных категорий граждан"</t>
  </si>
  <si>
    <t>Основное мероприятие "Пристрой к МОУ "Великопольская средняя общеобразоватеьная школа"</t>
  </si>
  <si>
    <t>Код бюджетной классификации</t>
  </si>
  <si>
    <t>Отдел экономики администрации Оршанского муниципального района Республики Марий Эл</t>
  </si>
  <si>
    <t>Межведомственный координационный совет по патриотическому воспитанию граждан и допризывной подготовки молодежи к военной службе при администрации Оршанского муниципального района Республики Марий Эл;Отдел образования администрации Оршанского муниципального района Республики Марий Эл; Отдел культуры, молодежной политики, спорта и туризма администрации Оршанского муниципального района Республики Марий Эл;
;ОП № 7 МО МВД РФ «Медведевский»;Военный комиссариат Оршанского района Республики Марий Эл;Районный Совет ветеранов;Районное отделение Всероссийского детско-юношеского военно-патриотического общественного движения «ЮНАРМИЯ»;ГБПОУ РМЭ «ОМК им. И. К. Глушкова»;администрации МО городского и сельских поселений Оршанского муниципального района Республики Марий Эл;МАУ «Газета «Вперед»;</t>
  </si>
  <si>
    <t>Отдел экономики администрации Оршанского района Республики Марий Эл</t>
  </si>
  <si>
    <t>Основное мероприятие "Содержание сети автомобильных дорог"</t>
  </si>
  <si>
    <t>Создание и совершенствование муниципальной системы оповещения и информирования населения</t>
  </si>
  <si>
    <t>Отдел гражданской обороны, чрезвычайных ситуаций и единой дежурно-диспетчерской службы администрации Оршанского муниципального района Республики Марий Эл</t>
  </si>
  <si>
    <t>Отделы сельского хозяйства и продовольствия; архитектуры, муниципального хозяйства и экологии при администрации Оршанского муниципального района Республики Марий Эл</t>
  </si>
  <si>
    <t>Обеспечение безопасности на водных объектах</t>
  </si>
  <si>
    <t>Основное мероприятие "Обеспечение безопасности на водных объектах"</t>
  </si>
  <si>
    <t>Оснащение объектов спортивной инфраструктуры спортивно-технологическим оборудованием</t>
  </si>
  <si>
    <t>Переселение граждан из аврийного жилищного фонда на территории Оршанского муниципального района Республики Марий Эл на 2019-2025 годы</t>
  </si>
  <si>
    <t>Переселение граждан  из аварийного жилищного фонда, снос аварийных домов</t>
  </si>
  <si>
    <t>Подпрограмма 16</t>
  </si>
  <si>
    <t>Подпрограмма 16 "Переселение граждан из аврийного жилищного фонда на территории Оршанского муниципального района Республики Марий Эл на 2019-2025 годы"</t>
  </si>
  <si>
    <t>Основное мероприятие «Переселение граждан из аварийного жилищного фонда »</t>
  </si>
  <si>
    <t>Отдел финансирования и бухгалтерского учета администрации Оршанского муниципального района Республики Марий  Эл</t>
  </si>
  <si>
    <t>Предоставление субсидий юридическим лицам</t>
  </si>
  <si>
    <t>Региональный проект "Спорт-норма жизни"</t>
  </si>
  <si>
    <t>Основное мероприятие "Региональный проект "Спорт-норма жизни"</t>
  </si>
  <si>
    <t>Переселение граждан из аварийного жилищного фонда на территории Оршанского муниципального района Республики Марий Эл на 2019-2025 годы</t>
  </si>
  <si>
    <t>Рост количества отремонтированных, замененных сетей</t>
  </si>
  <si>
    <t>Ремонт, замена сетей водоснабжения на территории Оршанского муниципального района</t>
  </si>
  <si>
    <t>Подпрограмма 17</t>
  </si>
  <si>
    <t xml:space="preserve">«Развитие жилищно-коммунального хозяйства на территории Оршанского муниципального района на 2021-2025 годы» </t>
  </si>
  <si>
    <t>Ремонт, замена сетей водоснабжения на территории Оршанского муниципального района"</t>
  </si>
  <si>
    <t>Развитие жилищно-коммунального хозяйства на территории Оршанского муниципального района на 2021-2025 год</t>
  </si>
  <si>
    <t>Подпрограмма 17 "Развитие жилищно-коммунального хозяйства на территории Оршанского муниципального района на 2021-2025 год"</t>
  </si>
  <si>
    <t>Основное мероприятие «Ремонт, замена сетей водоснабжения на территории Оршанского муниципального района»</t>
  </si>
  <si>
    <t>Развитие и совершенствование  единой дежурно-диспетчерской службы Оршанского муниципального района Республики Марий Эл</t>
  </si>
  <si>
    <t>Осуществление государственных полномочий по созданию и осуществление деятельности комиссий по делам несовершеннолетних и защите их прав в Оршанском муниципальном районе Республики Марий Эл</t>
  </si>
  <si>
    <t>Основное мероприятие "Осуществление государственных полномочий по созданию и осуществление деятельности комиссий по делам несовершеннолетних и защите их прав в Оршанском муниципальном районе Республики Марий Эл"</t>
  </si>
  <si>
    <t xml:space="preserve">Комплексные меры по противодействию 
злоупотреблению наркотиками и их незаконному обороту, формированию здорового образа жизни в Оршанском муниципальном районе Республики Марий Эл на 2016-2025 годы
</t>
  </si>
  <si>
    <t>Подпрограмма 10 «Комплексные меры по противодействию злоупотреблению наркотиками и их незаконному обороту, формированию здорового образа жизни в Оршанском муниципальном районе на 2016-2025 годы»</t>
  </si>
  <si>
    <t>Подпрограмма 2 "Повышение эффективности бюджетных расходов в  Оршанском муниципальном районе Республики Марий Эл"</t>
  </si>
  <si>
    <t>главный специалист отдела культуры, молодежной политики, спорта и туризма администрации Оршанского муниципального района Республики Марий Эл</t>
  </si>
  <si>
    <t>Региональный проект" Обеспечение устойчивого сокращения напригодного для проживания жилищного фонда"</t>
  </si>
  <si>
    <t>Региональный проект "Обеспечение устойчивого сокращения непригодного для проживания жилищного фонда"</t>
  </si>
  <si>
    <t>Основное мероприятие "Предоставление субсидий юридическим лицам"</t>
  </si>
  <si>
    <t>903 0000 033Р500000 000</t>
  </si>
  <si>
    <t>903 0502 0320227410 800</t>
  </si>
  <si>
    <t>903 0000 0320100000 000</t>
  </si>
  <si>
    <t>903 0000 0320200000 000</t>
  </si>
  <si>
    <t>903 0000 030000000  000 000</t>
  </si>
  <si>
    <t>903 0000 032000000 000</t>
  </si>
  <si>
    <t>903 0304 0320259300 100</t>
  </si>
  <si>
    <t>903 0304 0320259300 200</t>
  </si>
  <si>
    <t>903 1202 0320429210 600</t>
  </si>
  <si>
    <t>903 0000 032040000 000</t>
  </si>
  <si>
    <t>903 0000 0320500000 000</t>
  </si>
  <si>
    <t>903 0113 0320529130 200</t>
  </si>
  <si>
    <t>903 0113 0320529140 200</t>
  </si>
  <si>
    <t>903 0113 0320529220 200</t>
  </si>
  <si>
    <t>903 0113 0320529240 200</t>
  </si>
  <si>
    <t>903 0113 0320529400 200</t>
  </si>
  <si>
    <t>903 0113 0320529590 200</t>
  </si>
  <si>
    <t>903 0000 0320600000 000</t>
  </si>
  <si>
    <t>903 0000 0320629190 200</t>
  </si>
  <si>
    <t>903 0000 0320700000 000</t>
  </si>
  <si>
    <t>903 0705 0320749050 200</t>
  </si>
  <si>
    <t>903 0000 0320800000 000</t>
  </si>
  <si>
    <t>903 0000 0320900000 000</t>
  </si>
  <si>
    <t>903 0113 0320929450 200</t>
  </si>
  <si>
    <t>903 0105 0321051200 200</t>
  </si>
  <si>
    <t>903 0000 032100000 000</t>
  </si>
  <si>
    <t>903 0000 0321100000 000</t>
  </si>
  <si>
    <t>903 0000 0321200000 000</t>
  </si>
  <si>
    <t>903 1001 0321210160 300</t>
  </si>
  <si>
    <t>903 0000 0330000000 000</t>
  </si>
  <si>
    <t>903 0000 0330100000 000</t>
  </si>
  <si>
    <t>903 0000 0330200000 000</t>
  </si>
  <si>
    <t>903 0000 0330300000 000</t>
  </si>
  <si>
    <t>903 0000  0330400000 000</t>
  </si>
  <si>
    <t>904 0000  0330500000 000</t>
  </si>
  <si>
    <t>903 0000 0330600000 000</t>
  </si>
  <si>
    <t>903 0000 0330700000 000</t>
  </si>
  <si>
    <t>903 0000 0330800000 000</t>
  </si>
  <si>
    <t>903 0000 0330900000 000</t>
  </si>
  <si>
    <t>903 0000 0331000000 000</t>
  </si>
  <si>
    <t>903 0000 0331200000 000</t>
  </si>
  <si>
    <t>903 1003 0330310250 300</t>
  </si>
  <si>
    <t>903 0000 03312S9380 400</t>
  </si>
  <si>
    <t>903 0000 0340100000 000</t>
  </si>
  <si>
    <t>903 0000 0340200000 000</t>
  </si>
  <si>
    <t>903 0000 0340300000 000</t>
  </si>
  <si>
    <t>903 0000 0340000000 000</t>
  </si>
  <si>
    <t>903 0000 0340129020 100</t>
  </si>
  <si>
    <t>903 0000 0340129020 200</t>
  </si>
  <si>
    <t>903 0000 0340129020 800</t>
  </si>
  <si>
    <t>903 0000 0340129030 100</t>
  </si>
  <si>
    <t>903 0000 0340370260 200</t>
  </si>
  <si>
    <t>903 0000 0350000000 000</t>
  </si>
  <si>
    <t>903 0000 035010000 000</t>
  </si>
  <si>
    <t>903 0000 0360000000 000</t>
  </si>
  <si>
    <t>903 0000 0360400000 000</t>
  </si>
  <si>
    <t>903 0000 0360600000 000</t>
  </si>
  <si>
    <t>903 0000 0370000000 000</t>
  </si>
  <si>
    <t>903 0000 03604S1150 400</t>
  </si>
  <si>
    <t>903 0000 0360629410 800</t>
  </si>
  <si>
    <t>903 0000 0360629420 500</t>
  </si>
  <si>
    <t>903 0000 0360629430 500</t>
  </si>
  <si>
    <t>903 0000 0360629440 500</t>
  </si>
  <si>
    <t>903 0000 0370200000 000</t>
  </si>
  <si>
    <t>903 0000 0370229200 100</t>
  </si>
  <si>
    <t>903 0000 0370229200 200</t>
  </si>
  <si>
    <t>903  0000  0370500000  000</t>
  </si>
  <si>
    <t>903 0000 0370600000  000</t>
  </si>
  <si>
    <t>903 0000 0370700000  000</t>
  </si>
  <si>
    <t>903 0000 0370800000  000</t>
  </si>
  <si>
    <t>903 0000 0370900000  000</t>
  </si>
  <si>
    <t>903 0000 0370629490  200</t>
  </si>
  <si>
    <t>903 0000 0380000000 000</t>
  </si>
  <si>
    <t>903 0000 0380100000 000</t>
  </si>
  <si>
    <t>903 0000 0380600000 000</t>
  </si>
  <si>
    <t>903 0000 390000000 000</t>
  </si>
  <si>
    <t>903 0000 0390170140 100</t>
  </si>
  <si>
    <t>903 0000 0390170140 200</t>
  </si>
  <si>
    <t>Осуществление государственных полномочий по созданию и осуществлению деятельности комиссий по делам несовершеннолетних и защите их прав в  Оршанском муниципальном районе Республики Марий Эл</t>
  </si>
  <si>
    <t>903 0000 03А0129460 200</t>
  </si>
  <si>
    <t>903 0000 03В0129470 200</t>
  </si>
  <si>
    <t>903 0602 03Д0129240 400</t>
  </si>
  <si>
    <t>903 0000 03Ж01L4970 300</t>
  </si>
  <si>
    <t>903 0000 03Ж0000000 000</t>
  </si>
  <si>
    <t>903 0000 03И0000000 000</t>
  </si>
  <si>
    <t>903 0000 03И0100000 000</t>
  </si>
  <si>
    <t>903 0000 03ИF367483 400</t>
  </si>
  <si>
    <t>903 0000 03ИF367484 400</t>
  </si>
  <si>
    <t xml:space="preserve">Подпрограмма 1 </t>
  </si>
  <si>
    <t>903 0000 0310129670 200</t>
  </si>
  <si>
    <t>903 0000 03201R0820 400</t>
  </si>
  <si>
    <t>903 0000 0320000000 000</t>
  </si>
  <si>
    <t>903 0000 0320400000 000</t>
  </si>
  <si>
    <t>903 0000 03201R0820 400</t>
  </si>
  <si>
    <t>903 0000 0320227410 800</t>
  </si>
  <si>
    <t>903 0000 0320259300 100</t>
  </si>
  <si>
    <t>903 0000 0320259300 200</t>
  </si>
  <si>
    <t>903 0000 0320529130 200</t>
  </si>
  <si>
    <t>903 0000 0320529140 200</t>
  </si>
  <si>
    <t>903 0000 0320529220 200</t>
  </si>
  <si>
    <t>903 0000 0320529240 200</t>
  </si>
  <si>
    <t>903 0000 0320529400 200</t>
  </si>
  <si>
    <t>903 0000 0320529590 200</t>
  </si>
  <si>
    <t>903 0000 0320749050 200</t>
  </si>
  <si>
    <t>903 0000 0320929450 200</t>
  </si>
  <si>
    <t>903 0000 0321000000 000</t>
  </si>
  <si>
    <t>903 0000 0321051200 200</t>
  </si>
  <si>
    <t>903 0000 0321210160 300</t>
  </si>
  <si>
    <t>903 0000 0330310250 300</t>
  </si>
  <si>
    <t>903 0000 03312S9380 400</t>
  </si>
  <si>
    <t>903 0000 0350100000 000</t>
  </si>
  <si>
    <t xml:space="preserve">Построение, развитие и эксплуатация АПК "Безопасный город" на территории Оршанского муниципального района на 2019-2025 годы" </t>
  </si>
  <si>
    <t>903 0000 0370100000 000</t>
  </si>
  <si>
    <t>903 0000 0370200000 000</t>
  </si>
  <si>
    <t>903 0000 0370300000 000</t>
  </si>
  <si>
    <t>903 0000 0370400000 000</t>
  </si>
  <si>
    <t>903 0000 0370500000 000</t>
  </si>
  <si>
    <t>903 0000 0370600000 000</t>
  </si>
  <si>
    <t>903 0000 0370700000 000</t>
  </si>
  <si>
    <t>903 0000 0370800000 000</t>
  </si>
  <si>
    <t>903 0000 0370900000 000</t>
  </si>
  <si>
    <t>903 0000 0380672160 200</t>
  </si>
  <si>
    <t>903 0000 03В0000000 000</t>
  </si>
  <si>
    <t>903 0000 03В129470 200</t>
  </si>
  <si>
    <t>903 0000 03Д0129240 400</t>
  </si>
  <si>
    <t>"Экономическое развитие Оршанского муниципального района Республики Марий Эл на 2014-2025 годы"</t>
  </si>
  <si>
    <t>2023 г.</t>
  </si>
  <si>
    <t>903 0000 0320227410 200</t>
  </si>
  <si>
    <t>903 0000 0320529130 800</t>
  </si>
  <si>
    <t>903 0000 0320555490 200</t>
  </si>
  <si>
    <t>903 0000 0330729320 500</t>
  </si>
  <si>
    <t>903 0000 0330755490 500</t>
  </si>
  <si>
    <t>903 0000 033Р522280 200</t>
  </si>
  <si>
    <t>903 0000 033Р552280 200</t>
  </si>
  <si>
    <t>903 0000 0340127460 200</t>
  </si>
  <si>
    <t>903 0000 0340155490 100</t>
  </si>
  <si>
    <t>903 0000 0360629530 500</t>
  </si>
  <si>
    <t>903 0000 0360629540 500</t>
  </si>
  <si>
    <t>903 0000 0360629730 500</t>
  </si>
  <si>
    <t>903 0000 0360629910 500</t>
  </si>
  <si>
    <t>903 0000 0360629920 500</t>
  </si>
  <si>
    <t>903 0000 0370229200 100</t>
  </si>
  <si>
    <t>903 0000 0370229200 200</t>
  </si>
  <si>
    <t>903 0000 0370529480 200</t>
  </si>
  <si>
    <t>903 0000 0370929880 200</t>
  </si>
  <si>
    <t>903 0000 03ДL01130 400</t>
  </si>
  <si>
    <t>903 0000 03ИF367483 800</t>
  </si>
  <si>
    <t>903 0000 03ИF367484 800</t>
  </si>
  <si>
    <t>903  0000  0370529480  200</t>
  </si>
  <si>
    <t>903 0000 0320170820 400</t>
  </si>
  <si>
    <t>903 0000 0320170820 400</t>
  </si>
  <si>
    <t>Код бюджетной классификации (бюджет Оршанского муниципального района)</t>
  </si>
  <si>
    <t>Приложение № 4</t>
  </si>
  <si>
    <t>Приложение № 6</t>
  </si>
  <si>
    <t>903 0000 03ИF36748S 400</t>
  </si>
  <si>
    <t>Основное мероприятие "Предупреждение, ликвидация и смягчение последствий чрезвычайны ситуаций природного и техногенного характера на территории Оршанского муниципального района Республики Марий Эл"</t>
  </si>
  <si>
    <t>Основное мероприятие "Обеспечение мер комплексной (пожарной, жизнеобеспечения и т.д.) безопасности для неблагополучных семей"</t>
  </si>
  <si>
    <t xml:space="preserve"> Основное мероприятие "Обеспечение мер комплексной безопасности с применением автоматизированных средств контроля и реагирования на территории Оршанского муниципального района Республики Марий Эл"</t>
  </si>
  <si>
    <t xml:space="preserve"> Основное мероприятие "Оснащение объектов спортивной инфраструктуры спортивно-технологическим оборудованием"</t>
  </si>
  <si>
    <t>Основное мероприятие "Приобритение специализированной коммунальной техники"</t>
  </si>
  <si>
    <t>Рост количества отремонтированных дворов МКД</t>
  </si>
  <si>
    <t>903 0000 03К0100000 000</t>
  </si>
  <si>
    <t>903 0000 03К0000000 000</t>
  </si>
  <si>
    <t>Благоустройство (ремонт) дворовых территории МКД на территории Оршанского муниципального района</t>
  </si>
  <si>
    <t>Основное мероприятие «Благоустройство (ремонт) дворовых территории МКД на территории Оршанского муниципального района»</t>
  </si>
  <si>
    <t>903 0304 0320229021 100</t>
  </si>
  <si>
    <t>903 0000 0340129650 100</t>
  </si>
  <si>
    <t>903 0000 03ИF367485 400</t>
  </si>
  <si>
    <t>903 0000 03ИF367486 400</t>
  </si>
  <si>
    <t>Строительство и реконструкция (модернизация) объектов коммунальной инфраструктуры</t>
  </si>
  <si>
    <t>903 0000 03К0200000 000</t>
  </si>
  <si>
    <t>903 0000 03К0229760 400</t>
  </si>
  <si>
    <t>903 0000 0320229021 100</t>
  </si>
  <si>
    <t>Основное мероприятие "Строительство и реконструкция (модернизация) объектов коммунальной инфрастуктуры"</t>
  </si>
  <si>
    <t xml:space="preserve">Строительство и реконструкция  (модернизация) объектов коммунальной инфраструктуры </t>
  </si>
  <si>
    <t>903 0502 0320227410 200</t>
  </si>
  <si>
    <t>903 0502 0320227000 800</t>
  </si>
  <si>
    <t>903 0000 0320110320 400</t>
  </si>
  <si>
    <t>903 0113 0320529060 200</t>
  </si>
  <si>
    <t>903 0000 0360423720 400</t>
  </si>
  <si>
    <t>903 0000 03604L3720 400</t>
  </si>
  <si>
    <t>903 0000 0320110320 400</t>
  </si>
  <si>
    <t>903 0000 0320227000 800</t>
  </si>
  <si>
    <t>903 0000 0320429210 600</t>
  </si>
  <si>
    <t>903 0000 0320529060 200</t>
  </si>
  <si>
    <t>903 0000 03604L3720  400</t>
  </si>
  <si>
    <t>903 0000 03К0229760 200</t>
  </si>
  <si>
    <t>903 0000 0360443720 400</t>
  </si>
  <si>
    <r>
      <t>к муниципальной программе   "Экономическое развитие Оршанского муниципального района Республики Марий Эл на 2014 - 2025 годы", утвержденной 
постановлением администрации Оршанского муниципального района от 28 октября 2013 г. № 600   (в редакции постановления администрации Оршанского муниципального района Республики Марий Эл от 23 января  2023 г. № 17</t>
    </r>
    <r>
      <rPr>
        <sz val="9"/>
        <color indexed="8"/>
        <rFont val="Times New Roman"/>
        <family val="1"/>
      </rPr>
      <t xml:space="preserve"> )                     </t>
    </r>
  </si>
  <si>
    <t>903 0000 03К0229760 000</t>
  </si>
  <si>
    <r>
      <t>к муниципальной программе  "Экономическое развитие Оршанского муниципального района Республики Марий Эл на 2014 - 2025 годы", утвержденной 
постановлением администрации
Оршанского муниципального района 
от 28 октября 2013 г. № 600  (в редакции постановления администрации Оршанского муниципального района Республики Марий Эл от 23 января 2023 г. № 17</t>
    </r>
    <r>
      <rPr>
        <sz val="9"/>
        <color indexed="8"/>
        <rFont val="Times New Roman"/>
        <family val="1"/>
      </rPr>
      <t xml:space="preserve">)           </t>
    </r>
  </si>
  <si>
    <r>
      <t>к муниципальной программе  "Экономическое развитие Оршанского муниципального района Республики Марий Эл на 2014 - 2025 годы",    утвержденной 
постановлением администрации
Оршанского муниципального района 
от 28 октября 2013 г. № 600 (в редакции постановления администрации Оршанского муниципального района Республики Марий Эл  от 23 января 2023 г. № 17</t>
    </r>
    <r>
      <rPr>
        <sz val="9"/>
        <color indexed="8"/>
        <rFont val="Times New Roman"/>
        <family val="1"/>
      </rPr>
      <t>)</t>
    </r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</si>
</sst>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"/>
    <numFmt numFmtId="179" formatCode="#,##0.0"/>
    <numFmt numFmtId="180" formatCode="#,##0.000"/>
    <numFmt numFmtId="181" formatCode="[$-FC19]d\ mmmm\ yyyy\ &quot;г.&quot;"/>
    <numFmt numFmtId="182" formatCode="#,##0.00&quot;р.&quot;"/>
  </numFmts>
  <fonts count="107">
    <font>
      <sz val="8"/>
      <color theme="1"/>
      <name val="Tahoma"/>
      <family val="2"/>
    </font>
    <font>
      <sz val="8"/>
      <color indexed="8"/>
      <name val="Tahoma"/>
      <family val="2"/>
    </font>
    <font>
      <sz val="10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Arial"/>
      <family val="2"/>
    </font>
    <font>
      <i/>
      <sz val="9"/>
      <name val="Times New Roman"/>
      <family val="1"/>
    </font>
    <font>
      <b/>
      <sz val="9"/>
      <name val="Times New Roman"/>
      <family val="1"/>
    </font>
    <font>
      <sz val="8"/>
      <color indexed="9"/>
      <name val="Tahoma"/>
      <family val="2"/>
    </font>
    <font>
      <sz val="11"/>
      <name val="Calibri"/>
      <family val="2"/>
    </font>
    <font>
      <b/>
      <sz val="10"/>
      <color indexed="8"/>
      <name val="Arial CYR"/>
      <family val="0"/>
    </font>
    <font>
      <sz val="10"/>
      <color indexed="8"/>
      <name val="Arial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8"/>
      <color indexed="62"/>
      <name val="Tahoma"/>
      <family val="2"/>
    </font>
    <font>
      <b/>
      <sz val="8"/>
      <color indexed="63"/>
      <name val="Tahoma"/>
      <family val="2"/>
    </font>
    <font>
      <b/>
      <sz val="8"/>
      <color indexed="52"/>
      <name val="Tahoma"/>
      <family val="2"/>
    </font>
    <font>
      <u val="single"/>
      <sz val="8"/>
      <color indexed="12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8"/>
      <color indexed="8"/>
      <name val="Tahoma"/>
      <family val="2"/>
    </font>
    <font>
      <b/>
      <sz val="8"/>
      <color indexed="9"/>
      <name val="Tahoma"/>
      <family val="2"/>
    </font>
    <font>
      <sz val="8"/>
      <color indexed="60"/>
      <name val="Tahoma"/>
      <family val="2"/>
    </font>
    <font>
      <u val="single"/>
      <sz val="8"/>
      <color indexed="20"/>
      <name val="Tahoma"/>
      <family val="2"/>
    </font>
    <font>
      <sz val="8"/>
      <color indexed="20"/>
      <name val="Tahoma"/>
      <family val="2"/>
    </font>
    <font>
      <i/>
      <sz val="8"/>
      <color indexed="23"/>
      <name val="Tahoma"/>
      <family val="2"/>
    </font>
    <font>
      <sz val="8"/>
      <color indexed="52"/>
      <name val="Tahoma"/>
      <family val="2"/>
    </font>
    <font>
      <sz val="8"/>
      <color indexed="10"/>
      <name val="Tahoma"/>
      <family val="2"/>
    </font>
    <font>
      <sz val="8"/>
      <color indexed="17"/>
      <name val="Tahoma"/>
      <family val="2"/>
    </font>
    <font>
      <b/>
      <sz val="9"/>
      <color indexed="8"/>
      <name val="Times New Roman"/>
      <family val="1"/>
    </font>
    <font>
      <sz val="9"/>
      <color indexed="8"/>
      <name val="Calibri"/>
      <family val="2"/>
    </font>
    <font>
      <sz val="9"/>
      <color indexed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9"/>
      <color indexed="8"/>
      <name val="Times New Roman"/>
      <family val="1"/>
    </font>
    <font>
      <b/>
      <sz val="6"/>
      <color indexed="8"/>
      <name val="Times New Roman"/>
      <family val="1"/>
    </font>
    <font>
      <b/>
      <sz val="9"/>
      <color indexed="8"/>
      <name val="Calibri"/>
      <family val="2"/>
    </font>
    <font>
      <sz val="6"/>
      <color indexed="8"/>
      <name val="Times New Roman"/>
      <family val="1"/>
    </font>
    <font>
      <sz val="7"/>
      <color indexed="8"/>
      <name val="Times New Roman"/>
      <family val="1"/>
    </font>
    <font>
      <sz val="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ahoma"/>
      <family val="2"/>
    </font>
    <font>
      <sz val="8"/>
      <color theme="0"/>
      <name val="Tahoma"/>
      <family val="2"/>
    </font>
    <font>
      <b/>
      <sz val="10"/>
      <color rgb="FF000000"/>
      <name val="Arial CYR"/>
      <family val="0"/>
    </font>
    <font>
      <sz val="10"/>
      <color rgb="FF000000"/>
      <name val="Arial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8"/>
      <color rgb="FF3F3F76"/>
      <name val="Tahoma"/>
      <family val="2"/>
    </font>
    <font>
      <b/>
      <sz val="8"/>
      <color rgb="FF3F3F3F"/>
      <name val="Tahoma"/>
      <family val="2"/>
    </font>
    <font>
      <b/>
      <sz val="8"/>
      <color rgb="FFFA7D00"/>
      <name val="Tahoma"/>
      <family val="2"/>
    </font>
    <font>
      <u val="single"/>
      <sz val="8"/>
      <color theme="1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8"/>
      <color theme="1"/>
      <name val="Tahoma"/>
      <family val="2"/>
    </font>
    <font>
      <b/>
      <sz val="8"/>
      <color theme="0"/>
      <name val="Tahoma"/>
      <family val="2"/>
    </font>
    <font>
      <b/>
      <sz val="18"/>
      <color theme="3"/>
      <name val="Cambria"/>
      <family val="2"/>
    </font>
    <font>
      <sz val="8"/>
      <color rgb="FF9C6500"/>
      <name val="Tahoma"/>
      <family val="2"/>
    </font>
    <font>
      <sz val="11"/>
      <color theme="1"/>
      <name val="Calibri"/>
      <family val="2"/>
    </font>
    <font>
      <u val="single"/>
      <sz val="8"/>
      <color theme="11"/>
      <name val="Tahoma"/>
      <family val="2"/>
    </font>
    <font>
      <sz val="8"/>
      <color rgb="FF9C0006"/>
      <name val="Tahoma"/>
      <family val="2"/>
    </font>
    <font>
      <i/>
      <sz val="8"/>
      <color rgb="FF7F7F7F"/>
      <name val="Tahoma"/>
      <family val="2"/>
    </font>
    <font>
      <sz val="8"/>
      <color rgb="FFFA7D00"/>
      <name val="Tahoma"/>
      <family val="2"/>
    </font>
    <font>
      <sz val="8"/>
      <color rgb="FFFF0000"/>
      <name val="Tahoma"/>
      <family val="2"/>
    </font>
    <font>
      <sz val="8"/>
      <color rgb="FF006100"/>
      <name val="Tahoma"/>
      <family val="2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rgb="FF000000"/>
      <name val="Times New Roman"/>
      <family val="1"/>
    </font>
    <font>
      <sz val="9"/>
      <color rgb="FF000000"/>
      <name val="Times New Roman"/>
      <family val="1"/>
    </font>
    <font>
      <sz val="9"/>
      <color theme="1"/>
      <name val="Calibri"/>
      <family val="2"/>
    </font>
    <font>
      <sz val="9"/>
      <color rgb="FFFF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9"/>
      <color theme="1" tint="0.04998999834060669"/>
      <name val="Times New Roman"/>
      <family val="1"/>
    </font>
    <font>
      <i/>
      <sz val="9"/>
      <color theme="1"/>
      <name val="Times New Roman"/>
      <family val="1"/>
    </font>
    <font>
      <b/>
      <sz val="6"/>
      <color theme="1"/>
      <name val="Times New Roman"/>
      <family val="1"/>
    </font>
    <font>
      <b/>
      <sz val="9"/>
      <color theme="1"/>
      <name val="Calibri"/>
      <family val="2"/>
    </font>
    <font>
      <i/>
      <sz val="9"/>
      <color rgb="FF000000"/>
      <name val="Times New Roman"/>
      <family val="1"/>
    </font>
    <font>
      <b/>
      <sz val="9"/>
      <color theme="1" tint="0.04998999834060669"/>
      <name val="Times New Roman"/>
      <family val="1"/>
    </font>
    <font>
      <i/>
      <sz val="9"/>
      <color theme="1" tint="0.04998999834060669"/>
      <name val="Times New Roman"/>
      <family val="1"/>
    </font>
    <font>
      <b/>
      <sz val="6"/>
      <color rgb="FF000000"/>
      <name val="Times New Roman"/>
      <family val="1"/>
    </font>
    <font>
      <sz val="6"/>
      <color theme="1"/>
      <name val="Times New Roman"/>
      <family val="1"/>
    </font>
    <font>
      <sz val="4"/>
      <color theme="1"/>
      <name val="Times New Roman"/>
      <family val="1"/>
    </font>
    <font>
      <sz val="7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ahoma"/>
      <family val="2"/>
    </font>
  </fonts>
  <fills count="8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8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0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0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0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0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0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0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0" fillId="29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0" fillId="30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0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62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62" fillId="37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62" fillId="38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62" fillId="39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1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62" fillId="42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4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62" fillId="45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7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172" fontId="63" fillId="48" borderId="1">
      <alignment horizontal="right" vertical="top" shrinkToFit="1"/>
      <protection/>
    </xf>
    <xf numFmtId="0" fontId="64" fillId="0" borderId="0">
      <alignment/>
      <protection/>
    </xf>
    <xf numFmtId="0" fontId="64" fillId="0" borderId="0">
      <alignment/>
      <protection/>
    </xf>
    <xf numFmtId="0" fontId="27" fillId="0" borderId="0">
      <alignment/>
      <protection/>
    </xf>
    <xf numFmtId="0" fontId="65" fillId="49" borderId="0">
      <alignment/>
      <protection/>
    </xf>
    <xf numFmtId="0" fontId="65" fillId="0" borderId="0">
      <alignment wrapText="1"/>
      <protection/>
    </xf>
    <xf numFmtId="0" fontId="66" fillId="0" borderId="0">
      <alignment horizontal="center" wrapText="1"/>
      <protection/>
    </xf>
    <xf numFmtId="0" fontId="66" fillId="0" borderId="0">
      <alignment horizontal="center"/>
      <protection/>
    </xf>
    <xf numFmtId="0" fontId="65" fillId="0" borderId="0">
      <alignment horizontal="right"/>
      <protection/>
    </xf>
    <xf numFmtId="0" fontId="65" fillId="49" borderId="2">
      <alignment/>
      <protection/>
    </xf>
    <xf numFmtId="0" fontId="65" fillId="0" borderId="1">
      <alignment horizontal="center" vertical="center" wrapText="1"/>
      <protection/>
    </xf>
    <xf numFmtId="0" fontId="65" fillId="49" borderId="3">
      <alignment/>
      <protection/>
    </xf>
    <xf numFmtId="49" fontId="65" fillId="0" borderId="1">
      <alignment horizontal="left" vertical="top" wrapText="1" indent="2"/>
      <protection/>
    </xf>
    <xf numFmtId="0" fontId="67" fillId="0" borderId="1">
      <alignment horizontal="left"/>
      <protection/>
    </xf>
    <xf numFmtId="0" fontId="65" fillId="49" borderId="4">
      <alignment/>
      <protection/>
    </xf>
    <xf numFmtId="0" fontId="65" fillId="0" borderId="0">
      <alignment/>
      <protection/>
    </xf>
    <xf numFmtId="0" fontId="65" fillId="0" borderId="0">
      <alignment horizontal="left" wrapText="1"/>
      <protection/>
    </xf>
    <xf numFmtId="49" fontId="65" fillId="0" borderId="1">
      <alignment horizontal="center" vertical="top" shrinkToFit="1"/>
      <protection/>
    </xf>
    <xf numFmtId="4" fontId="65" fillId="0" borderId="1">
      <alignment horizontal="right" vertical="top" shrinkToFit="1"/>
      <protection/>
    </xf>
    <xf numFmtId="4" fontId="67" fillId="50" borderId="1">
      <alignment horizontal="right" vertical="top" shrinkToFit="1"/>
      <protection/>
    </xf>
    <xf numFmtId="0" fontId="65" fillId="0" borderId="1">
      <alignment horizontal="center" vertical="center" wrapText="1"/>
      <protection/>
    </xf>
    <xf numFmtId="0" fontId="65" fillId="0" borderId="0">
      <alignment horizontal="left" wrapText="1"/>
      <protection/>
    </xf>
    <xf numFmtId="10" fontId="65" fillId="0" borderId="1">
      <alignment horizontal="right" vertical="top" shrinkToFit="1"/>
      <protection/>
    </xf>
    <xf numFmtId="10" fontId="67" fillId="50" borderId="1">
      <alignment horizontal="right" vertical="top" shrinkToFit="1"/>
      <protection/>
    </xf>
    <xf numFmtId="0" fontId="66" fillId="0" borderId="0">
      <alignment horizontal="center" wrapText="1"/>
      <protection/>
    </xf>
    <xf numFmtId="0" fontId="66" fillId="0" borderId="0">
      <alignment horizontal="center"/>
      <protection/>
    </xf>
    <xf numFmtId="0" fontId="67" fillId="0" borderId="1">
      <alignment vertical="top" wrapText="1"/>
      <protection/>
    </xf>
    <xf numFmtId="4" fontId="67" fillId="51" borderId="1">
      <alignment horizontal="right" vertical="top" shrinkToFit="1"/>
      <protection/>
    </xf>
    <xf numFmtId="10" fontId="67" fillId="51" borderId="1">
      <alignment horizontal="right" vertical="top" shrinkToFit="1"/>
      <protection/>
    </xf>
    <xf numFmtId="0" fontId="62" fillId="52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4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62" fillId="55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7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62" fillId="58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60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62" fillId="61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1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62" fillId="62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4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62" fillId="63" borderId="0" applyNumberFormat="0" applyBorder="0" applyAlignment="0" applyProtection="0"/>
    <xf numFmtId="0" fontId="9" fillId="64" borderId="0" applyNumberFormat="0" applyBorder="0" applyAlignment="0" applyProtection="0"/>
    <xf numFmtId="0" fontId="9" fillId="64" borderId="0" applyNumberFormat="0" applyBorder="0" applyAlignment="0" applyProtection="0"/>
    <xf numFmtId="0" fontId="9" fillId="64" borderId="0" applyNumberFormat="0" applyBorder="0" applyAlignment="0" applyProtection="0"/>
    <xf numFmtId="0" fontId="9" fillId="64" borderId="0" applyNumberFormat="0" applyBorder="0" applyAlignment="0" applyProtection="0"/>
    <xf numFmtId="0" fontId="9" fillId="64" borderId="0" applyNumberFormat="0" applyBorder="0" applyAlignment="0" applyProtection="0"/>
    <xf numFmtId="0" fontId="9" fillId="64" borderId="0" applyNumberFormat="0" applyBorder="0" applyAlignment="0" applyProtection="0"/>
    <xf numFmtId="0" fontId="9" fillId="64" borderId="0" applyNumberFormat="0" applyBorder="0" applyAlignment="0" applyProtection="0"/>
    <xf numFmtId="0" fontId="9" fillId="65" borderId="0" applyNumberFormat="0" applyBorder="0" applyAlignment="0" applyProtection="0"/>
    <xf numFmtId="0" fontId="9" fillId="64" borderId="0" applyNumberFormat="0" applyBorder="0" applyAlignment="0" applyProtection="0"/>
    <xf numFmtId="0" fontId="9" fillId="64" borderId="0" applyNumberFormat="0" applyBorder="0" applyAlignment="0" applyProtection="0"/>
    <xf numFmtId="0" fontId="9" fillId="64" borderId="0" applyNumberFormat="0" applyBorder="0" applyAlignment="0" applyProtection="0"/>
    <xf numFmtId="0" fontId="9" fillId="64" borderId="0" applyNumberFormat="0" applyBorder="0" applyAlignment="0" applyProtection="0"/>
    <xf numFmtId="0" fontId="9" fillId="64" borderId="0" applyNumberFormat="0" applyBorder="0" applyAlignment="0" applyProtection="0"/>
    <xf numFmtId="0" fontId="9" fillId="64" borderId="0" applyNumberFormat="0" applyBorder="0" applyAlignment="0" applyProtection="0"/>
    <xf numFmtId="0" fontId="9" fillId="64" borderId="0" applyNumberFormat="0" applyBorder="0" applyAlignment="0" applyProtection="0"/>
    <xf numFmtId="0" fontId="9" fillId="64" borderId="0" applyNumberFormat="0" applyBorder="0" applyAlignment="0" applyProtection="0"/>
    <xf numFmtId="0" fontId="68" fillId="66" borderId="5" applyNumberFormat="0" applyAlignment="0" applyProtection="0"/>
    <xf numFmtId="0" fontId="10" fillId="18" borderId="6" applyNumberFormat="0" applyAlignment="0" applyProtection="0"/>
    <xf numFmtId="0" fontId="10" fillId="18" borderId="6" applyNumberFormat="0" applyAlignment="0" applyProtection="0"/>
    <xf numFmtId="0" fontId="10" fillId="18" borderId="6" applyNumberFormat="0" applyAlignment="0" applyProtection="0"/>
    <xf numFmtId="0" fontId="10" fillId="18" borderId="6" applyNumberFormat="0" applyAlignment="0" applyProtection="0"/>
    <xf numFmtId="0" fontId="10" fillId="18" borderId="6" applyNumberFormat="0" applyAlignment="0" applyProtection="0"/>
    <xf numFmtId="0" fontId="10" fillId="18" borderId="6" applyNumberFormat="0" applyAlignment="0" applyProtection="0"/>
    <xf numFmtId="0" fontId="10" fillId="18" borderId="6" applyNumberFormat="0" applyAlignment="0" applyProtection="0"/>
    <xf numFmtId="0" fontId="10" fillId="19" borderId="6" applyNumberFormat="0" applyAlignment="0" applyProtection="0"/>
    <xf numFmtId="0" fontId="10" fillId="18" borderId="6" applyNumberFormat="0" applyAlignment="0" applyProtection="0"/>
    <xf numFmtId="0" fontId="10" fillId="18" borderId="6" applyNumberFormat="0" applyAlignment="0" applyProtection="0"/>
    <xf numFmtId="0" fontId="10" fillId="18" borderId="6" applyNumberFormat="0" applyAlignment="0" applyProtection="0"/>
    <xf numFmtId="0" fontId="10" fillId="18" borderId="6" applyNumberFormat="0" applyAlignment="0" applyProtection="0"/>
    <xf numFmtId="0" fontId="10" fillId="18" borderId="6" applyNumberFormat="0" applyAlignment="0" applyProtection="0"/>
    <xf numFmtId="0" fontId="10" fillId="18" borderId="6" applyNumberFormat="0" applyAlignment="0" applyProtection="0"/>
    <xf numFmtId="0" fontId="10" fillId="18" borderId="6" applyNumberFormat="0" applyAlignment="0" applyProtection="0"/>
    <xf numFmtId="0" fontId="10" fillId="18" borderId="6" applyNumberFormat="0" applyAlignment="0" applyProtection="0"/>
    <xf numFmtId="0" fontId="69" fillId="67" borderId="7" applyNumberFormat="0" applyAlignment="0" applyProtection="0"/>
    <xf numFmtId="0" fontId="11" fillId="68" borderId="8" applyNumberFormat="0" applyAlignment="0" applyProtection="0"/>
    <xf numFmtId="0" fontId="11" fillId="68" borderId="8" applyNumberFormat="0" applyAlignment="0" applyProtection="0"/>
    <xf numFmtId="0" fontId="11" fillId="68" borderId="8" applyNumberFormat="0" applyAlignment="0" applyProtection="0"/>
    <xf numFmtId="0" fontId="11" fillId="68" borderId="8" applyNumberFormat="0" applyAlignment="0" applyProtection="0"/>
    <xf numFmtId="0" fontId="11" fillId="68" borderId="8" applyNumberFormat="0" applyAlignment="0" applyProtection="0"/>
    <xf numFmtId="0" fontId="11" fillId="68" borderId="8" applyNumberFormat="0" applyAlignment="0" applyProtection="0"/>
    <xf numFmtId="0" fontId="11" fillId="68" borderId="8" applyNumberFormat="0" applyAlignment="0" applyProtection="0"/>
    <xf numFmtId="0" fontId="11" fillId="69" borderId="8" applyNumberFormat="0" applyAlignment="0" applyProtection="0"/>
    <xf numFmtId="0" fontId="11" fillId="68" borderId="8" applyNumberFormat="0" applyAlignment="0" applyProtection="0"/>
    <xf numFmtId="0" fontId="11" fillId="68" borderId="8" applyNumberFormat="0" applyAlignment="0" applyProtection="0"/>
    <xf numFmtId="0" fontId="11" fillId="68" borderId="8" applyNumberFormat="0" applyAlignment="0" applyProtection="0"/>
    <xf numFmtId="0" fontId="11" fillId="68" borderId="8" applyNumberFormat="0" applyAlignment="0" applyProtection="0"/>
    <xf numFmtId="0" fontId="11" fillId="68" borderId="8" applyNumberFormat="0" applyAlignment="0" applyProtection="0"/>
    <xf numFmtId="0" fontId="11" fillId="68" borderId="8" applyNumberFormat="0" applyAlignment="0" applyProtection="0"/>
    <xf numFmtId="0" fontId="11" fillId="68" borderId="8" applyNumberFormat="0" applyAlignment="0" applyProtection="0"/>
    <xf numFmtId="0" fontId="11" fillId="68" borderId="8" applyNumberFormat="0" applyAlignment="0" applyProtection="0"/>
    <xf numFmtId="0" fontId="70" fillId="67" borderId="5" applyNumberFormat="0" applyAlignment="0" applyProtection="0"/>
    <xf numFmtId="0" fontId="12" fillId="68" borderId="6" applyNumberFormat="0" applyAlignment="0" applyProtection="0"/>
    <xf numFmtId="0" fontId="12" fillId="68" borderId="6" applyNumberFormat="0" applyAlignment="0" applyProtection="0"/>
    <xf numFmtId="0" fontId="12" fillId="68" borderId="6" applyNumberFormat="0" applyAlignment="0" applyProtection="0"/>
    <xf numFmtId="0" fontId="12" fillId="68" borderId="6" applyNumberFormat="0" applyAlignment="0" applyProtection="0"/>
    <xf numFmtId="0" fontId="12" fillId="68" borderId="6" applyNumberFormat="0" applyAlignment="0" applyProtection="0"/>
    <xf numFmtId="0" fontId="12" fillId="68" borderId="6" applyNumberFormat="0" applyAlignment="0" applyProtection="0"/>
    <xf numFmtId="0" fontId="12" fillId="68" borderId="6" applyNumberFormat="0" applyAlignment="0" applyProtection="0"/>
    <xf numFmtId="0" fontId="12" fillId="69" borderId="6" applyNumberFormat="0" applyAlignment="0" applyProtection="0"/>
    <xf numFmtId="0" fontId="12" fillId="68" borderId="6" applyNumberFormat="0" applyAlignment="0" applyProtection="0"/>
    <xf numFmtId="0" fontId="12" fillId="68" borderId="6" applyNumberFormat="0" applyAlignment="0" applyProtection="0"/>
    <xf numFmtId="0" fontId="12" fillId="68" borderId="6" applyNumberFormat="0" applyAlignment="0" applyProtection="0"/>
    <xf numFmtId="0" fontId="12" fillId="68" borderId="6" applyNumberFormat="0" applyAlignment="0" applyProtection="0"/>
    <xf numFmtId="0" fontId="12" fillId="68" borderId="6" applyNumberFormat="0" applyAlignment="0" applyProtection="0"/>
    <xf numFmtId="0" fontId="12" fillId="68" borderId="6" applyNumberFormat="0" applyAlignment="0" applyProtection="0"/>
    <xf numFmtId="0" fontId="12" fillId="68" borderId="6" applyNumberFormat="0" applyAlignment="0" applyProtection="0"/>
    <xf numFmtId="0" fontId="12" fillId="68" borderId="6" applyNumberFormat="0" applyAlignment="0" applyProtection="0"/>
    <xf numFmtId="0" fontId="7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13" fillId="0" borderId="10" applyNumberFormat="0" applyFill="0" applyAlignment="0" applyProtection="0"/>
    <xf numFmtId="0" fontId="73" fillId="0" borderId="11" applyNumberFormat="0" applyFill="0" applyAlignment="0" applyProtection="0"/>
    <xf numFmtId="0" fontId="14" fillId="0" borderId="12" applyNumberFormat="0" applyFill="0" applyAlignment="0" applyProtection="0"/>
    <xf numFmtId="0" fontId="74" fillId="0" borderId="13" applyNumberFormat="0" applyFill="0" applyAlignment="0" applyProtection="0"/>
    <xf numFmtId="0" fontId="15" fillId="0" borderId="14" applyNumberFormat="0" applyFill="0" applyAlignment="0" applyProtection="0"/>
    <xf numFmtId="0" fontId="7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5" fillId="0" borderId="15" applyNumberFormat="0" applyFill="0" applyAlignment="0" applyProtection="0"/>
    <xf numFmtId="0" fontId="6" fillId="0" borderId="16" applyNumberFormat="0" applyFill="0" applyAlignment="0" applyProtection="0"/>
    <xf numFmtId="0" fontId="76" fillId="70" borderId="17" applyNumberFormat="0" applyAlignment="0" applyProtection="0"/>
    <xf numFmtId="0" fontId="16" fillId="71" borderId="18" applyNumberFormat="0" applyAlignment="0" applyProtection="0"/>
    <xf numFmtId="0" fontId="16" fillId="71" borderId="18" applyNumberFormat="0" applyAlignment="0" applyProtection="0"/>
    <xf numFmtId="0" fontId="16" fillId="71" borderId="18" applyNumberFormat="0" applyAlignment="0" applyProtection="0"/>
    <xf numFmtId="0" fontId="16" fillId="71" borderId="18" applyNumberFormat="0" applyAlignment="0" applyProtection="0"/>
    <xf numFmtId="0" fontId="16" fillId="71" borderId="18" applyNumberFormat="0" applyAlignment="0" applyProtection="0"/>
    <xf numFmtId="0" fontId="16" fillId="71" borderId="18" applyNumberFormat="0" applyAlignment="0" applyProtection="0"/>
    <xf numFmtId="0" fontId="16" fillId="71" borderId="18" applyNumberFormat="0" applyAlignment="0" applyProtection="0"/>
    <xf numFmtId="0" fontId="16" fillId="72" borderId="18" applyNumberFormat="0" applyAlignment="0" applyProtection="0"/>
    <xf numFmtId="0" fontId="16" fillId="71" borderId="18" applyNumberFormat="0" applyAlignment="0" applyProtection="0"/>
    <xf numFmtId="0" fontId="16" fillId="71" borderId="18" applyNumberFormat="0" applyAlignment="0" applyProtection="0"/>
    <xf numFmtId="0" fontId="16" fillId="71" borderId="18" applyNumberFormat="0" applyAlignment="0" applyProtection="0"/>
    <xf numFmtId="0" fontId="16" fillId="71" borderId="18" applyNumberFormat="0" applyAlignment="0" applyProtection="0"/>
    <xf numFmtId="0" fontId="16" fillId="71" borderId="18" applyNumberFormat="0" applyAlignment="0" applyProtection="0"/>
    <xf numFmtId="0" fontId="16" fillId="71" borderId="18" applyNumberFormat="0" applyAlignment="0" applyProtection="0"/>
    <xf numFmtId="0" fontId="16" fillId="71" borderId="18" applyNumberFormat="0" applyAlignment="0" applyProtection="0"/>
    <xf numFmtId="0" fontId="16" fillId="71" borderId="18" applyNumberFormat="0" applyAlignment="0" applyProtection="0"/>
    <xf numFmtId="0" fontId="7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8" fillId="73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5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79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80" fillId="0" borderId="0" applyNumberFormat="0" applyFill="0" applyBorder="0" applyAlignment="0" applyProtection="0"/>
    <xf numFmtId="0" fontId="81" fillId="7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8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50" borderId="19" applyNumberFormat="0" applyFont="0" applyAlignment="0" applyProtection="0"/>
    <xf numFmtId="0" fontId="8" fillId="77" borderId="20" applyNumberFormat="0" applyAlignment="0" applyProtection="0"/>
    <xf numFmtId="0" fontId="8" fillId="77" borderId="20" applyNumberFormat="0" applyAlignment="0" applyProtection="0"/>
    <xf numFmtId="0" fontId="8" fillId="77" borderId="20" applyNumberFormat="0" applyAlignment="0" applyProtection="0"/>
    <xf numFmtId="0" fontId="8" fillId="77" borderId="20" applyNumberFormat="0" applyAlignment="0" applyProtection="0"/>
    <xf numFmtId="0" fontId="8" fillId="77" borderId="20" applyNumberFormat="0" applyAlignment="0" applyProtection="0"/>
    <xf numFmtId="0" fontId="8" fillId="77" borderId="20" applyNumberFormat="0" applyAlignment="0" applyProtection="0"/>
    <xf numFmtId="0" fontId="8" fillId="77" borderId="20" applyNumberFormat="0" applyAlignment="0" applyProtection="0"/>
    <xf numFmtId="0" fontId="8" fillId="78" borderId="20" applyNumberFormat="0" applyFont="0" applyAlignment="0" applyProtection="0"/>
    <xf numFmtId="0" fontId="8" fillId="77" borderId="20" applyNumberFormat="0" applyAlignment="0" applyProtection="0"/>
    <xf numFmtId="0" fontId="8" fillId="77" borderId="20" applyNumberFormat="0" applyAlignment="0" applyProtection="0"/>
    <xf numFmtId="0" fontId="8" fillId="77" borderId="20" applyNumberFormat="0" applyAlignment="0" applyProtection="0"/>
    <xf numFmtId="0" fontId="8" fillId="77" borderId="20" applyNumberFormat="0" applyAlignment="0" applyProtection="0"/>
    <xf numFmtId="0" fontId="8" fillId="77" borderId="20" applyNumberFormat="0" applyAlignment="0" applyProtection="0"/>
    <xf numFmtId="0" fontId="8" fillId="77" borderId="20" applyNumberFormat="0" applyAlignment="0" applyProtection="0"/>
    <xf numFmtId="0" fontId="8" fillId="77" borderId="20" applyNumberFormat="0" applyAlignment="0" applyProtection="0"/>
    <xf numFmtId="0" fontId="8" fillId="77" borderId="20" applyNumberFormat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ont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0" fontId="83" fillId="0" borderId="21" applyNumberFormat="0" applyFill="0" applyAlignment="0" applyProtection="0"/>
    <xf numFmtId="0" fontId="20" fillId="0" borderId="22" applyNumberFormat="0" applyFill="0" applyAlignment="0" applyProtection="0"/>
    <xf numFmtId="0" fontId="8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5" fillId="7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</cellStyleXfs>
  <cellXfs count="346">
    <xf numFmtId="0" fontId="0" fillId="0" borderId="0" xfId="0" applyAlignment="1">
      <alignment/>
    </xf>
    <xf numFmtId="4" fontId="86" fillId="0" borderId="23" xfId="0" applyNumberFormat="1" applyFont="1" applyFill="1" applyBorder="1" applyAlignment="1">
      <alignment horizontal="center" vertical="top" wrapText="1"/>
    </xf>
    <xf numFmtId="4" fontId="86" fillId="0" borderId="23" xfId="0" applyNumberFormat="1" applyFont="1" applyFill="1" applyBorder="1" applyAlignment="1">
      <alignment horizontal="center" vertical="top"/>
    </xf>
    <xf numFmtId="4" fontId="87" fillId="0" borderId="23" xfId="0" applyNumberFormat="1" applyFont="1" applyFill="1" applyBorder="1" applyAlignment="1">
      <alignment horizontal="center" vertical="top"/>
    </xf>
    <xf numFmtId="4" fontId="88" fillId="0" borderId="23" xfId="0" applyNumberFormat="1" applyFont="1" applyFill="1" applyBorder="1" applyAlignment="1">
      <alignment horizontal="center" vertical="top"/>
    </xf>
    <xf numFmtId="4" fontId="89" fillId="0" borderId="23" xfId="0" applyNumberFormat="1" applyFont="1" applyFill="1" applyBorder="1" applyAlignment="1">
      <alignment horizontal="center" vertical="top"/>
    </xf>
    <xf numFmtId="4" fontId="87" fillId="0" borderId="23" xfId="0" applyNumberFormat="1" applyFont="1" applyFill="1" applyBorder="1" applyAlignment="1">
      <alignment vertical="top"/>
    </xf>
    <xf numFmtId="4" fontId="87" fillId="0" borderId="23" xfId="0" applyNumberFormat="1" applyFont="1" applyFill="1" applyBorder="1" applyAlignment="1">
      <alignment/>
    </xf>
    <xf numFmtId="0" fontId="87" fillId="0" borderId="24" xfId="0" applyFont="1" applyFill="1" applyBorder="1" applyAlignment="1">
      <alignment horizontal="center"/>
    </xf>
    <xf numFmtId="4" fontId="87" fillId="0" borderId="24" xfId="0" applyNumberFormat="1" applyFont="1" applyFill="1" applyBorder="1" applyAlignment="1">
      <alignment horizontal="center"/>
    </xf>
    <xf numFmtId="4" fontId="87" fillId="0" borderId="24" xfId="0" applyNumberFormat="1" applyFont="1" applyFill="1" applyBorder="1" applyAlignment="1">
      <alignment horizontal="center" vertical="top" wrapText="1"/>
    </xf>
    <xf numFmtId="4" fontId="87" fillId="0" borderId="24" xfId="0" applyNumberFormat="1" applyFont="1" applyFill="1" applyBorder="1" applyAlignment="1">
      <alignment horizontal="center" vertical="top"/>
    </xf>
    <xf numFmtId="4" fontId="89" fillId="0" borderId="23" xfId="0" applyNumberFormat="1" applyFont="1" applyFill="1" applyBorder="1" applyAlignment="1">
      <alignment horizontal="center" vertical="top" wrapText="1"/>
    </xf>
    <xf numFmtId="4" fontId="90" fillId="0" borderId="23" xfId="0" applyNumberFormat="1" applyFont="1" applyFill="1" applyBorder="1" applyAlignment="1">
      <alignment vertical="top"/>
    </xf>
    <xf numFmtId="4" fontId="90" fillId="0" borderId="24" xfId="0" applyNumberFormat="1" applyFont="1" applyFill="1" applyBorder="1" applyAlignment="1">
      <alignment vertical="top"/>
    </xf>
    <xf numFmtId="4" fontId="87" fillId="0" borderId="23" xfId="0" applyNumberFormat="1" applyFont="1" applyFill="1" applyBorder="1" applyAlignment="1">
      <alignment horizontal="center" wrapText="1"/>
    </xf>
    <xf numFmtId="4" fontId="87" fillId="0" borderId="24" xfId="0" applyNumberFormat="1" applyFont="1" applyFill="1" applyBorder="1" applyAlignment="1">
      <alignment/>
    </xf>
    <xf numFmtId="4" fontId="91" fillId="0" borderId="23" xfId="0" applyNumberFormat="1" applyFont="1" applyFill="1" applyBorder="1" applyAlignment="1">
      <alignment horizontal="center" vertical="top" wrapText="1"/>
    </xf>
    <xf numFmtId="4" fontId="87" fillId="0" borderId="25" xfId="0" applyNumberFormat="1" applyFont="1" applyFill="1" applyBorder="1" applyAlignment="1">
      <alignment/>
    </xf>
    <xf numFmtId="4" fontId="87" fillId="0" borderId="26" xfId="0" applyNumberFormat="1" applyFont="1" applyFill="1" applyBorder="1" applyAlignment="1">
      <alignment/>
    </xf>
    <xf numFmtId="4" fontId="86" fillId="0" borderId="23" xfId="0" applyNumberFormat="1" applyFont="1" applyFill="1" applyBorder="1" applyAlignment="1">
      <alignment horizontal="center" wrapText="1"/>
    </xf>
    <xf numFmtId="4" fontId="86" fillId="0" borderId="23" xfId="0" applyNumberFormat="1" applyFont="1" applyFill="1" applyBorder="1" applyAlignment="1">
      <alignment horizontal="center"/>
    </xf>
    <xf numFmtId="4" fontId="87" fillId="0" borderId="23" xfId="0" applyNumberFormat="1" applyFont="1" applyFill="1" applyBorder="1" applyAlignment="1">
      <alignment horizontal="center"/>
    </xf>
    <xf numFmtId="49" fontId="87" fillId="0" borderId="23" xfId="0" applyNumberFormat="1" applyFont="1" applyFill="1" applyBorder="1" applyAlignment="1">
      <alignment horizontal="center" vertical="top" wrapText="1"/>
    </xf>
    <xf numFmtId="0" fontId="86" fillId="0" borderId="23" xfId="0" applyFont="1" applyFill="1" applyBorder="1" applyAlignment="1">
      <alignment horizontal="center" vertical="top"/>
    </xf>
    <xf numFmtId="0" fontId="87" fillId="0" borderId="23" xfId="0" applyNumberFormat="1" applyFont="1" applyFill="1" applyBorder="1" applyAlignment="1">
      <alignment horizontal="center" vertical="top"/>
    </xf>
    <xf numFmtId="0" fontId="89" fillId="0" borderId="23" xfId="0" applyNumberFormat="1" applyFont="1" applyFill="1" applyBorder="1" applyAlignment="1">
      <alignment horizontal="center" vertical="top"/>
    </xf>
    <xf numFmtId="0" fontId="87" fillId="0" borderId="24" xfId="0" applyFont="1" applyFill="1" applyBorder="1" applyAlignment="1">
      <alignment horizontal="center" vertical="top"/>
    </xf>
    <xf numFmtId="0" fontId="86" fillId="0" borderId="23" xfId="0" applyFont="1" applyFill="1" applyBorder="1" applyAlignment="1">
      <alignment horizontal="center" vertical="center" wrapText="1"/>
    </xf>
    <xf numFmtId="4" fontId="86" fillId="0" borderId="0" xfId="0" applyNumberFormat="1" applyFont="1" applyFill="1" applyBorder="1" applyAlignment="1">
      <alignment horizontal="center" vertical="top" wrapText="1"/>
    </xf>
    <xf numFmtId="4" fontId="86" fillId="0" borderId="24" xfId="0" applyNumberFormat="1" applyFont="1" applyFill="1" applyBorder="1" applyAlignment="1">
      <alignment horizontal="center" vertical="top"/>
    </xf>
    <xf numFmtId="4" fontId="89" fillId="0" borderId="23" xfId="0" applyNumberFormat="1" applyFont="1" applyFill="1" applyBorder="1" applyAlignment="1">
      <alignment horizontal="center" wrapText="1"/>
    </xf>
    <xf numFmtId="4" fontId="87" fillId="0" borderId="27" xfId="0" applyNumberFormat="1" applyFont="1" applyFill="1" applyBorder="1" applyAlignment="1">
      <alignment vertical="top"/>
    </xf>
    <xf numFmtId="4" fontId="87" fillId="0" borderId="27" xfId="0" applyNumberFormat="1" applyFont="1" applyFill="1" applyBorder="1" applyAlignment="1">
      <alignment horizontal="center" vertical="top"/>
    </xf>
    <xf numFmtId="4" fontId="87" fillId="0" borderId="27" xfId="0" applyNumberFormat="1" applyFont="1" applyFill="1" applyBorder="1" applyAlignment="1">
      <alignment/>
    </xf>
    <xf numFmtId="4" fontId="87" fillId="0" borderId="27" xfId="0" applyNumberFormat="1" applyFont="1" applyFill="1" applyBorder="1" applyAlignment="1">
      <alignment horizontal="center"/>
    </xf>
    <xf numFmtId="2" fontId="92" fillId="0" borderId="0" xfId="0" applyNumberFormat="1" applyFont="1" applyFill="1" applyBorder="1" applyAlignment="1">
      <alignment/>
    </xf>
    <xf numFmtId="2" fontId="92" fillId="0" borderId="0" xfId="0" applyNumberFormat="1" applyFont="1" applyFill="1" applyBorder="1" applyAlignment="1">
      <alignment/>
    </xf>
    <xf numFmtId="2" fontId="92" fillId="0" borderId="0" xfId="0" applyNumberFormat="1" applyFont="1" applyFill="1" applyBorder="1" applyAlignment="1">
      <alignment horizontal="center" vertical="center" wrapText="1"/>
    </xf>
    <xf numFmtId="2" fontId="92" fillId="0" borderId="0" xfId="0" applyNumberFormat="1" applyFont="1" applyFill="1" applyBorder="1" applyAlignment="1">
      <alignment horizontal="center" vertical="center" textRotation="90" wrapText="1"/>
    </xf>
    <xf numFmtId="2" fontId="93" fillId="0" borderId="0" xfId="0" applyNumberFormat="1" applyFont="1" applyFill="1" applyBorder="1" applyAlignment="1">
      <alignment horizontal="center" vertical="top" wrapText="1"/>
    </xf>
    <xf numFmtId="2" fontId="92" fillId="0" borderId="0" xfId="0" applyNumberFormat="1" applyFont="1" applyFill="1" applyBorder="1" applyAlignment="1">
      <alignment horizontal="center" vertical="top" wrapText="1"/>
    </xf>
    <xf numFmtId="2" fontId="92" fillId="0" borderId="0" xfId="0" applyNumberFormat="1" applyFont="1" applyFill="1" applyBorder="1" applyAlignment="1">
      <alignment horizontal="justify" vertical="top" wrapText="1"/>
    </xf>
    <xf numFmtId="2" fontId="92" fillId="0" borderId="0" xfId="0" applyNumberFormat="1" applyFont="1" applyFill="1" applyBorder="1" applyAlignment="1">
      <alignment vertical="top" wrapText="1"/>
    </xf>
    <xf numFmtId="2" fontId="93" fillId="0" borderId="0" xfId="0" applyNumberFormat="1" applyFont="1" applyFill="1" applyBorder="1" applyAlignment="1">
      <alignment/>
    </xf>
    <xf numFmtId="0" fontId="92" fillId="0" borderId="0" xfId="0" applyNumberFormat="1" applyFont="1" applyFill="1" applyBorder="1" applyAlignment="1">
      <alignment/>
    </xf>
    <xf numFmtId="4" fontId="87" fillId="0" borderId="23" xfId="0" applyNumberFormat="1" applyFont="1" applyFill="1" applyBorder="1" applyAlignment="1">
      <alignment horizontal="center" vertical="top" wrapText="1"/>
    </xf>
    <xf numFmtId="0" fontId="86" fillId="0" borderId="23" xfId="0" applyFont="1" applyFill="1" applyBorder="1" applyAlignment="1">
      <alignment horizontal="center" vertical="top" wrapText="1"/>
    </xf>
    <xf numFmtId="2" fontId="86" fillId="0" borderId="23" xfId="0" applyNumberFormat="1" applyFont="1" applyFill="1" applyBorder="1" applyAlignment="1">
      <alignment horizontal="center" vertical="top" wrapText="1"/>
    </xf>
    <xf numFmtId="2" fontId="87" fillId="0" borderId="0" xfId="0" applyNumberFormat="1" applyFont="1" applyFill="1" applyAlignment="1">
      <alignment/>
    </xf>
    <xf numFmtId="2" fontId="87" fillId="0" borderId="0" xfId="0" applyNumberFormat="1" applyFont="1" applyFill="1" applyAlignment="1">
      <alignment/>
    </xf>
    <xf numFmtId="2" fontId="94" fillId="0" borderId="0" xfId="0" applyNumberFormat="1" applyFont="1" applyFill="1" applyAlignment="1">
      <alignment/>
    </xf>
    <xf numFmtId="2" fontId="94" fillId="0" borderId="0" xfId="0" applyNumberFormat="1" applyFont="1" applyFill="1" applyAlignment="1">
      <alignment/>
    </xf>
    <xf numFmtId="1" fontId="87" fillId="0" borderId="23" xfId="0" applyNumberFormat="1" applyFont="1" applyFill="1" applyBorder="1" applyAlignment="1">
      <alignment horizontal="center" vertical="top" wrapText="1"/>
    </xf>
    <xf numFmtId="1" fontId="94" fillId="0" borderId="23" xfId="0" applyNumberFormat="1" applyFont="1" applyFill="1" applyBorder="1" applyAlignment="1">
      <alignment horizontal="center" vertical="top" wrapText="1"/>
    </xf>
    <xf numFmtId="4" fontId="94" fillId="0" borderId="23" xfId="0" applyNumberFormat="1" applyFont="1" applyFill="1" applyBorder="1" applyAlignment="1">
      <alignment horizontal="center" vertical="top" wrapText="1"/>
    </xf>
    <xf numFmtId="4" fontId="94" fillId="0" borderId="23" xfId="0" applyNumberFormat="1" applyFont="1" applyFill="1" applyBorder="1" applyAlignment="1">
      <alignment horizontal="center" vertical="top"/>
    </xf>
    <xf numFmtId="2" fontId="87" fillId="0" borderId="26" xfId="0" applyNumberFormat="1" applyFont="1" applyFill="1" applyBorder="1" applyAlignment="1">
      <alignment horizontal="center" vertical="center" wrapText="1"/>
    </xf>
    <xf numFmtId="0" fontId="89" fillId="0" borderId="23" xfId="0" applyFont="1" applyFill="1" applyBorder="1" applyAlignment="1">
      <alignment horizontal="center" vertical="top" wrapText="1"/>
    </xf>
    <xf numFmtId="0" fontId="89" fillId="0" borderId="23" xfId="0" applyFont="1" applyFill="1" applyBorder="1" applyAlignment="1" applyProtection="1">
      <alignment horizontal="center" vertical="top" wrapText="1"/>
      <protection/>
    </xf>
    <xf numFmtId="0" fontId="4" fillId="0" borderId="23" xfId="0" applyFont="1" applyFill="1" applyBorder="1" applyAlignment="1">
      <alignment horizontal="center" vertical="top" wrapText="1"/>
    </xf>
    <xf numFmtId="0" fontId="87" fillId="0" borderId="0" xfId="0" applyFont="1" applyFill="1" applyAlignment="1">
      <alignment horizontal="center" vertical="top"/>
    </xf>
    <xf numFmtId="0" fontId="87" fillId="0" borderId="0" xfId="0" applyFont="1" applyFill="1" applyAlignment="1">
      <alignment/>
    </xf>
    <xf numFmtId="0" fontId="86" fillId="0" borderId="0" xfId="0" applyFont="1" applyFill="1" applyAlignment="1">
      <alignment/>
    </xf>
    <xf numFmtId="0" fontId="87" fillId="0" borderId="0" xfId="0" applyFont="1" applyFill="1" applyAlignment="1">
      <alignment vertical="top"/>
    </xf>
    <xf numFmtId="49" fontId="87" fillId="0" borderId="24" xfId="0" applyNumberFormat="1" applyFont="1" applyFill="1" applyBorder="1" applyAlignment="1">
      <alignment horizontal="center" vertical="top" wrapText="1"/>
    </xf>
    <xf numFmtId="2" fontId="94" fillId="0" borderId="23" xfId="0" applyNumberFormat="1" applyFont="1" applyFill="1" applyBorder="1" applyAlignment="1">
      <alignment horizontal="center" vertical="top" wrapText="1"/>
    </xf>
    <xf numFmtId="4" fontId="87" fillId="0" borderId="26" xfId="0" applyNumberFormat="1" applyFont="1" applyFill="1" applyBorder="1" applyAlignment="1">
      <alignment vertical="top"/>
    </xf>
    <xf numFmtId="0" fontId="86" fillId="0" borderId="28" xfId="0" applyFont="1" applyFill="1" applyBorder="1" applyAlignment="1">
      <alignment horizontal="center"/>
    </xf>
    <xf numFmtId="4" fontId="87" fillId="0" borderId="0" xfId="0" applyNumberFormat="1" applyFont="1" applyFill="1" applyAlignment="1">
      <alignment horizontal="left"/>
    </xf>
    <xf numFmtId="0" fontId="87" fillId="0" borderId="0" xfId="0" applyFont="1" applyFill="1" applyBorder="1" applyAlignment="1">
      <alignment/>
    </xf>
    <xf numFmtId="4" fontId="86" fillId="0" borderId="24" xfId="0" applyNumberFormat="1" applyFont="1" applyFill="1" applyBorder="1" applyAlignment="1">
      <alignment horizontal="center" vertical="top" wrapText="1"/>
    </xf>
    <xf numFmtId="0" fontId="86" fillId="0" borderId="25" xfId="0" applyNumberFormat="1" applyFont="1" applyFill="1" applyBorder="1" applyAlignment="1">
      <alignment horizontal="center" vertical="top"/>
    </xf>
    <xf numFmtId="0" fontId="88" fillId="0" borderId="25" xfId="0" applyNumberFormat="1" applyFont="1" applyFill="1" applyBorder="1" applyAlignment="1">
      <alignment horizontal="center" vertical="top"/>
    </xf>
    <xf numFmtId="0" fontId="88" fillId="0" borderId="25" xfId="0" applyFont="1" applyFill="1" applyBorder="1" applyAlignment="1">
      <alignment horizontal="center" vertical="top"/>
    </xf>
    <xf numFmtId="0" fontId="87" fillId="0" borderId="0" xfId="0" applyFont="1" applyFill="1" applyBorder="1" applyAlignment="1">
      <alignment horizontal="center" vertical="top" wrapText="1"/>
    </xf>
    <xf numFmtId="4" fontId="89" fillId="0" borderId="24" xfId="0" applyNumberFormat="1" applyFont="1" applyFill="1" applyBorder="1" applyAlignment="1">
      <alignment horizontal="center" vertical="top"/>
    </xf>
    <xf numFmtId="49" fontId="86" fillId="0" borderId="23" xfId="0" applyNumberFormat="1" applyFont="1" applyFill="1" applyBorder="1" applyAlignment="1">
      <alignment horizontal="center" vertical="top" wrapText="1"/>
    </xf>
    <xf numFmtId="0" fontId="87" fillId="0" borderId="23" xfId="0" applyFont="1" applyFill="1" applyBorder="1" applyAlignment="1">
      <alignment vertical="top" wrapText="1"/>
    </xf>
    <xf numFmtId="0" fontId="87" fillId="0" borderId="24" xfId="0" applyFont="1" applyFill="1" applyBorder="1" applyAlignment="1">
      <alignment horizontal="justify" vertical="top" wrapText="1"/>
    </xf>
    <xf numFmtId="0" fontId="86" fillId="0" borderId="23" xfId="0" applyFont="1" applyFill="1" applyBorder="1" applyAlignment="1">
      <alignment vertical="top" wrapText="1"/>
    </xf>
    <xf numFmtId="0" fontId="86" fillId="0" borderId="23" xfId="0" applyFont="1" applyFill="1" applyBorder="1" applyAlignment="1">
      <alignment horizontal="justify" vertical="top" wrapText="1"/>
    </xf>
    <xf numFmtId="0" fontId="87" fillId="0" borderId="23" xfId="0" applyFont="1" applyFill="1" applyBorder="1" applyAlignment="1">
      <alignment horizontal="justify" vertical="top" wrapText="1"/>
    </xf>
    <xf numFmtId="0" fontId="86" fillId="0" borderId="24" xfId="0" applyFont="1" applyFill="1" applyBorder="1" applyAlignment="1">
      <alignment horizontal="center" vertical="top" wrapText="1"/>
    </xf>
    <xf numFmtId="0" fontId="87" fillId="0" borderId="23" xfId="0" applyFont="1" applyFill="1" applyBorder="1" applyAlignment="1">
      <alignment horizontal="center" vertical="top" wrapText="1"/>
    </xf>
    <xf numFmtId="0" fontId="87" fillId="0" borderId="23" xfId="0" applyFont="1" applyFill="1" applyBorder="1" applyAlignment="1">
      <alignment horizontal="center" vertical="top"/>
    </xf>
    <xf numFmtId="0" fontId="87" fillId="0" borderId="0" xfId="0" applyFont="1" applyFill="1" applyAlignment="1">
      <alignment horizontal="center"/>
    </xf>
    <xf numFmtId="0" fontId="87" fillId="0" borderId="24" xfId="0" applyFont="1" applyFill="1" applyBorder="1" applyAlignment="1">
      <alignment horizontal="center" vertical="top" wrapText="1"/>
    </xf>
    <xf numFmtId="0" fontId="86" fillId="0" borderId="0" xfId="0" applyFont="1" applyFill="1" applyBorder="1" applyAlignment="1">
      <alignment horizontal="center" vertical="top"/>
    </xf>
    <xf numFmtId="4" fontId="87" fillId="0" borderId="23" xfId="0" applyNumberFormat="1" applyFont="1" applyFill="1" applyBorder="1" applyAlignment="1">
      <alignment horizontal="center" vertical="center"/>
    </xf>
    <xf numFmtId="0" fontId="87" fillId="0" borderId="23" xfId="0" applyFont="1" applyFill="1" applyBorder="1" applyAlignment="1">
      <alignment vertical="top" wrapText="1"/>
    </xf>
    <xf numFmtId="0" fontId="86" fillId="0" borderId="23" xfId="0" applyFont="1" applyFill="1" applyBorder="1" applyAlignment="1">
      <alignment vertical="top" wrapText="1"/>
    </xf>
    <xf numFmtId="0" fontId="87" fillId="0" borderId="23" xfId="0" applyFont="1" applyFill="1" applyBorder="1" applyAlignment="1">
      <alignment horizontal="justify" vertical="top" wrapText="1"/>
    </xf>
    <xf numFmtId="0" fontId="87" fillId="0" borderId="24" xfId="0" applyFont="1" applyFill="1" applyBorder="1" applyAlignment="1">
      <alignment horizontal="center" vertical="top" wrapText="1"/>
    </xf>
    <xf numFmtId="0" fontId="87" fillId="0" borderId="23" xfId="0" applyFont="1" applyFill="1" applyBorder="1" applyAlignment="1">
      <alignment horizontal="justify" vertical="top" wrapText="1"/>
    </xf>
    <xf numFmtId="0" fontId="87" fillId="0" borderId="24" xfId="0" applyFont="1" applyFill="1" applyBorder="1" applyAlignment="1">
      <alignment horizontal="justify" vertical="top" wrapText="1"/>
    </xf>
    <xf numFmtId="0" fontId="86" fillId="0" borderId="23" xfId="0" applyFont="1" applyFill="1" applyBorder="1" applyAlignment="1">
      <alignment horizontal="justify" vertical="top" wrapText="1"/>
    </xf>
    <xf numFmtId="0" fontId="87" fillId="0" borderId="23" xfId="0" applyFont="1" applyFill="1" applyBorder="1" applyAlignment="1">
      <alignment horizontal="center" vertical="top" wrapText="1"/>
    </xf>
    <xf numFmtId="0" fontId="87" fillId="0" borderId="23" xfId="0" applyFont="1" applyFill="1" applyBorder="1" applyAlignment="1">
      <alignment horizontal="center" vertical="top"/>
    </xf>
    <xf numFmtId="0" fontId="87" fillId="0" borderId="23" xfId="0" applyFont="1" applyFill="1" applyBorder="1" applyAlignment="1">
      <alignment horizontal="justify" vertical="top" wrapText="1"/>
    </xf>
    <xf numFmtId="0" fontId="86" fillId="0" borderId="23" xfId="0" applyFont="1" applyFill="1" applyBorder="1" applyAlignment="1">
      <alignment vertical="top" wrapText="1"/>
    </xf>
    <xf numFmtId="2" fontId="4" fillId="0" borderId="23" xfId="0" applyNumberFormat="1" applyFont="1" applyFill="1" applyBorder="1" applyAlignment="1">
      <alignment horizontal="center" vertical="top" wrapText="1"/>
    </xf>
    <xf numFmtId="4" fontId="4" fillId="0" borderId="23" xfId="0" applyNumberFormat="1" applyFont="1" applyFill="1" applyBorder="1" applyAlignment="1">
      <alignment horizontal="center" vertical="top"/>
    </xf>
    <xf numFmtId="4" fontId="4" fillId="0" borderId="23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Border="1" applyAlignment="1">
      <alignment/>
    </xf>
    <xf numFmtId="0" fontId="87" fillId="0" borderId="23" xfId="0" applyFont="1" applyFill="1" applyBorder="1" applyAlignment="1">
      <alignment horizontal="left" vertical="top" wrapText="1"/>
    </xf>
    <xf numFmtId="0" fontId="86" fillId="0" borderId="24" xfId="0" applyFont="1" applyFill="1" applyBorder="1" applyAlignment="1">
      <alignment horizontal="justify" vertical="top" wrapText="1"/>
    </xf>
    <xf numFmtId="0" fontId="87" fillId="0" borderId="24" xfId="0" applyFont="1" applyFill="1" applyBorder="1" applyAlignment="1">
      <alignment horizontal="justify" vertical="top" wrapText="1"/>
    </xf>
    <xf numFmtId="0" fontId="87" fillId="0" borderId="23" xfId="0" applyFont="1" applyFill="1" applyBorder="1" applyAlignment="1">
      <alignment horizontal="justify" vertical="top" wrapText="1"/>
    </xf>
    <xf numFmtId="0" fontId="86" fillId="0" borderId="23" xfId="0" applyFont="1" applyFill="1" applyBorder="1" applyAlignment="1">
      <alignment vertical="top" wrapText="1"/>
    </xf>
    <xf numFmtId="0" fontId="87" fillId="0" borderId="23" xfId="0" applyFont="1" applyFill="1" applyBorder="1" applyAlignment="1">
      <alignment horizontal="center" vertical="top" wrapText="1"/>
    </xf>
    <xf numFmtId="0" fontId="87" fillId="0" borderId="23" xfId="0" applyFont="1" applyFill="1" applyBorder="1" applyAlignment="1">
      <alignment horizontal="center" vertical="top"/>
    </xf>
    <xf numFmtId="0" fontId="87" fillId="0" borderId="23" xfId="0" applyFont="1" applyFill="1" applyBorder="1" applyAlignment="1">
      <alignment vertical="top" wrapText="1"/>
    </xf>
    <xf numFmtId="0" fontId="87" fillId="0" borderId="23" xfId="0" applyFont="1" applyFill="1" applyBorder="1" applyAlignment="1">
      <alignment horizontal="center" vertical="top" wrapText="1"/>
    </xf>
    <xf numFmtId="0" fontId="86" fillId="0" borderId="0" xfId="0" applyFont="1" applyFill="1" applyBorder="1" applyAlignment="1">
      <alignment horizontal="center" vertical="top"/>
    </xf>
    <xf numFmtId="4" fontId="87" fillId="0" borderId="0" xfId="0" applyNumberFormat="1" applyFont="1" applyFill="1" applyAlignment="1">
      <alignment/>
    </xf>
    <xf numFmtId="0" fontId="87" fillId="80" borderId="0" xfId="0" applyFont="1" applyFill="1" applyAlignment="1">
      <alignment/>
    </xf>
    <xf numFmtId="0" fontId="87" fillId="0" borderId="23" xfId="0" applyFont="1" applyFill="1" applyBorder="1" applyAlignment="1">
      <alignment horizontal="center" vertical="top" wrapText="1"/>
    </xf>
    <xf numFmtId="0" fontId="87" fillId="0" borderId="24" xfId="0" applyFont="1" applyFill="1" applyBorder="1" applyAlignment="1">
      <alignment horizontal="center" vertical="top" wrapText="1"/>
    </xf>
    <xf numFmtId="0" fontId="87" fillId="0" borderId="23" xfId="0" applyFont="1" applyFill="1" applyBorder="1" applyAlignment="1">
      <alignment horizontal="justify" vertical="top" wrapText="1"/>
    </xf>
    <xf numFmtId="0" fontId="87" fillId="0" borderId="23" xfId="0" applyFont="1" applyFill="1" applyBorder="1" applyAlignment="1">
      <alignment vertical="top" wrapText="1"/>
    </xf>
    <xf numFmtId="0" fontId="86" fillId="0" borderId="23" xfId="0" applyFont="1" applyFill="1" applyBorder="1" applyAlignment="1">
      <alignment vertical="top" wrapText="1"/>
    </xf>
    <xf numFmtId="0" fontId="87" fillId="80" borderId="23" xfId="0" applyFont="1" applyFill="1" applyBorder="1" applyAlignment="1">
      <alignment/>
    </xf>
    <xf numFmtId="0" fontId="87" fillId="80" borderId="23" xfId="0" applyFont="1" applyFill="1" applyBorder="1" applyAlignment="1">
      <alignment horizontal="center"/>
    </xf>
    <xf numFmtId="0" fontId="87" fillId="80" borderId="0" xfId="0" applyFont="1" applyFill="1" applyAlignment="1">
      <alignment horizontal="center"/>
    </xf>
    <xf numFmtId="4" fontId="87" fillId="80" borderId="23" xfId="0" applyNumberFormat="1" applyFont="1" applyFill="1" applyBorder="1" applyAlignment="1">
      <alignment/>
    </xf>
    <xf numFmtId="4" fontId="95" fillId="0" borderId="23" xfId="0" applyNumberFormat="1" applyFont="1" applyFill="1" applyBorder="1" applyAlignment="1">
      <alignment horizontal="center" vertical="top" wrapText="1"/>
    </xf>
    <xf numFmtId="2" fontId="95" fillId="0" borderId="23" xfId="0" applyNumberFormat="1" applyFont="1" applyFill="1" applyBorder="1" applyAlignment="1">
      <alignment horizontal="center" vertical="top" wrapText="1"/>
    </xf>
    <xf numFmtId="4" fontId="95" fillId="8" borderId="23" xfId="0" applyNumberFormat="1" applyFont="1" applyFill="1" applyBorder="1" applyAlignment="1">
      <alignment horizontal="center" vertical="top" wrapText="1"/>
    </xf>
    <xf numFmtId="4" fontId="87" fillId="8" borderId="23" xfId="0" applyNumberFormat="1" applyFont="1" applyFill="1" applyBorder="1" applyAlignment="1">
      <alignment horizontal="center" vertical="top" wrapText="1"/>
    </xf>
    <xf numFmtId="2" fontId="95" fillId="8" borderId="23" xfId="0" applyNumberFormat="1" applyFont="1" applyFill="1" applyBorder="1" applyAlignment="1">
      <alignment horizontal="center" vertical="top" wrapText="1"/>
    </xf>
    <xf numFmtId="4" fontId="95" fillId="8" borderId="23" xfId="0" applyNumberFormat="1" applyFont="1" applyFill="1" applyBorder="1" applyAlignment="1">
      <alignment horizontal="center" vertical="top"/>
    </xf>
    <xf numFmtId="49" fontId="95" fillId="8" borderId="23" xfId="0" applyNumberFormat="1" applyFont="1" applyFill="1" applyBorder="1" applyAlignment="1">
      <alignment horizontal="center" vertical="top" wrapText="1"/>
    </xf>
    <xf numFmtId="0" fontId="87" fillId="0" borderId="24" xfId="0" applyFont="1" applyFill="1" applyBorder="1" applyAlignment="1">
      <alignment horizontal="center" vertical="top" wrapText="1"/>
    </xf>
    <xf numFmtId="0" fontId="87" fillId="0" borderId="23" xfId="0" applyFont="1" applyFill="1" applyBorder="1" applyAlignment="1">
      <alignment horizontal="center" vertical="top" wrapText="1"/>
    </xf>
    <xf numFmtId="0" fontId="87" fillId="0" borderId="23" xfId="0" applyFont="1" applyFill="1" applyBorder="1" applyAlignment="1">
      <alignment horizontal="center" vertical="center" wrapText="1"/>
    </xf>
    <xf numFmtId="2" fontId="87" fillId="0" borderId="0" xfId="0" applyNumberFormat="1" applyFont="1" applyFill="1" applyAlignment="1">
      <alignment horizontal="center" vertical="center"/>
    </xf>
    <xf numFmtId="2" fontId="86" fillId="0" borderId="23" xfId="0" applyNumberFormat="1" applyFont="1" applyFill="1" applyBorder="1" applyAlignment="1">
      <alignment horizontal="center" vertical="center" wrapText="1"/>
    </xf>
    <xf numFmtId="2" fontId="89" fillId="0" borderId="23" xfId="0" applyNumberFormat="1" applyFont="1" applyFill="1" applyBorder="1" applyAlignment="1">
      <alignment horizontal="center" vertical="center" wrapText="1"/>
    </xf>
    <xf numFmtId="0" fontId="94" fillId="0" borderId="23" xfId="0" applyFont="1" applyFill="1" applyBorder="1" applyAlignment="1">
      <alignment horizontal="center" vertical="center" wrapText="1"/>
    </xf>
    <xf numFmtId="2" fontId="88" fillId="0" borderId="23" xfId="0" applyNumberFormat="1" applyFont="1" applyFill="1" applyBorder="1" applyAlignment="1">
      <alignment horizontal="center" vertical="center" wrapText="1"/>
    </xf>
    <xf numFmtId="2" fontId="88" fillId="0" borderId="23" xfId="338" applyNumberFormat="1" applyFont="1" applyFill="1" applyBorder="1" applyAlignment="1" applyProtection="1">
      <alignment horizontal="center" vertical="center" wrapText="1"/>
      <protection/>
    </xf>
    <xf numFmtId="2" fontId="89" fillId="0" borderId="23" xfId="338" applyNumberFormat="1" applyFont="1" applyFill="1" applyBorder="1" applyAlignment="1" applyProtection="1">
      <alignment horizontal="center" vertical="center" wrapText="1"/>
      <protection/>
    </xf>
    <xf numFmtId="2" fontId="4" fillId="0" borderId="23" xfId="0" applyNumberFormat="1" applyFont="1" applyFill="1" applyBorder="1" applyAlignment="1">
      <alignment horizontal="center" vertical="center" wrapText="1"/>
    </xf>
    <xf numFmtId="2" fontId="96" fillId="0" borderId="23" xfId="0" applyNumberFormat="1" applyFont="1" applyFill="1" applyBorder="1" applyAlignment="1">
      <alignment horizontal="center" vertical="center" wrapText="1"/>
    </xf>
    <xf numFmtId="2" fontId="97" fillId="0" borderId="0" xfId="0" applyNumberFormat="1" applyFont="1" applyFill="1" applyAlignment="1">
      <alignment horizontal="center" vertical="center"/>
    </xf>
    <xf numFmtId="2" fontId="88" fillId="0" borderId="24" xfId="338" applyNumberFormat="1" applyFont="1" applyFill="1" applyBorder="1" applyAlignment="1" applyProtection="1">
      <alignment horizontal="center" vertical="center" wrapText="1"/>
      <protection/>
    </xf>
    <xf numFmtId="3" fontId="87" fillId="0" borderId="23" xfId="0" applyNumberFormat="1" applyFont="1" applyFill="1" applyBorder="1" applyAlignment="1">
      <alignment horizontal="center" vertical="top" wrapText="1"/>
    </xf>
    <xf numFmtId="0" fontId="95" fillId="8" borderId="23" xfId="0" applyFont="1" applyFill="1" applyBorder="1" applyAlignment="1">
      <alignment horizontal="center" vertical="top" wrapText="1"/>
    </xf>
    <xf numFmtId="0" fontId="95" fillId="8" borderId="24" xfId="0" applyFont="1" applyFill="1" applyBorder="1" applyAlignment="1">
      <alignment horizontal="center" vertical="top" wrapText="1"/>
    </xf>
    <xf numFmtId="4" fontId="98" fillId="8" borderId="24" xfId="0" applyNumberFormat="1" applyFont="1" applyFill="1" applyBorder="1" applyAlignment="1">
      <alignment horizontal="center" vertical="top"/>
    </xf>
    <xf numFmtId="0" fontId="87" fillId="0" borderId="0" xfId="0" applyFont="1" applyFill="1" applyAlignment="1">
      <alignment horizontal="center" vertical="center"/>
    </xf>
    <xf numFmtId="0" fontId="86" fillId="0" borderId="0" xfId="0" applyFont="1" applyFill="1" applyBorder="1" applyAlignment="1">
      <alignment horizontal="center" vertical="center"/>
    </xf>
    <xf numFmtId="0" fontId="87" fillId="0" borderId="24" xfId="0" applyFont="1" applyFill="1" applyBorder="1" applyAlignment="1">
      <alignment horizontal="center" vertical="center" wrapText="1"/>
    </xf>
    <xf numFmtId="0" fontId="88" fillId="0" borderId="25" xfId="0" applyNumberFormat="1" applyFont="1" applyFill="1" applyBorder="1" applyAlignment="1">
      <alignment horizontal="center" vertical="center" wrapText="1"/>
    </xf>
    <xf numFmtId="0" fontId="89" fillId="0" borderId="23" xfId="0" applyNumberFormat="1" applyFont="1" applyFill="1" applyBorder="1" applyAlignment="1">
      <alignment horizontal="center" vertical="center" wrapText="1"/>
    </xf>
    <xf numFmtId="0" fontId="86" fillId="0" borderId="24" xfId="0" applyFont="1" applyFill="1" applyBorder="1" applyAlignment="1">
      <alignment horizontal="center" vertical="center" wrapText="1"/>
    </xf>
    <xf numFmtId="0" fontId="87" fillId="0" borderId="23" xfId="0" applyFont="1" applyFill="1" applyBorder="1" applyAlignment="1">
      <alignment horizontal="center" vertical="top" wrapText="1"/>
    </xf>
    <xf numFmtId="0" fontId="87" fillId="0" borderId="24" xfId="0" applyFont="1" applyFill="1" applyBorder="1" applyAlignment="1">
      <alignment horizontal="center" vertical="top" wrapText="1"/>
    </xf>
    <xf numFmtId="0" fontId="87" fillId="0" borderId="29" xfId="0" applyFont="1" applyFill="1" applyBorder="1" applyAlignment="1">
      <alignment horizontal="center" vertical="top"/>
    </xf>
    <xf numFmtId="4" fontId="95" fillId="0" borderId="23" xfId="0" applyNumberFormat="1" applyFont="1" applyFill="1" applyBorder="1" applyAlignment="1">
      <alignment horizontal="center" vertical="top"/>
    </xf>
    <xf numFmtId="0" fontId="86" fillId="0" borderId="0" xfId="0" applyFont="1" applyFill="1" applyAlignment="1">
      <alignment vertical="top"/>
    </xf>
    <xf numFmtId="3" fontId="95" fillId="8" borderId="23" xfId="0" applyNumberFormat="1" applyFont="1" applyFill="1" applyBorder="1" applyAlignment="1">
      <alignment horizontal="center" vertical="top" wrapText="1"/>
    </xf>
    <xf numFmtId="2" fontId="87" fillId="0" borderId="25" xfId="0" applyNumberFormat="1" applyFont="1" applyFill="1" applyBorder="1" applyAlignment="1">
      <alignment horizontal="center" vertical="top" wrapText="1"/>
    </xf>
    <xf numFmtId="176" fontId="87" fillId="0" borderId="0" xfId="0" applyNumberFormat="1" applyFont="1" applyFill="1" applyAlignment="1">
      <alignment/>
    </xf>
    <xf numFmtId="176" fontId="87" fillId="0" borderId="0" xfId="0" applyNumberFormat="1" applyFont="1" applyFill="1" applyAlignment="1">
      <alignment/>
    </xf>
    <xf numFmtId="176" fontId="87" fillId="0" borderId="23" xfId="0" applyNumberFormat="1" applyFont="1" applyFill="1" applyBorder="1" applyAlignment="1">
      <alignment horizontal="center" vertical="top" wrapText="1"/>
    </xf>
    <xf numFmtId="179" fontId="87" fillId="0" borderId="23" xfId="0" applyNumberFormat="1" applyFont="1" applyFill="1" applyBorder="1" applyAlignment="1">
      <alignment horizontal="center" vertical="top" wrapText="1"/>
    </xf>
    <xf numFmtId="179" fontId="95" fillId="0" borderId="23" xfId="0" applyNumberFormat="1" applyFont="1" applyFill="1" applyBorder="1" applyAlignment="1">
      <alignment horizontal="center" vertical="top" wrapText="1"/>
    </xf>
    <xf numFmtId="179" fontId="87" fillId="0" borderId="26" xfId="0" applyNumberFormat="1" applyFont="1" applyFill="1" applyBorder="1" applyAlignment="1">
      <alignment horizontal="center" vertical="top" wrapText="1"/>
    </xf>
    <xf numFmtId="179" fontId="87" fillId="0" borderId="24" xfId="0" applyNumberFormat="1" applyFont="1" applyFill="1" applyBorder="1" applyAlignment="1">
      <alignment horizontal="center" vertical="top" wrapText="1"/>
    </xf>
    <xf numFmtId="179" fontId="87" fillId="0" borderId="26" xfId="0" applyNumberFormat="1" applyFont="1" applyFill="1" applyBorder="1" applyAlignment="1">
      <alignment horizontal="center" vertical="top"/>
    </xf>
    <xf numFmtId="179" fontId="87" fillId="0" borderId="23" xfId="0" applyNumberFormat="1" applyFont="1" applyFill="1" applyBorder="1" applyAlignment="1">
      <alignment horizontal="center" vertical="top"/>
    </xf>
    <xf numFmtId="179" fontId="94" fillId="0" borderId="23" xfId="0" applyNumberFormat="1" applyFont="1" applyFill="1" applyBorder="1" applyAlignment="1">
      <alignment horizontal="center" vertical="top"/>
    </xf>
    <xf numFmtId="179" fontId="89" fillId="0" borderId="23" xfId="0" applyNumberFormat="1" applyFont="1" applyFill="1" applyBorder="1" applyAlignment="1">
      <alignment horizontal="center" vertical="top"/>
    </xf>
    <xf numFmtId="179" fontId="87" fillId="0" borderId="27" xfId="0" applyNumberFormat="1" applyFont="1" applyFill="1" applyBorder="1" applyAlignment="1">
      <alignment horizontal="center" vertical="top"/>
    </xf>
    <xf numFmtId="179" fontId="4" fillId="0" borderId="23" xfId="0" applyNumberFormat="1" applyFont="1" applyFill="1" applyBorder="1" applyAlignment="1">
      <alignment horizontal="center" vertical="top"/>
    </xf>
    <xf numFmtId="179" fontId="4" fillId="0" borderId="23" xfId="0" applyNumberFormat="1" applyFont="1" applyFill="1" applyBorder="1" applyAlignment="1">
      <alignment horizontal="center" vertical="top" wrapText="1"/>
    </xf>
    <xf numFmtId="179" fontId="95" fillId="0" borderId="0" xfId="0" applyNumberFormat="1" applyFont="1" applyFill="1" applyBorder="1" applyAlignment="1">
      <alignment horizontal="center" vertical="top" wrapText="1"/>
    </xf>
    <xf numFmtId="179" fontId="92" fillId="0" borderId="0" xfId="0" applyNumberFormat="1" applyFont="1" applyFill="1" applyBorder="1" applyAlignment="1">
      <alignment/>
    </xf>
    <xf numFmtId="2" fontId="87" fillId="0" borderId="23" xfId="0" applyNumberFormat="1" applyFont="1" applyFill="1" applyBorder="1" applyAlignment="1">
      <alignment horizontal="center" vertical="top" wrapText="1"/>
    </xf>
    <xf numFmtId="2" fontId="87" fillId="0" borderId="23" xfId="0" applyNumberFormat="1" applyFont="1" applyFill="1" applyBorder="1" applyAlignment="1">
      <alignment horizontal="center" vertical="center" wrapText="1"/>
    </xf>
    <xf numFmtId="0" fontId="87" fillId="0" borderId="23" xfId="0" applyFont="1" applyFill="1" applyBorder="1" applyAlignment="1">
      <alignment horizontal="center" vertical="center" wrapText="1"/>
    </xf>
    <xf numFmtId="0" fontId="86" fillId="0" borderId="29" xfId="0" applyFont="1" applyFill="1" applyBorder="1" applyAlignment="1">
      <alignment horizontal="center" vertical="top" wrapText="1"/>
    </xf>
    <xf numFmtId="0" fontId="87" fillId="0" borderId="0" xfId="0" applyFont="1" applyFill="1" applyAlignment="1">
      <alignment horizontal="center"/>
    </xf>
    <xf numFmtId="4" fontId="88" fillId="0" borderId="25" xfId="0" applyNumberFormat="1" applyFont="1" applyFill="1" applyBorder="1" applyAlignment="1">
      <alignment horizontal="center" vertical="top"/>
    </xf>
    <xf numFmtId="0" fontId="95" fillId="0" borderId="23" xfId="0" applyFont="1" applyFill="1" applyBorder="1" applyAlignment="1">
      <alignment horizontal="center" vertical="top" wrapText="1"/>
    </xf>
    <xf numFmtId="4" fontId="86" fillId="0" borderId="23" xfId="0" applyNumberFormat="1" applyFont="1" applyFill="1" applyBorder="1" applyAlignment="1">
      <alignment horizontal="left"/>
    </xf>
    <xf numFmtId="4" fontId="86" fillId="0" borderId="27" xfId="0" applyNumberFormat="1" applyFont="1" applyFill="1" applyBorder="1" applyAlignment="1">
      <alignment horizontal="center" vertical="top"/>
    </xf>
    <xf numFmtId="179" fontId="86" fillId="0" borderId="23" xfId="0" applyNumberFormat="1" applyFont="1" applyFill="1" applyBorder="1" applyAlignment="1">
      <alignment horizontal="center" vertical="top" wrapText="1"/>
    </xf>
    <xf numFmtId="4" fontId="99" fillId="0" borderId="23" xfId="0" applyNumberFormat="1" applyFont="1" applyFill="1" applyBorder="1" applyAlignment="1">
      <alignment horizontal="center" vertical="top" wrapText="1"/>
    </xf>
    <xf numFmtId="4" fontId="99" fillId="0" borderId="23" xfId="0" applyNumberFormat="1" applyFont="1" applyFill="1" applyBorder="1" applyAlignment="1">
      <alignment horizontal="center" vertical="top"/>
    </xf>
    <xf numFmtId="179" fontId="86" fillId="0" borderId="23" xfId="0" applyNumberFormat="1" applyFont="1" applyFill="1" applyBorder="1" applyAlignment="1">
      <alignment horizontal="center" vertical="top"/>
    </xf>
    <xf numFmtId="179" fontId="88" fillId="0" borderId="23" xfId="0" applyNumberFormat="1" applyFont="1" applyFill="1" applyBorder="1" applyAlignment="1">
      <alignment horizontal="center" vertical="top"/>
    </xf>
    <xf numFmtId="4" fontId="98" fillId="0" borderId="23" xfId="0" applyNumberFormat="1" applyFont="1" applyFill="1" applyBorder="1" applyAlignment="1">
      <alignment horizontal="center" vertical="top"/>
    </xf>
    <xf numFmtId="4" fontId="100" fillId="0" borderId="23" xfId="0" applyNumberFormat="1" applyFont="1" applyFill="1" applyBorder="1" applyAlignment="1">
      <alignment horizontal="center" vertical="top"/>
    </xf>
    <xf numFmtId="179" fontId="98" fillId="0" borderId="23" xfId="0" applyNumberFormat="1" applyFont="1" applyFill="1" applyBorder="1" applyAlignment="1">
      <alignment horizontal="center" vertical="top"/>
    </xf>
    <xf numFmtId="179" fontId="99" fillId="0" borderId="23" xfId="0" applyNumberFormat="1" applyFont="1" applyFill="1" applyBorder="1" applyAlignment="1">
      <alignment horizontal="center" vertical="top" wrapText="1"/>
    </xf>
    <xf numFmtId="4" fontId="100" fillId="0" borderId="23" xfId="0" applyNumberFormat="1" applyFont="1" applyFill="1" applyBorder="1" applyAlignment="1">
      <alignment horizontal="center" vertical="top" wrapText="1"/>
    </xf>
    <xf numFmtId="179" fontId="88" fillId="0" borderId="30" xfId="342" applyNumberFormat="1" applyFont="1" applyFill="1" applyBorder="1" applyAlignment="1" applyProtection="1">
      <alignment horizontal="center" vertical="top" wrapText="1" shrinkToFit="1"/>
      <protection/>
    </xf>
    <xf numFmtId="179" fontId="88" fillId="0" borderId="24" xfId="342" applyNumberFormat="1" applyFont="1" applyFill="1" applyBorder="1" applyAlignment="1" applyProtection="1">
      <alignment horizontal="center" vertical="top" wrapText="1" shrinkToFit="1"/>
      <protection/>
    </xf>
    <xf numFmtId="179" fontId="95" fillId="0" borderId="23" xfId="0" applyNumberFormat="1" applyFont="1" applyFill="1" applyBorder="1" applyAlignment="1">
      <alignment horizontal="center" vertical="top"/>
    </xf>
    <xf numFmtId="0" fontId="87" fillId="0" borderId="23" xfId="0" applyFont="1" applyFill="1" applyBorder="1" applyAlignment="1">
      <alignment horizontal="center" vertical="top" wrapText="1"/>
    </xf>
    <xf numFmtId="0" fontId="87" fillId="0" borderId="23" xfId="0" applyFont="1" applyFill="1" applyBorder="1" applyAlignment="1">
      <alignment horizontal="justify" vertical="top" wrapText="1"/>
    </xf>
    <xf numFmtId="0" fontId="86" fillId="0" borderId="23" xfId="0" applyFont="1" applyFill="1" applyBorder="1" applyAlignment="1">
      <alignment vertical="top" wrapText="1"/>
    </xf>
    <xf numFmtId="0" fontId="87" fillId="0" borderId="23" xfId="0" applyFont="1" applyFill="1" applyBorder="1" applyAlignment="1">
      <alignment horizontal="center" vertical="top" wrapText="1"/>
    </xf>
    <xf numFmtId="0" fontId="87" fillId="0" borderId="23" xfId="0" applyFont="1" applyFill="1" applyBorder="1" applyAlignment="1">
      <alignment horizontal="center" vertical="top"/>
    </xf>
    <xf numFmtId="0" fontId="87" fillId="0" borderId="23" xfId="0" applyFont="1" applyFill="1" applyBorder="1" applyAlignment="1">
      <alignment horizontal="center" vertical="center" wrapText="1"/>
    </xf>
    <xf numFmtId="0" fontId="87" fillId="0" borderId="23" xfId="0" applyFont="1" applyFill="1" applyBorder="1" applyAlignment="1">
      <alignment horizontal="justify" vertical="top" wrapText="1"/>
    </xf>
    <xf numFmtId="0" fontId="87" fillId="0" borderId="23" xfId="0" applyFont="1" applyFill="1" applyBorder="1" applyAlignment="1">
      <alignment vertical="top" wrapText="1"/>
    </xf>
    <xf numFmtId="0" fontId="86" fillId="0" borderId="23" xfId="0" applyFont="1" applyFill="1" applyBorder="1" applyAlignment="1">
      <alignment horizontal="justify" vertical="top" wrapText="1"/>
    </xf>
    <xf numFmtId="0" fontId="87" fillId="0" borderId="23" xfId="0" applyFont="1" applyFill="1" applyBorder="1" applyAlignment="1">
      <alignment horizontal="center" vertical="top" wrapText="1"/>
    </xf>
    <xf numFmtId="0" fontId="87" fillId="0" borderId="23" xfId="0" applyFont="1" applyFill="1" applyBorder="1" applyAlignment="1">
      <alignment/>
    </xf>
    <xf numFmtId="49" fontId="86" fillId="0" borderId="23" xfId="0" applyNumberFormat="1" applyFont="1" applyFill="1" applyBorder="1" applyAlignment="1">
      <alignment horizontal="center" vertical="center"/>
    </xf>
    <xf numFmtId="0" fontId="87" fillId="0" borderId="23" xfId="0" applyFont="1" applyFill="1" applyBorder="1" applyAlignment="1">
      <alignment horizontal="justify" vertical="top" wrapText="1"/>
    </xf>
    <xf numFmtId="0" fontId="87" fillId="0" borderId="23" xfId="0" applyFont="1" applyFill="1" applyBorder="1" applyAlignment="1">
      <alignment vertical="top" wrapText="1"/>
    </xf>
    <xf numFmtId="2" fontId="92" fillId="0" borderId="23" xfId="0" applyNumberFormat="1" applyFont="1" applyFill="1" applyBorder="1" applyAlignment="1">
      <alignment/>
    </xf>
    <xf numFmtId="2" fontId="92" fillId="0" borderId="23" xfId="0" applyNumberFormat="1" applyFont="1" applyFill="1" applyBorder="1" applyAlignment="1">
      <alignment horizontal="center" vertical="center"/>
    </xf>
    <xf numFmtId="4" fontId="4" fillId="8" borderId="23" xfId="0" applyNumberFormat="1" applyFont="1" applyFill="1" applyBorder="1" applyAlignment="1">
      <alignment horizontal="center" vertical="top"/>
    </xf>
    <xf numFmtId="0" fontId="95" fillId="8" borderId="0" xfId="0" applyFont="1" applyFill="1" applyBorder="1" applyAlignment="1">
      <alignment horizontal="center" vertical="top" wrapText="1"/>
    </xf>
    <xf numFmtId="4" fontId="95" fillId="8" borderId="0" xfId="0" applyNumberFormat="1" applyFont="1" applyFill="1" applyBorder="1" applyAlignment="1">
      <alignment horizontal="center" vertical="top" wrapText="1"/>
    </xf>
    <xf numFmtId="0" fontId="86" fillId="0" borderId="0" xfId="0" applyFont="1" applyFill="1" applyBorder="1" applyAlignment="1">
      <alignment/>
    </xf>
    <xf numFmtId="4" fontId="87" fillId="80" borderId="0" xfId="0" applyNumberFormat="1" applyFont="1" applyFill="1" applyBorder="1" applyAlignment="1">
      <alignment/>
    </xf>
    <xf numFmtId="0" fontId="87" fillId="0" borderId="23" xfId="0" applyFont="1" applyFill="1" applyBorder="1" applyAlignment="1">
      <alignment horizontal="center" vertical="top" wrapText="1"/>
    </xf>
    <xf numFmtId="0" fontId="87" fillId="0" borderId="23" xfId="0" applyFont="1" applyFill="1" applyBorder="1" applyAlignment="1">
      <alignment horizontal="center" vertical="top" wrapText="1"/>
    </xf>
    <xf numFmtId="4" fontId="89" fillId="0" borderId="1" xfId="323" applyNumberFormat="1" applyFont="1" applyFill="1" applyAlignment="1" applyProtection="1">
      <alignment horizontal="center" vertical="top" shrinkToFit="1"/>
      <protection/>
    </xf>
    <xf numFmtId="2" fontId="87" fillId="0" borderId="23" xfId="0" applyNumberFormat="1" applyFont="1" applyFill="1" applyBorder="1" applyAlignment="1">
      <alignment horizontal="center" vertical="center"/>
    </xf>
    <xf numFmtId="4" fontId="25" fillId="0" borderId="23" xfId="0" applyNumberFormat="1" applyFont="1" applyFill="1" applyBorder="1" applyAlignment="1">
      <alignment horizontal="center" vertical="top" wrapText="1"/>
    </xf>
    <xf numFmtId="2" fontId="87" fillId="0" borderId="24" xfId="0" applyNumberFormat="1" applyFont="1" applyFill="1" applyBorder="1" applyAlignment="1">
      <alignment horizontal="center" vertical="center" wrapText="1"/>
    </xf>
    <xf numFmtId="2" fontId="101" fillId="0" borderId="23" xfId="0" applyNumberFormat="1" applyFont="1" applyFill="1" applyBorder="1" applyAlignment="1">
      <alignment horizontal="center" vertical="center" wrapText="1"/>
    </xf>
    <xf numFmtId="2" fontId="102" fillId="0" borderId="29" xfId="0" applyNumberFormat="1" applyFont="1" applyFill="1" applyBorder="1" applyAlignment="1">
      <alignment horizontal="center" vertical="center" wrapText="1"/>
    </xf>
    <xf numFmtId="2" fontId="87" fillId="0" borderId="23" xfId="0" applyNumberFormat="1" applyFont="1" applyFill="1" applyBorder="1" applyAlignment="1">
      <alignment horizontal="center" vertical="top" wrapText="1"/>
    </xf>
    <xf numFmtId="2" fontId="87" fillId="0" borderId="23" xfId="0" applyNumberFormat="1" applyFont="1" applyFill="1" applyBorder="1" applyAlignment="1">
      <alignment horizontal="center" vertical="center" wrapText="1"/>
    </xf>
    <xf numFmtId="0" fontId="87" fillId="0" borderId="23" xfId="0" applyFont="1" applyFill="1" applyBorder="1" applyAlignment="1">
      <alignment horizontal="center" vertical="top" wrapText="1"/>
    </xf>
    <xf numFmtId="0" fontId="87" fillId="0" borderId="23" xfId="0" applyFont="1" applyFill="1" applyBorder="1" applyAlignment="1">
      <alignment horizontal="center" vertical="top"/>
    </xf>
    <xf numFmtId="0" fontId="87" fillId="0" borderId="24" xfId="0" applyFont="1" applyFill="1" applyBorder="1" applyAlignment="1">
      <alignment horizontal="center" vertical="top" wrapText="1"/>
    </xf>
    <xf numFmtId="179" fontId="95" fillId="0" borderId="24" xfId="0" applyNumberFormat="1" applyFont="1" applyFill="1" applyBorder="1" applyAlignment="1">
      <alignment horizontal="center" vertical="top" wrapText="1"/>
    </xf>
    <xf numFmtId="179" fontId="24" fillId="0" borderId="23" xfId="0" applyNumberFormat="1" applyFont="1" applyFill="1" applyBorder="1" applyAlignment="1">
      <alignment horizontal="center" vertical="top" wrapText="1"/>
    </xf>
    <xf numFmtId="179" fontId="95" fillId="0" borderId="26" xfId="0" applyNumberFormat="1" applyFont="1" applyFill="1" applyBorder="1" applyAlignment="1">
      <alignment horizontal="center" vertical="top" wrapText="1"/>
    </xf>
    <xf numFmtId="179" fontId="95" fillId="0" borderId="26" xfId="0" applyNumberFormat="1" applyFont="1" applyFill="1" applyBorder="1" applyAlignment="1">
      <alignment horizontal="center" vertical="top"/>
    </xf>
    <xf numFmtId="49" fontId="95" fillId="0" borderId="23" xfId="0" applyNumberFormat="1" applyFont="1" applyFill="1" applyBorder="1" applyAlignment="1">
      <alignment horizontal="center" vertical="top" wrapText="1"/>
    </xf>
    <xf numFmtId="1" fontId="95" fillId="0" borderId="23" xfId="0" applyNumberFormat="1" applyFont="1" applyFill="1" applyBorder="1" applyAlignment="1">
      <alignment horizontal="center" vertical="top" wrapText="1"/>
    </xf>
    <xf numFmtId="4" fontId="24" fillId="0" borderId="23" xfId="0" applyNumberFormat="1" applyFont="1" applyFill="1" applyBorder="1" applyAlignment="1">
      <alignment horizontal="center" vertical="top"/>
    </xf>
    <xf numFmtId="4" fontId="24" fillId="0" borderId="23" xfId="0" applyNumberFormat="1" applyFont="1" applyFill="1" applyBorder="1" applyAlignment="1">
      <alignment horizontal="center" vertical="top" wrapText="1"/>
    </xf>
    <xf numFmtId="179" fontId="24" fillId="0" borderId="23" xfId="0" applyNumberFormat="1" applyFont="1" applyFill="1" applyBorder="1" applyAlignment="1">
      <alignment horizontal="center" vertical="top"/>
    </xf>
    <xf numFmtId="4" fontId="87" fillId="8" borderId="23" xfId="0" applyNumberFormat="1" applyFont="1" applyFill="1" applyBorder="1" applyAlignment="1">
      <alignment horizontal="center" vertical="top"/>
    </xf>
    <xf numFmtId="0" fontId="87" fillId="8" borderId="23" xfId="0" applyFont="1" applyFill="1" applyBorder="1" applyAlignment="1">
      <alignment horizontal="center" vertical="top" wrapText="1"/>
    </xf>
    <xf numFmtId="2" fontId="87" fillId="0" borderId="24" xfId="0" applyNumberFormat="1" applyFont="1" applyFill="1" applyBorder="1" applyAlignment="1">
      <alignment horizontal="center" vertical="center" wrapText="1"/>
    </xf>
    <xf numFmtId="2" fontId="87" fillId="0" borderId="25" xfId="0" applyNumberFormat="1" applyFont="1" applyFill="1" applyBorder="1" applyAlignment="1">
      <alignment horizontal="center" vertical="center" wrapText="1"/>
    </xf>
    <xf numFmtId="0" fontId="87" fillId="0" borderId="24" xfId="0" applyNumberFormat="1" applyFont="1" applyFill="1" applyBorder="1" applyAlignment="1">
      <alignment horizontal="center" vertical="center" wrapText="1"/>
    </xf>
    <xf numFmtId="0" fontId="87" fillId="0" borderId="25" xfId="0" applyNumberFormat="1" applyFont="1" applyFill="1" applyBorder="1" applyAlignment="1">
      <alignment horizontal="center" vertical="center" wrapText="1"/>
    </xf>
    <xf numFmtId="2" fontId="87" fillId="0" borderId="29" xfId="0" applyNumberFormat="1" applyFont="1" applyFill="1" applyBorder="1" applyAlignment="1">
      <alignment horizontal="center" vertical="center" wrapText="1"/>
    </xf>
    <xf numFmtId="2" fontId="89" fillId="0" borderId="24" xfId="0" applyNumberFormat="1" applyFont="1" applyFill="1" applyBorder="1" applyAlignment="1">
      <alignment horizontal="center" vertical="center" wrapText="1"/>
    </xf>
    <xf numFmtId="2" fontId="89" fillId="0" borderId="25" xfId="0" applyNumberFormat="1" applyFont="1" applyFill="1" applyBorder="1" applyAlignment="1">
      <alignment horizontal="center" vertical="center" wrapText="1"/>
    </xf>
    <xf numFmtId="2" fontId="102" fillId="0" borderId="24" xfId="0" applyNumberFormat="1" applyFont="1" applyFill="1" applyBorder="1" applyAlignment="1">
      <alignment horizontal="center" vertical="center" wrapText="1"/>
    </xf>
    <xf numFmtId="2" fontId="102" fillId="0" borderId="25" xfId="0" applyNumberFormat="1" applyFont="1" applyFill="1" applyBorder="1" applyAlignment="1">
      <alignment horizontal="center" vertical="center" wrapText="1"/>
    </xf>
    <xf numFmtId="2" fontId="102" fillId="0" borderId="23" xfId="0" applyNumberFormat="1" applyFont="1" applyFill="1" applyBorder="1" applyAlignment="1">
      <alignment horizontal="center" vertical="center" wrapText="1"/>
    </xf>
    <xf numFmtId="2" fontId="101" fillId="0" borderId="23" xfId="0" applyNumberFormat="1" applyFont="1" applyFill="1" applyBorder="1" applyAlignment="1">
      <alignment horizontal="center" vertical="center" wrapText="1"/>
    </xf>
    <xf numFmtId="2" fontId="103" fillId="0" borderId="23" xfId="0" applyNumberFormat="1" applyFont="1" applyFill="1" applyBorder="1" applyAlignment="1">
      <alignment horizontal="center" vertical="center" wrapText="1"/>
    </xf>
    <xf numFmtId="2" fontId="102" fillId="0" borderId="29" xfId="0" applyNumberFormat="1" applyFont="1" applyFill="1" applyBorder="1" applyAlignment="1">
      <alignment horizontal="center" vertical="center" wrapText="1"/>
    </xf>
    <xf numFmtId="0" fontId="89" fillId="0" borderId="24" xfId="0" applyNumberFormat="1" applyFont="1" applyFill="1" applyBorder="1" applyAlignment="1">
      <alignment horizontal="center" vertical="center" wrapText="1"/>
    </xf>
    <xf numFmtId="0" fontId="89" fillId="0" borderId="25" xfId="0" applyNumberFormat="1" applyFont="1" applyFill="1" applyBorder="1" applyAlignment="1">
      <alignment horizontal="center" vertical="center" wrapText="1"/>
    </xf>
    <xf numFmtId="176" fontId="87" fillId="0" borderId="0" xfId="0" applyNumberFormat="1" applyFont="1" applyFill="1" applyAlignment="1">
      <alignment horizontal="center" wrapText="1"/>
    </xf>
    <xf numFmtId="176" fontId="87" fillId="0" borderId="0" xfId="0" applyNumberFormat="1" applyFont="1" applyFill="1" applyAlignment="1">
      <alignment horizontal="center" vertical="top" wrapText="1"/>
    </xf>
    <xf numFmtId="2" fontId="86" fillId="0" borderId="0" xfId="0" applyNumberFormat="1" applyFont="1" applyFill="1" applyAlignment="1">
      <alignment horizontal="center" vertical="top" wrapText="1"/>
    </xf>
    <xf numFmtId="2" fontId="87" fillId="0" borderId="23" xfId="0" applyNumberFormat="1" applyFont="1" applyFill="1" applyBorder="1" applyAlignment="1">
      <alignment horizontal="center" vertical="top" wrapText="1"/>
    </xf>
    <xf numFmtId="2" fontId="87" fillId="0" borderId="23" xfId="0" applyNumberFormat="1" applyFont="1" applyFill="1" applyBorder="1" applyAlignment="1">
      <alignment horizontal="center" vertical="center" wrapText="1"/>
    </xf>
    <xf numFmtId="2" fontId="87" fillId="0" borderId="23" xfId="0" applyNumberFormat="1" applyFont="1" applyFill="1" applyBorder="1" applyAlignment="1">
      <alignment/>
    </xf>
    <xf numFmtId="176" fontId="87" fillId="0" borderId="0" xfId="0" applyNumberFormat="1" applyFont="1" applyFill="1" applyBorder="1" applyAlignment="1">
      <alignment horizontal="center" vertical="top" wrapText="1"/>
    </xf>
    <xf numFmtId="2" fontId="104" fillId="0" borderId="24" xfId="0" applyNumberFormat="1" applyFont="1" applyFill="1" applyBorder="1" applyAlignment="1">
      <alignment horizontal="center" vertical="center" wrapText="1"/>
    </xf>
    <xf numFmtId="2" fontId="104" fillId="0" borderId="29" xfId="0" applyNumberFormat="1" applyFont="1" applyFill="1" applyBorder="1" applyAlignment="1">
      <alignment horizontal="center" vertical="center" wrapText="1"/>
    </xf>
    <xf numFmtId="2" fontId="4" fillId="0" borderId="24" xfId="0" applyNumberFormat="1" applyFont="1" applyFill="1" applyBorder="1" applyAlignment="1">
      <alignment horizontal="center" vertical="center" wrapText="1"/>
    </xf>
    <xf numFmtId="2" fontId="4" fillId="0" borderId="29" xfId="0" applyNumberFormat="1" applyFont="1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2" fontId="4" fillId="0" borderId="25" xfId="0" applyNumberFormat="1" applyFont="1" applyFill="1" applyBorder="1" applyAlignment="1">
      <alignment horizontal="center" vertical="center" wrapText="1"/>
    </xf>
    <xf numFmtId="0" fontId="86" fillId="0" borderId="23" xfId="0" applyFont="1" applyFill="1" applyBorder="1" applyAlignment="1">
      <alignment vertical="top" wrapText="1"/>
    </xf>
    <xf numFmtId="0" fontId="87" fillId="0" borderId="23" xfId="0" applyFont="1" applyFill="1" applyBorder="1" applyAlignment="1">
      <alignment horizontal="justify" vertical="top" wrapText="1"/>
    </xf>
    <xf numFmtId="0" fontId="87" fillId="0" borderId="24" xfId="0" applyFont="1" applyFill="1" applyBorder="1" applyAlignment="1">
      <alignment horizontal="justify" vertical="top" wrapText="1"/>
    </xf>
    <xf numFmtId="0" fontId="89" fillId="0" borderId="23" xfId="0" applyFont="1" applyFill="1" applyBorder="1" applyAlignment="1">
      <alignment horizontal="justify" vertical="top" wrapText="1"/>
    </xf>
    <xf numFmtId="0" fontId="89" fillId="0" borderId="24" xfId="0" applyFont="1" applyFill="1" applyBorder="1" applyAlignment="1">
      <alignment horizontal="justify" vertical="top" wrapText="1"/>
    </xf>
    <xf numFmtId="0" fontId="86" fillId="0" borderId="23" xfId="0" applyFont="1" applyFill="1" applyBorder="1" applyAlignment="1">
      <alignment horizontal="justify" vertical="top" wrapText="1"/>
    </xf>
    <xf numFmtId="0" fontId="87" fillId="0" borderId="29" xfId="0" applyFont="1" applyFill="1" applyBorder="1" applyAlignment="1">
      <alignment horizontal="justify" vertical="top" wrapText="1"/>
    </xf>
    <xf numFmtId="0" fontId="87" fillId="0" borderId="25" xfId="0" applyFont="1" applyFill="1" applyBorder="1" applyAlignment="1">
      <alignment horizontal="justify" vertical="top" wrapText="1"/>
    </xf>
    <xf numFmtId="0" fontId="0" fillId="0" borderId="25" xfId="0" applyBorder="1" applyAlignment="1">
      <alignment horizontal="justify" vertical="top" wrapText="1"/>
    </xf>
    <xf numFmtId="0" fontId="86" fillId="0" borderId="24" xfId="0" applyFont="1" applyFill="1" applyBorder="1" applyAlignment="1">
      <alignment horizontal="justify" vertical="top" wrapText="1"/>
    </xf>
    <xf numFmtId="0" fontId="86" fillId="0" borderId="29" xfId="0" applyFont="1" applyFill="1" applyBorder="1" applyAlignment="1">
      <alignment horizontal="justify" vertical="top" wrapText="1"/>
    </xf>
    <xf numFmtId="0" fontId="86" fillId="0" borderId="25" xfId="0" applyFont="1" applyFill="1" applyBorder="1" applyAlignment="1">
      <alignment horizontal="justify" vertical="top" wrapText="1"/>
    </xf>
    <xf numFmtId="0" fontId="87" fillId="0" borderId="24" xfId="0" applyFont="1" applyFill="1" applyBorder="1" applyAlignment="1">
      <alignment horizontal="left" vertical="top" wrapText="1"/>
    </xf>
    <xf numFmtId="0" fontId="87" fillId="0" borderId="29" xfId="0" applyFont="1" applyFill="1" applyBorder="1" applyAlignment="1">
      <alignment horizontal="left" vertical="top" wrapText="1"/>
    </xf>
    <xf numFmtId="0" fontId="87" fillId="0" borderId="25" xfId="0" applyFont="1" applyFill="1" applyBorder="1" applyAlignment="1">
      <alignment horizontal="left" vertical="top" wrapText="1"/>
    </xf>
    <xf numFmtId="0" fontId="86" fillId="0" borderId="24" xfId="0" applyFont="1" applyFill="1" applyBorder="1" applyAlignment="1">
      <alignment horizontal="left" vertical="top" wrapText="1"/>
    </xf>
    <xf numFmtId="0" fontId="86" fillId="0" borderId="29" xfId="0" applyFont="1" applyFill="1" applyBorder="1" applyAlignment="1">
      <alignment horizontal="left" vertical="top" wrapText="1"/>
    </xf>
    <xf numFmtId="0" fontId="86" fillId="0" borderId="25" xfId="0" applyFont="1" applyFill="1" applyBorder="1" applyAlignment="1">
      <alignment horizontal="left" vertical="top" wrapText="1"/>
    </xf>
    <xf numFmtId="0" fontId="87" fillId="0" borderId="23" xfId="0" applyFont="1" applyFill="1" applyBorder="1" applyAlignment="1">
      <alignment vertical="top" wrapText="1"/>
    </xf>
    <xf numFmtId="0" fontId="87" fillId="0" borderId="24" xfId="0" applyFont="1" applyFill="1" applyBorder="1" applyAlignment="1">
      <alignment vertical="top" wrapText="1"/>
    </xf>
    <xf numFmtId="0" fontId="4" fillId="0" borderId="24" xfId="0" applyFont="1" applyFill="1" applyBorder="1" applyAlignment="1">
      <alignment horizontal="justify" vertical="top" wrapText="1"/>
    </xf>
    <xf numFmtId="0" fontId="4" fillId="0" borderId="29" xfId="0" applyFont="1" applyFill="1" applyBorder="1" applyAlignment="1">
      <alignment horizontal="justify" vertical="top" wrapText="1"/>
    </xf>
    <xf numFmtId="0" fontId="4" fillId="0" borderId="25" xfId="0" applyFont="1" applyFill="1" applyBorder="1" applyAlignment="1">
      <alignment horizontal="justify" vertical="top" wrapText="1"/>
    </xf>
    <xf numFmtId="0" fontId="87" fillId="0" borderId="29" xfId="0" applyFont="1" applyFill="1" applyBorder="1" applyAlignment="1">
      <alignment vertical="top" wrapText="1"/>
    </xf>
    <xf numFmtId="0" fontId="87" fillId="0" borderId="25" xfId="0" applyFont="1" applyFill="1" applyBorder="1" applyAlignment="1">
      <alignment vertical="top" wrapText="1"/>
    </xf>
    <xf numFmtId="2" fontId="87" fillId="0" borderId="24" xfId="0" applyNumberFormat="1" applyFont="1" applyFill="1" applyBorder="1" applyAlignment="1">
      <alignment horizontal="left" vertical="top" wrapText="1"/>
    </xf>
    <xf numFmtId="2" fontId="87" fillId="0" borderId="29" xfId="0" applyNumberFormat="1" applyFont="1" applyFill="1" applyBorder="1" applyAlignment="1">
      <alignment horizontal="left" vertical="top" wrapText="1"/>
    </xf>
    <xf numFmtId="2" fontId="87" fillId="0" borderId="25" xfId="0" applyNumberFormat="1" applyFont="1" applyFill="1" applyBorder="1" applyAlignment="1">
      <alignment horizontal="left" vertical="top" wrapText="1"/>
    </xf>
    <xf numFmtId="0" fontId="86" fillId="0" borderId="0" xfId="0" applyFont="1" applyFill="1" applyAlignment="1">
      <alignment horizontal="center"/>
    </xf>
    <xf numFmtId="0" fontId="87" fillId="0" borderId="0" xfId="0" applyFont="1" applyFill="1" applyAlignment="1">
      <alignment horizontal="center" vertical="top" wrapText="1"/>
    </xf>
    <xf numFmtId="0" fontId="86" fillId="0" borderId="24" xfId="0" applyFont="1" applyFill="1" applyBorder="1" applyAlignment="1">
      <alignment vertical="top" wrapText="1"/>
    </xf>
    <xf numFmtId="0" fontId="86" fillId="0" borderId="0" xfId="0" applyFont="1" applyFill="1" applyBorder="1" applyAlignment="1">
      <alignment horizontal="center"/>
    </xf>
    <xf numFmtId="0" fontId="105" fillId="0" borderId="0" xfId="0" applyFont="1" applyFill="1" applyBorder="1" applyAlignment="1">
      <alignment horizontal="center" wrapText="1"/>
    </xf>
    <xf numFmtId="0" fontId="106" fillId="0" borderId="0" xfId="0" applyFont="1" applyAlignment="1">
      <alignment/>
    </xf>
    <xf numFmtId="0" fontId="86" fillId="0" borderId="24" xfId="0" applyFont="1" applyFill="1" applyBorder="1" applyAlignment="1">
      <alignment horizontal="center" vertical="top" wrapText="1"/>
    </xf>
    <xf numFmtId="0" fontId="86" fillId="0" borderId="29" xfId="0" applyFont="1" applyFill="1" applyBorder="1" applyAlignment="1">
      <alignment horizontal="center" vertical="top" wrapText="1"/>
    </xf>
    <xf numFmtId="0" fontId="86" fillId="0" borderId="25" xfId="0" applyFont="1" applyFill="1" applyBorder="1" applyAlignment="1">
      <alignment horizontal="center" vertical="top" wrapText="1"/>
    </xf>
    <xf numFmtId="0" fontId="87" fillId="0" borderId="23" xfId="0" applyFont="1" applyFill="1" applyBorder="1" applyAlignment="1">
      <alignment horizontal="center" vertical="top" wrapText="1"/>
    </xf>
    <xf numFmtId="0" fontId="87" fillId="0" borderId="23" xfId="0" applyFont="1" applyFill="1" applyBorder="1" applyAlignment="1">
      <alignment horizontal="center" vertical="top"/>
    </xf>
    <xf numFmtId="0" fontId="88" fillId="0" borderId="24" xfId="0" applyFont="1" applyFill="1" applyBorder="1" applyAlignment="1">
      <alignment horizontal="center" vertical="top" wrapText="1"/>
    </xf>
    <xf numFmtId="0" fontId="88" fillId="0" borderId="29" xfId="0" applyFont="1" applyFill="1" applyBorder="1" applyAlignment="1">
      <alignment horizontal="center" vertical="top" wrapText="1"/>
    </xf>
    <xf numFmtId="0" fontId="88" fillId="0" borderId="25" xfId="0" applyFont="1" applyFill="1" applyBorder="1" applyAlignment="1">
      <alignment horizontal="center" vertical="top" wrapText="1"/>
    </xf>
    <xf numFmtId="0" fontId="88" fillId="0" borderId="24" xfId="0" applyFont="1" applyFill="1" applyBorder="1" applyAlignment="1">
      <alignment horizontal="justify" vertical="top" wrapText="1"/>
    </xf>
    <xf numFmtId="0" fontId="88" fillId="0" borderId="29" xfId="0" applyFont="1" applyFill="1" applyBorder="1" applyAlignment="1">
      <alignment horizontal="justify" vertical="top" wrapText="1"/>
    </xf>
    <xf numFmtId="0" fontId="88" fillId="0" borderId="25" xfId="0" applyFont="1" applyFill="1" applyBorder="1" applyAlignment="1">
      <alignment horizontal="justify" vertical="top" wrapText="1"/>
    </xf>
    <xf numFmtId="0" fontId="87" fillId="0" borderId="24" xfId="0" applyFont="1" applyFill="1" applyBorder="1" applyAlignment="1">
      <alignment horizontal="center" vertical="center" wrapText="1"/>
    </xf>
    <xf numFmtId="0" fontId="87" fillId="0" borderId="29" xfId="0" applyFont="1" applyFill="1" applyBorder="1" applyAlignment="1">
      <alignment horizontal="center" vertical="center" wrapText="1"/>
    </xf>
    <xf numFmtId="0" fontId="87" fillId="0" borderId="25" xfId="0" applyFont="1" applyFill="1" applyBorder="1" applyAlignment="1">
      <alignment horizontal="center" vertical="center" wrapText="1"/>
    </xf>
    <xf numFmtId="0" fontId="87" fillId="0" borderId="24" xfId="0" applyFont="1" applyFill="1" applyBorder="1" applyAlignment="1">
      <alignment horizontal="center" vertical="top" wrapText="1"/>
    </xf>
    <xf numFmtId="0" fontId="87" fillId="0" borderId="29" xfId="0" applyFont="1" applyFill="1" applyBorder="1" applyAlignment="1">
      <alignment horizontal="center" vertical="top" wrapText="1"/>
    </xf>
    <xf numFmtId="0" fontId="87" fillId="0" borderId="25" xfId="0" applyFont="1" applyFill="1" applyBorder="1" applyAlignment="1">
      <alignment horizontal="center" vertical="top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87" fillId="0" borderId="24" xfId="0" applyFont="1" applyFill="1" applyBorder="1" applyAlignment="1">
      <alignment horizontal="center" vertical="top"/>
    </xf>
    <xf numFmtId="0" fontId="87" fillId="0" borderId="29" xfId="0" applyFont="1" applyFill="1" applyBorder="1" applyAlignment="1">
      <alignment horizontal="center" vertical="top"/>
    </xf>
    <xf numFmtId="0" fontId="87" fillId="0" borderId="25" xfId="0" applyFont="1" applyFill="1" applyBorder="1" applyAlignment="1">
      <alignment horizontal="center" vertical="top"/>
    </xf>
    <xf numFmtId="0" fontId="87" fillId="0" borderId="23" xfId="0" applyFont="1" applyFill="1" applyBorder="1" applyAlignment="1">
      <alignment horizontal="center" vertical="center" wrapText="1"/>
    </xf>
    <xf numFmtId="0" fontId="89" fillId="0" borderId="24" xfId="0" applyFont="1" applyFill="1" applyBorder="1" applyAlignment="1">
      <alignment horizontal="center" vertical="top" wrapText="1"/>
    </xf>
    <xf numFmtId="0" fontId="89" fillId="0" borderId="25" xfId="0" applyFont="1" applyFill="1" applyBorder="1" applyAlignment="1">
      <alignment horizontal="center" vertical="top" wrapText="1"/>
    </xf>
    <xf numFmtId="0" fontId="89" fillId="0" borderId="24" xfId="0" applyNumberFormat="1" applyFont="1" applyFill="1" applyBorder="1" applyAlignment="1">
      <alignment horizontal="center" vertical="top"/>
    </xf>
    <xf numFmtId="0" fontId="89" fillId="0" borderId="25" xfId="0" applyNumberFormat="1" applyFont="1" applyFill="1" applyBorder="1" applyAlignment="1">
      <alignment horizontal="center" vertical="top"/>
    </xf>
    <xf numFmtId="0" fontId="89" fillId="0" borderId="29" xfId="0" applyNumberFormat="1" applyFont="1" applyFill="1" applyBorder="1" applyAlignment="1">
      <alignment horizontal="center" vertical="center" wrapText="1"/>
    </xf>
    <xf numFmtId="0" fontId="87" fillId="0" borderId="24" xfId="0" applyNumberFormat="1" applyFont="1" applyFill="1" applyBorder="1" applyAlignment="1">
      <alignment horizontal="center" vertical="top"/>
    </xf>
    <xf numFmtId="0" fontId="87" fillId="0" borderId="25" xfId="0" applyNumberFormat="1" applyFont="1" applyFill="1" applyBorder="1" applyAlignment="1">
      <alignment horizontal="center" vertical="top"/>
    </xf>
    <xf numFmtId="0" fontId="104" fillId="0" borderId="23" xfId="0" applyFont="1" applyFill="1" applyBorder="1" applyAlignment="1">
      <alignment horizontal="center" vertical="center" wrapText="1"/>
    </xf>
    <xf numFmtId="0" fontId="86" fillId="0" borderId="0" xfId="0" applyFont="1" applyFill="1" applyBorder="1" applyAlignment="1">
      <alignment horizontal="center" vertical="top"/>
    </xf>
    <xf numFmtId="0" fontId="87" fillId="0" borderId="26" xfId="0" applyFont="1" applyFill="1" applyBorder="1" applyAlignment="1">
      <alignment horizontal="center" vertical="top" wrapText="1"/>
    </xf>
    <xf numFmtId="0" fontId="0" fillId="0" borderId="31" xfId="0" applyFill="1" applyBorder="1" applyAlignment="1">
      <alignment/>
    </xf>
    <xf numFmtId="0" fontId="0" fillId="0" borderId="27" xfId="0" applyFill="1" applyBorder="1" applyAlignment="1">
      <alignment/>
    </xf>
    <xf numFmtId="0" fontId="87" fillId="0" borderId="0" xfId="0" applyFont="1" applyFill="1" applyAlignment="1">
      <alignment horizontal="center"/>
    </xf>
  </cellXfs>
  <cellStyles count="817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2" xfId="24"/>
    <cellStyle name="20% - Акцент1 3" xfId="25"/>
    <cellStyle name="20% - Акцент1 4" xfId="26"/>
    <cellStyle name="20% - Акцент1 5" xfId="27"/>
    <cellStyle name="20% - Акцент1 6" xfId="28"/>
    <cellStyle name="20% - Акцент1 7" xfId="29"/>
    <cellStyle name="20% - Акцент1 8" xfId="30"/>
    <cellStyle name="20% - Акцент1 9" xfId="31"/>
    <cellStyle name="20% - Акцент2" xfId="32"/>
    <cellStyle name="20% - Акцент2 10" xfId="33"/>
    <cellStyle name="20% - Акцент2 11" xfId="34"/>
    <cellStyle name="20% - Акцент2 12" xfId="35"/>
    <cellStyle name="20% - Акцент2 13" xfId="36"/>
    <cellStyle name="20% - Акцент2 14" xfId="37"/>
    <cellStyle name="20% - Акцент2 15" xfId="38"/>
    <cellStyle name="20% - Акцент2 16" xfId="39"/>
    <cellStyle name="20% - Акцент2 17" xfId="40"/>
    <cellStyle name="20% - Акцент2 2" xfId="41"/>
    <cellStyle name="20% - Акцент2 3" xfId="42"/>
    <cellStyle name="20% - Акцент2 4" xfId="43"/>
    <cellStyle name="20% - Акцент2 5" xfId="44"/>
    <cellStyle name="20% - Акцент2 6" xfId="45"/>
    <cellStyle name="20% - Акцент2 7" xfId="46"/>
    <cellStyle name="20% - Акцент2 8" xfId="47"/>
    <cellStyle name="20% - Акцент2 9" xfId="48"/>
    <cellStyle name="20% - Акцент3" xfId="49"/>
    <cellStyle name="20% - Акцент3 10" xfId="50"/>
    <cellStyle name="20% - Акцент3 11" xfId="51"/>
    <cellStyle name="20% - Акцент3 12" xfId="52"/>
    <cellStyle name="20% - Акцент3 13" xfId="53"/>
    <cellStyle name="20% - Акцент3 14" xfId="54"/>
    <cellStyle name="20% - Акцент3 15" xfId="55"/>
    <cellStyle name="20% - Акцент3 16" xfId="56"/>
    <cellStyle name="20% - Акцент3 17" xfId="57"/>
    <cellStyle name="20% - Акцент3 2" xfId="58"/>
    <cellStyle name="20% - Акцент3 3" xfId="59"/>
    <cellStyle name="20% - Акцент3 4" xfId="60"/>
    <cellStyle name="20% - Акцент3 5" xfId="61"/>
    <cellStyle name="20% - Акцент3 6" xfId="62"/>
    <cellStyle name="20% - Акцент3 7" xfId="63"/>
    <cellStyle name="20% - Акцент3 8" xfId="64"/>
    <cellStyle name="20% - Акцент3 9" xfId="65"/>
    <cellStyle name="20% - Акцент4" xfId="66"/>
    <cellStyle name="20% - Акцент4 10" xfId="67"/>
    <cellStyle name="20% - Акцент4 11" xfId="68"/>
    <cellStyle name="20% - Акцент4 12" xfId="69"/>
    <cellStyle name="20% - Акцент4 13" xfId="70"/>
    <cellStyle name="20% - Акцент4 14" xfId="71"/>
    <cellStyle name="20% - Акцент4 15" xfId="72"/>
    <cellStyle name="20% - Акцент4 16" xfId="73"/>
    <cellStyle name="20% - Акцент4 17" xfId="74"/>
    <cellStyle name="20% - Акцент4 2" xfId="75"/>
    <cellStyle name="20% - Акцент4 3" xfId="76"/>
    <cellStyle name="20% - Акцент4 4" xfId="77"/>
    <cellStyle name="20% - Акцент4 5" xfId="78"/>
    <cellStyle name="20% - Акцент4 6" xfId="79"/>
    <cellStyle name="20% - Акцент4 7" xfId="80"/>
    <cellStyle name="20% - Акцент4 8" xfId="81"/>
    <cellStyle name="20% - Акцент4 9" xfId="82"/>
    <cellStyle name="20% - Акцент5" xfId="83"/>
    <cellStyle name="20% - Акцент5 10" xfId="84"/>
    <cellStyle name="20% - Акцент5 11" xfId="85"/>
    <cellStyle name="20% - Акцент5 12" xfId="86"/>
    <cellStyle name="20% - Акцент5 13" xfId="87"/>
    <cellStyle name="20% - Акцент5 14" xfId="88"/>
    <cellStyle name="20% - Акцент5 15" xfId="89"/>
    <cellStyle name="20% - Акцент5 16" xfId="90"/>
    <cellStyle name="20% - Акцент5 17" xfId="91"/>
    <cellStyle name="20% - Акцент5 2" xfId="92"/>
    <cellStyle name="20% - Акцент5 3" xfId="93"/>
    <cellStyle name="20% - Акцент5 4" xfId="94"/>
    <cellStyle name="20% - Акцент5 5" xfId="95"/>
    <cellStyle name="20% - Акцент5 6" xfId="96"/>
    <cellStyle name="20% - Акцент5 7" xfId="97"/>
    <cellStyle name="20% - Акцент5 8" xfId="98"/>
    <cellStyle name="20% - Акцент5 9" xfId="99"/>
    <cellStyle name="20% - Акцент6" xfId="100"/>
    <cellStyle name="20% - Акцент6 10" xfId="101"/>
    <cellStyle name="20% - Акцент6 11" xfId="102"/>
    <cellStyle name="20% - Акцент6 12" xfId="103"/>
    <cellStyle name="20% - Акцент6 13" xfId="104"/>
    <cellStyle name="20% - Акцент6 14" xfId="105"/>
    <cellStyle name="20% - Акцент6 15" xfId="106"/>
    <cellStyle name="20% - Акцент6 16" xfId="107"/>
    <cellStyle name="20% - Акцент6 17" xfId="108"/>
    <cellStyle name="20% - Акцент6 2" xfId="109"/>
    <cellStyle name="20% - Акцент6 3" xfId="110"/>
    <cellStyle name="20% - Акцент6 4" xfId="111"/>
    <cellStyle name="20% - Акцент6 5" xfId="112"/>
    <cellStyle name="20% - Акцент6 6" xfId="113"/>
    <cellStyle name="20% - Акцент6 7" xfId="114"/>
    <cellStyle name="20% - Акцент6 8" xfId="115"/>
    <cellStyle name="20% - Акцент6 9" xfId="116"/>
    <cellStyle name="40% - Акцент1" xfId="117"/>
    <cellStyle name="40% - Акцент1 10" xfId="118"/>
    <cellStyle name="40% - Акцент1 11" xfId="119"/>
    <cellStyle name="40% - Акцент1 12" xfId="120"/>
    <cellStyle name="40% - Акцент1 13" xfId="121"/>
    <cellStyle name="40% - Акцент1 14" xfId="122"/>
    <cellStyle name="40% - Акцент1 15" xfId="123"/>
    <cellStyle name="40% - Акцент1 16" xfId="124"/>
    <cellStyle name="40% - Акцент1 17" xfId="125"/>
    <cellStyle name="40% - Акцент1 2" xfId="126"/>
    <cellStyle name="40% - Акцент1 3" xfId="127"/>
    <cellStyle name="40% - Акцент1 4" xfId="128"/>
    <cellStyle name="40% - Акцент1 5" xfId="129"/>
    <cellStyle name="40% - Акцент1 6" xfId="130"/>
    <cellStyle name="40% - Акцент1 7" xfId="131"/>
    <cellStyle name="40% - Акцент1 8" xfId="132"/>
    <cellStyle name="40% - Акцент1 9" xfId="133"/>
    <cellStyle name="40% - Акцент2" xfId="134"/>
    <cellStyle name="40% - Акцент2 10" xfId="135"/>
    <cellStyle name="40% - Акцент2 11" xfId="136"/>
    <cellStyle name="40% - Акцент2 12" xfId="137"/>
    <cellStyle name="40% - Акцент2 13" xfId="138"/>
    <cellStyle name="40% - Акцент2 14" xfId="139"/>
    <cellStyle name="40% - Акцент2 15" xfId="140"/>
    <cellStyle name="40% - Акцент2 16" xfId="141"/>
    <cellStyle name="40% - Акцент2 17" xfId="142"/>
    <cellStyle name="40% - Акцент2 2" xfId="143"/>
    <cellStyle name="40% - Акцент2 3" xfId="144"/>
    <cellStyle name="40% - Акцент2 4" xfId="145"/>
    <cellStyle name="40% - Акцент2 5" xfId="146"/>
    <cellStyle name="40% - Акцент2 6" xfId="147"/>
    <cellStyle name="40% - Акцент2 7" xfId="148"/>
    <cellStyle name="40% - Акцент2 8" xfId="149"/>
    <cellStyle name="40% - Акцент2 9" xfId="150"/>
    <cellStyle name="40% - Акцент3" xfId="151"/>
    <cellStyle name="40% - Акцент3 10" xfId="152"/>
    <cellStyle name="40% - Акцент3 11" xfId="153"/>
    <cellStyle name="40% - Акцент3 12" xfId="154"/>
    <cellStyle name="40% - Акцент3 13" xfId="155"/>
    <cellStyle name="40% - Акцент3 14" xfId="156"/>
    <cellStyle name="40% - Акцент3 15" xfId="157"/>
    <cellStyle name="40% - Акцент3 16" xfId="158"/>
    <cellStyle name="40% - Акцент3 17" xfId="159"/>
    <cellStyle name="40% - Акцент3 2" xfId="160"/>
    <cellStyle name="40% - Акцент3 3" xfId="161"/>
    <cellStyle name="40% - Акцент3 4" xfId="162"/>
    <cellStyle name="40% - Акцент3 5" xfId="163"/>
    <cellStyle name="40% - Акцент3 6" xfId="164"/>
    <cellStyle name="40% - Акцент3 7" xfId="165"/>
    <cellStyle name="40% - Акцент3 8" xfId="166"/>
    <cellStyle name="40% - Акцент3 9" xfId="167"/>
    <cellStyle name="40% - Акцент4" xfId="168"/>
    <cellStyle name="40% - Акцент4 10" xfId="169"/>
    <cellStyle name="40% - Акцент4 11" xfId="170"/>
    <cellStyle name="40% - Акцент4 12" xfId="171"/>
    <cellStyle name="40% - Акцент4 13" xfId="172"/>
    <cellStyle name="40% - Акцент4 14" xfId="173"/>
    <cellStyle name="40% - Акцент4 15" xfId="174"/>
    <cellStyle name="40% - Акцент4 16" xfId="175"/>
    <cellStyle name="40% - Акцент4 17" xfId="176"/>
    <cellStyle name="40% - Акцент4 2" xfId="177"/>
    <cellStyle name="40% - Акцент4 3" xfId="178"/>
    <cellStyle name="40% - Акцент4 4" xfId="179"/>
    <cellStyle name="40% - Акцент4 5" xfId="180"/>
    <cellStyle name="40% - Акцент4 6" xfId="181"/>
    <cellStyle name="40% - Акцент4 7" xfId="182"/>
    <cellStyle name="40% - Акцент4 8" xfId="183"/>
    <cellStyle name="40% - Акцент4 9" xfId="184"/>
    <cellStyle name="40% - Акцент5" xfId="185"/>
    <cellStyle name="40% - Акцент5 10" xfId="186"/>
    <cellStyle name="40% - Акцент5 11" xfId="187"/>
    <cellStyle name="40% - Акцент5 12" xfId="188"/>
    <cellStyle name="40% - Акцент5 13" xfId="189"/>
    <cellStyle name="40% - Акцент5 14" xfId="190"/>
    <cellStyle name="40% - Акцент5 15" xfId="191"/>
    <cellStyle name="40% - Акцент5 16" xfId="192"/>
    <cellStyle name="40% - Акцент5 17" xfId="193"/>
    <cellStyle name="40% - Акцент5 2" xfId="194"/>
    <cellStyle name="40% - Акцент5 3" xfId="195"/>
    <cellStyle name="40% - Акцент5 4" xfId="196"/>
    <cellStyle name="40% - Акцент5 5" xfId="197"/>
    <cellStyle name="40% - Акцент5 6" xfId="198"/>
    <cellStyle name="40% - Акцент5 7" xfId="199"/>
    <cellStyle name="40% - Акцент5 8" xfId="200"/>
    <cellStyle name="40% - Акцент5 9" xfId="201"/>
    <cellStyle name="40% - Акцент6" xfId="202"/>
    <cellStyle name="40% - Акцент6 10" xfId="203"/>
    <cellStyle name="40% - Акцент6 11" xfId="204"/>
    <cellStyle name="40% - Акцент6 12" xfId="205"/>
    <cellStyle name="40% - Акцент6 13" xfId="206"/>
    <cellStyle name="40% - Акцент6 14" xfId="207"/>
    <cellStyle name="40% - Акцент6 15" xfId="208"/>
    <cellStyle name="40% - Акцент6 16" xfId="209"/>
    <cellStyle name="40% - Акцент6 17" xfId="210"/>
    <cellStyle name="40% - Акцент6 2" xfId="211"/>
    <cellStyle name="40% - Акцент6 3" xfId="212"/>
    <cellStyle name="40% - Акцент6 4" xfId="213"/>
    <cellStyle name="40% - Акцент6 5" xfId="214"/>
    <cellStyle name="40% - Акцент6 6" xfId="215"/>
    <cellStyle name="40% - Акцент6 7" xfId="216"/>
    <cellStyle name="40% - Акцент6 8" xfId="217"/>
    <cellStyle name="40% - Акцент6 9" xfId="218"/>
    <cellStyle name="60% - Акцент1" xfId="219"/>
    <cellStyle name="60% - Акцент1 10" xfId="220"/>
    <cellStyle name="60% - Акцент1 11" xfId="221"/>
    <cellStyle name="60% - Акцент1 12" xfId="222"/>
    <cellStyle name="60% - Акцент1 13" xfId="223"/>
    <cellStyle name="60% - Акцент1 14" xfId="224"/>
    <cellStyle name="60% - Акцент1 15" xfId="225"/>
    <cellStyle name="60% - Акцент1 16" xfId="226"/>
    <cellStyle name="60% - Акцент1 17" xfId="227"/>
    <cellStyle name="60% - Акцент1 2" xfId="228"/>
    <cellStyle name="60% - Акцент1 3" xfId="229"/>
    <cellStyle name="60% - Акцент1 4" xfId="230"/>
    <cellStyle name="60% - Акцент1 5" xfId="231"/>
    <cellStyle name="60% - Акцент1 6" xfId="232"/>
    <cellStyle name="60% - Акцент1 7" xfId="233"/>
    <cellStyle name="60% - Акцент1 8" xfId="234"/>
    <cellStyle name="60% - Акцент1 9" xfId="235"/>
    <cellStyle name="60% - Акцент2" xfId="236"/>
    <cellStyle name="60% - Акцент2 10" xfId="237"/>
    <cellStyle name="60% - Акцент2 11" xfId="238"/>
    <cellStyle name="60% - Акцент2 12" xfId="239"/>
    <cellStyle name="60% - Акцент2 13" xfId="240"/>
    <cellStyle name="60% - Акцент2 14" xfId="241"/>
    <cellStyle name="60% - Акцент2 15" xfId="242"/>
    <cellStyle name="60% - Акцент2 16" xfId="243"/>
    <cellStyle name="60% - Акцент2 17" xfId="244"/>
    <cellStyle name="60% - Акцент2 2" xfId="245"/>
    <cellStyle name="60% - Акцент2 3" xfId="246"/>
    <cellStyle name="60% - Акцент2 4" xfId="247"/>
    <cellStyle name="60% - Акцент2 5" xfId="248"/>
    <cellStyle name="60% - Акцент2 6" xfId="249"/>
    <cellStyle name="60% - Акцент2 7" xfId="250"/>
    <cellStyle name="60% - Акцент2 8" xfId="251"/>
    <cellStyle name="60% - Акцент2 9" xfId="252"/>
    <cellStyle name="60% - Акцент3" xfId="253"/>
    <cellStyle name="60% - Акцент3 10" xfId="254"/>
    <cellStyle name="60% - Акцент3 11" xfId="255"/>
    <cellStyle name="60% - Акцент3 12" xfId="256"/>
    <cellStyle name="60% - Акцент3 13" xfId="257"/>
    <cellStyle name="60% - Акцент3 14" xfId="258"/>
    <cellStyle name="60% - Акцент3 15" xfId="259"/>
    <cellStyle name="60% - Акцент3 16" xfId="260"/>
    <cellStyle name="60% - Акцент3 17" xfId="261"/>
    <cellStyle name="60% - Акцент3 2" xfId="262"/>
    <cellStyle name="60% - Акцент3 3" xfId="263"/>
    <cellStyle name="60% - Акцент3 4" xfId="264"/>
    <cellStyle name="60% - Акцент3 5" xfId="265"/>
    <cellStyle name="60% - Акцент3 6" xfId="266"/>
    <cellStyle name="60% - Акцент3 7" xfId="267"/>
    <cellStyle name="60% - Акцент3 8" xfId="268"/>
    <cellStyle name="60% - Акцент3 9" xfId="269"/>
    <cellStyle name="60% - Акцент4" xfId="270"/>
    <cellStyle name="60% - Акцент4 10" xfId="271"/>
    <cellStyle name="60% - Акцент4 11" xfId="272"/>
    <cellStyle name="60% - Акцент4 12" xfId="273"/>
    <cellStyle name="60% - Акцент4 13" xfId="274"/>
    <cellStyle name="60% - Акцент4 14" xfId="275"/>
    <cellStyle name="60% - Акцент4 15" xfId="276"/>
    <cellStyle name="60% - Акцент4 16" xfId="277"/>
    <cellStyle name="60% - Акцент4 17" xfId="278"/>
    <cellStyle name="60% - Акцент4 2" xfId="279"/>
    <cellStyle name="60% - Акцент4 3" xfId="280"/>
    <cellStyle name="60% - Акцент4 4" xfId="281"/>
    <cellStyle name="60% - Акцент4 5" xfId="282"/>
    <cellStyle name="60% - Акцент4 6" xfId="283"/>
    <cellStyle name="60% - Акцент4 7" xfId="284"/>
    <cellStyle name="60% - Акцент4 8" xfId="285"/>
    <cellStyle name="60% - Акцент4 9" xfId="286"/>
    <cellStyle name="60% - Акцент5" xfId="287"/>
    <cellStyle name="60% - Акцент5 10" xfId="288"/>
    <cellStyle name="60% - Акцент5 11" xfId="289"/>
    <cellStyle name="60% - Акцент5 12" xfId="290"/>
    <cellStyle name="60% - Акцент5 13" xfId="291"/>
    <cellStyle name="60% - Акцент5 14" xfId="292"/>
    <cellStyle name="60% - Акцент5 15" xfId="293"/>
    <cellStyle name="60% - Акцент5 16" xfId="294"/>
    <cellStyle name="60% - Акцент5 17" xfId="295"/>
    <cellStyle name="60% - Акцент5 2" xfId="296"/>
    <cellStyle name="60% - Акцент5 3" xfId="297"/>
    <cellStyle name="60% - Акцент5 4" xfId="298"/>
    <cellStyle name="60% - Акцент5 5" xfId="299"/>
    <cellStyle name="60% - Акцент5 6" xfId="300"/>
    <cellStyle name="60% - Акцент5 7" xfId="301"/>
    <cellStyle name="60% - Акцент5 8" xfId="302"/>
    <cellStyle name="60% - Акцент5 9" xfId="303"/>
    <cellStyle name="60% - Акцент6" xfId="304"/>
    <cellStyle name="60% - Акцент6 10" xfId="305"/>
    <cellStyle name="60% - Акцент6 11" xfId="306"/>
    <cellStyle name="60% - Акцент6 12" xfId="307"/>
    <cellStyle name="60% - Акцент6 13" xfId="308"/>
    <cellStyle name="60% - Акцент6 14" xfId="309"/>
    <cellStyle name="60% - Акцент6 15" xfId="310"/>
    <cellStyle name="60% - Акцент6 16" xfId="311"/>
    <cellStyle name="60% - Акцент6 17" xfId="312"/>
    <cellStyle name="60% - Акцент6 2" xfId="313"/>
    <cellStyle name="60% - Акцент6 3" xfId="314"/>
    <cellStyle name="60% - Акцент6 4" xfId="315"/>
    <cellStyle name="60% - Акцент6 5" xfId="316"/>
    <cellStyle name="60% - Акцент6 6" xfId="317"/>
    <cellStyle name="60% - Акцент6 7" xfId="318"/>
    <cellStyle name="60% - Акцент6 8" xfId="319"/>
    <cellStyle name="60% - Акцент6 9" xfId="320"/>
    <cellStyle name="br" xfId="321"/>
    <cellStyle name="col" xfId="322"/>
    <cellStyle name="st26" xfId="323"/>
    <cellStyle name="style0" xfId="324"/>
    <cellStyle name="td" xfId="325"/>
    <cellStyle name="tr" xfId="326"/>
    <cellStyle name="xl21" xfId="327"/>
    <cellStyle name="xl22" xfId="328"/>
    <cellStyle name="xl23" xfId="329"/>
    <cellStyle name="xl24" xfId="330"/>
    <cellStyle name="xl25" xfId="331"/>
    <cellStyle name="xl26" xfId="332"/>
    <cellStyle name="xl27" xfId="333"/>
    <cellStyle name="xl28" xfId="334"/>
    <cellStyle name="xl29" xfId="335"/>
    <cellStyle name="xl30" xfId="336"/>
    <cellStyle name="xl31" xfId="337"/>
    <cellStyle name="xl32" xfId="338"/>
    <cellStyle name="xl33" xfId="339"/>
    <cellStyle name="xl34" xfId="340"/>
    <cellStyle name="xl35" xfId="341"/>
    <cellStyle name="xl36" xfId="342"/>
    <cellStyle name="xl37" xfId="343"/>
    <cellStyle name="xl38" xfId="344"/>
    <cellStyle name="xl39" xfId="345"/>
    <cellStyle name="xl40" xfId="346"/>
    <cellStyle name="xl41" xfId="347"/>
    <cellStyle name="xl42" xfId="348"/>
    <cellStyle name="xl43" xfId="349"/>
    <cellStyle name="xl44" xfId="350"/>
    <cellStyle name="xl45" xfId="351"/>
    <cellStyle name="Акцент1" xfId="352"/>
    <cellStyle name="Акцент1 10" xfId="353"/>
    <cellStyle name="Акцент1 11" xfId="354"/>
    <cellStyle name="Акцент1 12" xfId="355"/>
    <cellStyle name="Акцент1 13" xfId="356"/>
    <cellStyle name="Акцент1 14" xfId="357"/>
    <cellStyle name="Акцент1 15" xfId="358"/>
    <cellStyle name="Акцент1 16" xfId="359"/>
    <cellStyle name="Акцент1 17" xfId="360"/>
    <cellStyle name="Акцент1 2" xfId="361"/>
    <cellStyle name="Акцент1 3" xfId="362"/>
    <cellStyle name="Акцент1 4" xfId="363"/>
    <cellStyle name="Акцент1 5" xfId="364"/>
    <cellStyle name="Акцент1 6" xfId="365"/>
    <cellStyle name="Акцент1 7" xfId="366"/>
    <cellStyle name="Акцент1 8" xfId="367"/>
    <cellStyle name="Акцент1 9" xfId="368"/>
    <cellStyle name="Акцент2" xfId="369"/>
    <cellStyle name="Акцент2 10" xfId="370"/>
    <cellStyle name="Акцент2 11" xfId="371"/>
    <cellStyle name="Акцент2 12" xfId="372"/>
    <cellStyle name="Акцент2 13" xfId="373"/>
    <cellStyle name="Акцент2 14" xfId="374"/>
    <cellStyle name="Акцент2 15" xfId="375"/>
    <cellStyle name="Акцент2 16" xfId="376"/>
    <cellStyle name="Акцент2 17" xfId="377"/>
    <cellStyle name="Акцент2 2" xfId="378"/>
    <cellStyle name="Акцент2 3" xfId="379"/>
    <cellStyle name="Акцент2 4" xfId="380"/>
    <cellStyle name="Акцент2 5" xfId="381"/>
    <cellStyle name="Акцент2 6" xfId="382"/>
    <cellStyle name="Акцент2 7" xfId="383"/>
    <cellStyle name="Акцент2 8" xfId="384"/>
    <cellStyle name="Акцент2 9" xfId="385"/>
    <cellStyle name="Акцент3" xfId="386"/>
    <cellStyle name="Акцент3 10" xfId="387"/>
    <cellStyle name="Акцент3 11" xfId="388"/>
    <cellStyle name="Акцент3 12" xfId="389"/>
    <cellStyle name="Акцент3 13" xfId="390"/>
    <cellStyle name="Акцент3 14" xfId="391"/>
    <cellStyle name="Акцент3 15" xfId="392"/>
    <cellStyle name="Акцент3 16" xfId="393"/>
    <cellStyle name="Акцент3 17" xfId="394"/>
    <cellStyle name="Акцент3 2" xfId="395"/>
    <cellStyle name="Акцент3 3" xfId="396"/>
    <cellStyle name="Акцент3 4" xfId="397"/>
    <cellStyle name="Акцент3 5" xfId="398"/>
    <cellStyle name="Акцент3 6" xfId="399"/>
    <cellStyle name="Акцент3 7" xfId="400"/>
    <cellStyle name="Акцент3 8" xfId="401"/>
    <cellStyle name="Акцент3 9" xfId="402"/>
    <cellStyle name="Акцент4" xfId="403"/>
    <cellStyle name="Акцент4 10" xfId="404"/>
    <cellStyle name="Акцент4 11" xfId="405"/>
    <cellStyle name="Акцент4 12" xfId="406"/>
    <cellStyle name="Акцент4 13" xfId="407"/>
    <cellStyle name="Акцент4 14" xfId="408"/>
    <cellStyle name="Акцент4 15" xfId="409"/>
    <cellStyle name="Акцент4 16" xfId="410"/>
    <cellStyle name="Акцент4 17" xfId="411"/>
    <cellStyle name="Акцент4 2" xfId="412"/>
    <cellStyle name="Акцент4 3" xfId="413"/>
    <cellStyle name="Акцент4 4" xfId="414"/>
    <cellStyle name="Акцент4 5" xfId="415"/>
    <cellStyle name="Акцент4 6" xfId="416"/>
    <cellStyle name="Акцент4 7" xfId="417"/>
    <cellStyle name="Акцент4 8" xfId="418"/>
    <cellStyle name="Акцент4 9" xfId="419"/>
    <cellStyle name="Акцент5" xfId="420"/>
    <cellStyle name="Акцент5 10" xfId="421"/>
    <cellStyle name="Акцент5 11" xfId="422"/>
    <cellStyle name="Акцент5 12" xfId="423"/>
    <cellStyle name="Акцент5 13" xfId="424"/>
    <cellStyle name="Акцент5 14" xfId="425"/>
    <cellStyle name="Акцент5 15" xfId="426"/>
    <cellStyle name="Акцент5 16" xfId="427"/>
    <cellStyle name="Акцент5 17" xfId="428"/>
    <cellStyle name="Акцент5 2" xfId="429"/>
    <cellStyle name="Акцент5 3" xfId="430"/>
    <cellStyle name="Акцент5 4" xfId="431"/>
    <cellStyle name="Акцент5 5" xfId="432"/>
    <cellStyle name="Акцент5 6" xfId="433"/>
    <cellStyle name="Акцент5 7" xfId="434"/>
    <cellStyle name="Акцент5 8" xfId="435"/>
    <cellStyle name="Акцент5 9" xfId="436"/>
    <cellStyle name="Акцент6" xfId="437"/>
    <cellStyle name="Акцент6 10" xfId="438"/>
    <cellStyle name="Акцент6 11" xfId="439"/>
    <cellStyle name="Акцент6 12" xfId="440"/>
    <cellStyle name="Акцент6 13" xfId="441"/>
    <cellStyle name="Акцент6 14" xfId="442"/>
    <cellStyle name="Акцент6 15" xfId="443"/>
    <cellStyle name="Акцент6 16" xfId="444"/>
    <cellStyle name="Акцент6 17" xfId="445"/>
    <cellStyle name="Акцент6 2" xfId="446"/>
    <cellStyle name="Акцент6 3" xfId="447"/>
    <cellStyle name="Акцент6 4" xfId="448"/>
    <cellStyle name="Акцент6 5" xfId="449"/>
    <cellStyle name="Акцент6 6" xfId="450"/>
    <cellStyle name="Акцент6 7" xfId="451"/>
    <cellStyle name="Акцент6 8" xfId="452"/>
    <cellStyle name="Акцент6 9" xfId="453"/>
    <cellStyle name="Ввод " xfId="454"/>
    <cellStyle name="Ввод  10" xfId="455"/>
    <cellStyle name="Ввод  11" xfId="456"/>
    <cellStyle name="Ввод  12" xfId="457"/>
    <cellStyle name="Ввод  13" xfId="458"/>
    <cellStyle name="Ввод  14" xfId="459"/>
    <cellStyle name="Ввод  15" xfId="460"/>
    <cellStyle name="Ввод  16" xfId="461"/>
    <cellStyle name="Ввод  17" xfId="462"/>
    <cellStyle name="Ввод  2" xfId="463"/>
    <cellStyle name="Ввод  3" xfId="464"/>
    <cellStyle name="Ввод  4" xfId="465"/>
    <cellStyle name="Ввод  5" xfId="466"/>
    <cellStyle name="Ввод  6" xfId="467"/>
    <cellStyle name="Ввод  7" xfId="468"/>
    <cellStyle name="Ввод  8" xfId="469"/>
    <cellStyle name="Ввод  9" xfId="470"/>
    <cellStyle name="Вывод" xfId="471"/>
    <cellStyle name="Вывод 10" xfId="472"/>
    <cellStyle name="Вывод 11" xfId="473"/>
    <cellStyle name="Вывод 12" xfId="474"/>
    <cellStyle name="Вывод 13" xfId="475"/>
    <cellStyle name="Вывод 14" xfId="476"/>
    <cellStyle name="Вывод 15" xfId="477"/>
    <cellStyle name="Вывод 16" xfId="478"/>
    <cellStyle name="Вывод 17" xfId="479"/>
    <cellStyle name="Вывод 2" xfId="480"/>
    <cellStyle name="Вывод 3" xfId="481"/>
    <cellStyle name="Вывод 4" xfId="482"/>
    <cellStyle name="Вывод 5" xfId="483"/>
    <cellStyle name="Вывод 6" xfId="484"/>
    <cellStyle name="Вывод 7" xfId="485"/>
    <cellStyle name="Вывод 8" xfId="486"/>
    <cellStyle name="Вывод 9" xfId="487"/>
    <cellStyle name="Вычисление" xfId="488"/>
    <cellStyle name="Вычисление 10" xfId="489"/>
    <cellStyle name="Вычисление 11" xfId="490"/>
    <cellStyle name="Вычисление 12" xfId="491"/>
    <cellStyle name="Вычисление 13" xfId="492"/>
    <cellStyle name="Вычисление 14" xfId="493"/>
    <cellStyle name="Вычисление 15" xfId="494"/>
    <cellStyle name="Вычисление 16" xfId="495"/>
    <cellStyle name="Вычисление 17" xfId="496"/>
    <cellStyle name="Вычисление 2" xfId="497"/>
    <cellStyle name="Вычисление 3" xfId="498"/>
    <cellStyle name="Вычисление 4" xfId="499"/>
    <cellStyle name="Вычисление 5" xfId="500"/>
    <cellStyle name="Вычисление 6" xfId="501"/>
    <cellStyle name="Вычисление 7" xfId="502"/>
    <cellStyle name="Вычисление 8" xfId="503"/>
    <cellStyle name="Вычисление 9" xfId="504"/>
    <cellStyle name="Hyperlink" xfId="505"/>
    <cellStyle name="Currency" xfId="506"/>
    <cellStyle name="Currency [0]" xfId="507"/>
    <cellStyle name="Заголовок 1" xfId="508"/>
    <cellStyle name="Заголовок 1 2" xfId="509"/>
    <cellStyle name="Заголовок 2" xfId="510"/>
    <cellStyle name="Заголовок 2 2" xfId="511"/>
    <cellStyle name="Заголовок 3" xfId="512"/>
    <cellStyle name="Заголовок 3 2" xfId="513"/>
    <cellStyle name="Заголовок 4" xfId="514"/>
    <cellStyle name="Заголовок 4 2" xfId="515"/>
    <cellStyle name="Итог" xfId="516"/>
    <cellStyle name="Итог 2" xfId="517"/>
    <cellStyle name="Контрольная ячейка" xfId="518"/>
    <cellStyle name="Контрольная ячейка 10" xfId="519"/>
    <cellStyle name="Контрольная ячейка 11" xfId="520"/>
    <cellStyle name="Контрольная ячейка 12" xfId="521"/>
    <cellStyle name="Контрольная ячейка 13" xfId="522"/>
    <cellStyle name="Контрольная ячейка 14" xfId="523"/>
    <cellStyle name="Контрольная ячейка 15" xfId="524"/>
    <cellStyle name="Контрольная ячейка 16" xfId="525"/>
    <cellStyle name="Контрольная ячейка 17" xfId="526"/>
    <cellStyle name="Контрольная ячейка 2" xfId="527"/>
    <cellStyle name="Контрольная ячейка 3" xfId="528"/>
    <cellStyle name="Контрольная ячейка 4" xfId="529"/>
    <cellStyle name="Контрольная ячейка 5" xfId="530"/>
    <cellStyle name="Контрольная ячейка 6" xfId="531"/>
    <cellStyle name="Контрольная ячейка 7" xfId="532"/>
    <cellStyle name="Контрольная ячейка 8" xfId="533"/>
    <cellStyle name="Контрольная ячейка 9" xfId="534"/>
    <cellStyle name="Название" xfId="535"/>
    <cellStyle name="Название 2" xfId="536"/>
    <cellStyle name="Нейтральный" xfId="537"/>
    <cellStyle name="Нейтральный 10" xfId="538"/>
    <cellStyle name="Нейтральный 11" xfId="539"/>
    <cellStyle name="Нейтральный 12" xfId="540"/>
    <cellStyle name="Нейтральный 13" xfId="541"/>
    <cellStyle name="Нейтральный 14" xfId="542"/>
    <cellStyle name="Нейтральный 15" xfId="543"/>
    <cellStyle name="Нейтральный 16" xfId="544"/>
    <cellStyle name="Нейтральный 17" xfId="545"/>
    <cellStyle name="Нейтральный 2" xfId="546"/>
    <cellStyle name="Нейтральный 3" xfId="547"/>
    <cellStyle name="Нейтральный 4" xfId="548"/>
    <cellStyle name="Нейтральный 5" xfId="549"/>
    <cellStyle name="Нейтральный 6" xfId="550"/>
    <cellStyle name="Нейтральный 7" xfId="551"/>
    <cellStyle name="Нейтральный 8" xfId="552"/>
    <cellStyle name="Нейтральный 9" xfId="553"/>
    <cellStyle name="Обычный 10" xfId="554"/>
    <cellStyle name="Обычный 11" xfId="555"/>
    <cellStyle name="Обычный 18" xfId="556"/>
    <cellStyle name="Обычный 2" xfId="557"/>
    <cellStyle name="Обычный 2 10" xfId="558"/>
    <cellStyle name="Обычный 2 11" xfId="559"/>
    <cellStyle name="Обычный 2 12" xfId="560"/>
    <cellStyle name="Обычный 2 13" xfId="561"/>
    <cellStyle name="Обычный 2 14" xfId="562"/>
    <cellStyle name="Обычный 2 15" xfId="563"/>
    <cellStyle name="Обычный 2 16" xfId="564"/>
    <cellStyle name="Обычный 2 17" xfId="565"/>
    <cellStyle name="Обычный 2 18" xfId="566"/>
    <cellStyle name="Обычный 2 18 2" xfId="567"/>
    <cellStyle name="Обычный 2 18 3" xfId="568"/>
    <cellStyle name="Обычный 2 18 4" xfId="569"/>
    <cellStyle name="Обычный 2 18 5" xfId="570"/>
    <cellStyle name="Обычный 2 18 6" xfId="571"/>
    <cellStyle name="Обычный 2 19" xfId="572"/>
    <cellStyle name="Обычный 2 2" xfId="573"/>
    <cellStyle name="Обычный 2 2 10" xfId="574"/>
    <cellStyle name="Обычный 2 2 11" xfId="575"/>
    <cellStyle name="Обычный 2 2 12" xfId="576"/>
    <cellStyle name="Обычный 2 2 13" xfId="577"/>
    <cellStyle name="Обычный 2 2 14" xfId="578"/>
    <cellStyle name="Обычный 2 2 15" xfId="579"/>
    <cellStyle name="Обычный 2 2 16" xfId="580"/>
    <cellStyle name="Обычный 2 2 17" xfId="581"/>
    <cellStyle name="Обычный 2 2 18" xfId="582"/>
    <cellStyle name="Обычный 2 2 19" xfId="583"/>
    <cellStyle name="Обычный 2 2 2" xfId="584"/>
    <cellStyle name="Обычный 2 2 20" xfId="585"/>
    <cellStyle name="Обычный 2 2 21" xfId="586"/>
    <cellStyle name="Обычный 2 2 22" xfId="587"/>
    <cellStyle name="Обычный 2 2 23" xfId="588"/>
    <cellStyle name="Обычный 2 2 24" xfId="589"/>
    <cellStyle name="Обычный 2 2 3" xfId="590"/>
    <cellStyle name="Обычный 2 2 4" xfId="591"/>
    <cellStyle name="Обычный 2 2 5" xfId="592"/>
    <cellStyle name="Обычный 2 2 6" xfId="593"/>
    <cellStyle name="Обычный 2 2 7" xfId="594"/>
    <cellStyle name="Обычный 2 2 8" xfId="595"/>
    <cellStyle name="Обычный 2 2 9" xfId="596"/>
    <cellStyle name="Обычный 2 20" xfId="597"/>
    <cellStyle name="Обычный 2 21" xfId="598"/>
    <cellStyle name="Обычный 2 22" xfId="599"/>
    <cellStyle name="Обычный 2 23" xfId="600"/>
    <cellStyle name="Обычный 2 24" xfId="601"/>
    <cellStyle name="Обычный 2 25" xfId="602"/>
    <cellStyle name="Обычный 2 26" xfId="603"/>
    <cellStyle name="Обычный 2 27" xfId="604"/>
    <cellStyle name="Обычный 2 28" xfId="605"/>
    <cellStyle name="Обычный 2 29" xfId="606"/>
    <cellStyle name="Обычный 2 3" xfId="607"/>
    <cellStyle name="Обычный 2 30" xfId="608"/>
    <cellStyle name="Обычный 2 31" xfId="609"/>
    <cellStyle name="Обычный 2 32" xfId="610"/>
    <cellStyle name="Обычный 2 33" xfId="611"/>
    <cellStyle name="Обычный 2 34" xfId="612"/>
    <cellStyle name="Обычный 2 35" xfId="613"/>
    <cellStyle name="Обычный 2 36" xfId="614"/>
    <cellStyle name="Обычный 2 37" xfId="615"/>
    <cellStyle name="Обычный 2 38" xfId="616"/>
    <cellStyle name="Обычный 2 39" xfId="617"/>
    <cellStyle name="Обычный 2 4" xfId="618"/>
    <cellStyle name="Обычный 2 40" xfId="619"/>
    <cellStyle name="Обычный 2 41" xfId="620"/>
    <cellStyle name="Обычный 2 42" xfId="621"/>
    <cellStyle name="Обычный 2 43" xfId="622"/>
    <cellStyle name="Обычный 2 44" xfId="623"/>
    <cellStyle name="Обычный 2 45" xfId="624"/>
    <cellStyle name="Обычный 2 46" xfId="625"/>
    <cellStyle name="Обычный 2 47" xfId="626"/>
    <cellStyle name="Обычный 2 48" xfId="627"/>
    <cellStyle name="Обычный 2 49" xfId="628"/>
    <cellStyle name="Обычный 2 5" xfId="629"/>
    <cellStyle name="Обычный 2 50" xfId="630"/>
    <cellStyle name="Обычный 2 51" xfId="631"/>
    <cellStyle name="Обычный 2 52" xfId="632"/>
    <cellStyle name="Обычный 2 53" xfId="633"/>
    <cellStyle name="Обычный 2 54" xfId="634"/>
    <cellStyle name="Обычный 2 55" xfId="635"/>
    <cellStyle name="Обычный 2 56" xfId="636"/>
    <cellStyle name="Обычный 2 57" xfId="637"/>
    <cellStyle name="Обычный 2 58" xfId="638"/>
    <cellStyle name="Обычный 2 59" xfId="639"/>
    <cellStyle name="Обычный 2 6" xfId="640"/>
    <cellStyle name="Обычный 2 60" xfId="641"/>
    <cellStyle name="Обычный 2 61" xfId="642"/>
    <cellStyle name="Обычный 2 62" xfId="643"/>
    <cellStyle name="Обычный 2 63" xfId="644"/>
    <cellStyle name="Обычный 2 64" xfId="645"/>
    <cellStyle name="Обычный 2 65" xfId="646"/>
    <cellStyle name="Обычный 2 66" xfId="647"/>
    <cellStyle name="Обычный 2 67" xfId="648"/>
    <cellStyle name="Обычный 2 68" xfId="649"/>
    <cellStyle name="Обычный 2 7" xfId="650"/>
    <cellStyle name="Обычный 2 8" xfId="651"/>
    <cellStyle name="Обычный 2 9" xfId="652"/>
    <cellStyle name="Обычный 3" xfId="653"/>
    <cellStyle name="Обычный 3 2" xfId="654"/>
    <cellStyle name="Обычный 4" xfId="655"/>
    <cellStyle name="Followed Hyperlink" xfId="656"/>
    <cellStyle name="Плохой" xfId="657"/>
    <cellStyle name="Плохой 10" xfId="658"/>
    <cellStyle name="Плохой 11" xfId="659"/>
    <cellStyle name="Плохой 12" xfId="660"/>
    <cellStyle name="Плохой 13" xfId="661"/>
    <cellStyle name="Плохой 14" xfId="662"/>
    <cellStyle name="Плохой 15" xfId="663"/>
    <cellStyle name="Плохой 16" xfId="664"/>
    <cellStyle name="Плохой 17" xfId="665"/>
    <cellStyle name="Плохой 2" xfId="666"/>
    <cellStyle name="Плохой 3" xfId="667"/>
    <cellStyle name="Плохой 4" xfId="668"/>
    <cellStyle name="Плохой 5" xfId="669"/>
    <cellStyle name="Плохой 6" xfId="670"/>
    <cellStyle name="Плохой 7" xfId="671"/>
    <cellStyle name="Плохой 8" xfId="672"/>
    <cellStyle name="Плохой 9" xfId="673"/>
    <cellStyle name="Пояснение" xfId="674"/>
    <cellStyle name="Пояснение 2" xfId="675"/>
    <cellStyle name="Примечание" xfId="676"/>
    <cellStyle name="Примечание 10" xfId="677"/>
    <cellStyle name="Примечание 11" xfId="678"/>
    <cellStyle name="Примечание 12" xfId="679"/>
    <cellStyle name="Примечание 13" xfId="680"/>
    <cellStyle name="Примечание 14" xfId="681"/>
    <cellStyle name="Примечание 15" xfId="682"/>
    <cellStyle name="Примечание 16" xfId="683"/>
    <cellStyle name="Примечание 17" xfId="684"/>
    <cellStyle name="Примечание 2" xfId="685"/>
    <cellStyle name="Примечание 3" xfId="686"/>
    <cellStyle name="Примечание 4" xfId="687"/>
    <cellStyle name="Примечание 5" xfId="688"/>
    <cellStyle name="Примечание 6" xfId="689"/>
    <cellStyle name="Примечание 7" xfId="690"/>
    <cellStyle name="Примечание 8" xfId="691"/>
    <cellStyle name="Примечание 9" xfId="692"/>
    <cellStyle name="Percent" xfId="693"/>
    <cellStyle name="Процентный 2" xfId="694"/>
    <cellStyle name="Процентный 2 10" xfId="695"/>
    <cellStyle name="Процентный 2 11" xfId="696"/>
    <cellStyle name="Процентный 2 12" xfId="697"/>
    <cellStyle name="Процентный 2 13" xfId="698"/>
    <cellStyle name="Процентный 2 14" xfId="699"/>
    <cellStyle name="Процентный 2 15" xfId="700"/>
    <cellStyle name="Процентный 2 16" xfId="701"/>
    <cellStyle name="Процентный 2 17" xfId="702"/>
    <cellStyle name="Процентный 2 18" xfId="703"/>
    <cellStyle name="Процентный 2 19" xfId="704"/>
    <cellStyle name="Процентный 2 2" xfId="705"/>
    <cellStyle name="Процентный 2 2 10" xfId="706"/>
    <cellStyle name="Процентный 2 2 11" xfId="707"/>
    <cellStyle name="Процентный 2 2 12" xfId="708"/>
    <cellStyle name="Процентный 2 2 13" xfId="709"/>
    <cellStyle name="Процентный 2 2 14" xfId="710"/>
    <cellStyle name="Процентный 2 2 15" xfId="711"/>
    <cellStyle name="Процентный 2 2 16" xfId="712"/>
    <cellStyle name="Процентный 2 2 17" xfId="713"/>
    <cellStyle name="Процентный 2 2 18" xfId="714"/>
    <cellStyle name="Процентный 2 2 18 2" xfId="715"/>
    <cellStyle name="Процентный 2 2 18 3" xfId="716"/>
    <cellStyle name="Процентный 2 2 18 4" xfId="717"/>
    <cellStyle name="Процентный 2 2 18 5" xfId="718"/>
    <cellStyle name="Процентный 2 2 18 6" xfId="719"/>
    <cellStyle name="Процентный 2 2 19" xfId="720"/>
    <cellStyle name="Процентный 2 2 2" xfId="721"/>
    <cellStyle name="Процентный 2 2 2 10" xfId="722"/>
    <cellStyle name="Процентный 2 2 2 11" xfId="723"/>
    <cellStyle name="Процентный 2 2 2 12" xfId="724"/>
    <cellStyle name="Процентный 2 2 2 13" xfId="725"/>
    <cellStyle name="Процентный 2 2 2 14" xfId="726"/>
    <cellStyle name="Процентный 2 2 2 15" xfId="727"/>
    <cellStyle name="Процентный 2 2 2 16" xfId="728"/>
    <cellStyle name="Процентный 2 2 2 17" xfId="729"/>
    <cellStyle name="Процентный 2 2 2 18" xfId="730"/>
    <cellStyle name="Процентный 2 2 2 19" xfId="731"/>
    <cellStyle name="Процентный 2 2 2 2" xfId="732"/>
    <cellStyle name="Процентный 2 2 2 20" xfId="733"/>
    <cellStyle name="Процентный 2 2 2 21" xfId="734"/>
    <cellStyle name="Процентный 2 2 2 22" xfId="735"/>
    <cellStyle name="Процентный 2 2 2 23" xfId="736"/>
    <cellStyle name="Процентный 2 2 2 24" xfId="737"/>
    <cellStyle name="Процентный 2 2 2 3" xfId="738"/>
    <cellStyle name="Процентный 2 2 2 4" xfId="739"/>
    <cellStyle name="Процентный 2 2 2 5" xfId="740"/>
    <cellStyle name="Процентный 2 2 2 6" xfId="741"/>
    <cellStyle name="Процентный 2 2 2 7" xfId="742"/>
    <cellStyle name="Процентный 2 2 2 8" xfId="743"/>
    <cellStyle name="Процентный 2 2 2 9" xfId="744"/>
    <cellStyle name="Процентный 2 2 20" xfId="745"/>
    <cellStyle name="Процентный 2 2 21" xfId="746"/>
    <cellStyle name="Процентный 2 2 22" xfId="747"/>
    <cellStyle name="Процентный 2 2 23" xfId="748"/>
    <cellStyle name="Процентный 2 2 24" xfId="749"/>
    <cellStyle name="Процентный 2 2 25" xfId="750"/>
    <cellStyle name="Процентный 2 2 26" xfId="751"/>
    <cellStyle name="Процентный 2 2 27" xfId="752"/>
    <cellStyle name="Процентный 2 2 28" xfId="753"/>
    <cellStyle name="Процентный 2 2 29" xfId="754"/>
    <cellStyle name="Процентный 2 2 3" xfId="755"/>
    <cellStyle name="Процентный 2 2 30" xfId="756"/>
    <cellStyle name="Процентный 2 2 31" xfId="757"/>
    <cellStyle name="Процентный 2 2 32" xfId="758"/>
    <cellStyle name="Процентный 2 2 33" xfId="759"/>
    <cellStyle name="Процентный 2 2 34" xfId="760"/>
    <cellStyle name="Процентный 2 2 35" xfId="761"/>
    <cellStyle name="Процентный 2 2 36" xfId="762"/>
    <cellStyle name="Процентный 2 2 37" xfId="763"/>
    <cellStyle name="Процентный 2 2 38" xfId="764"/>
    <cellStyle name="Процентный 2 2 39" xfId="765"/>
    <cellStyle name="Процентный 2 2 4" xfId="766"/>
    <cellStyle name="Процентный 2 2 40" xfId="767"/>
    <cellStyle name="Процентный 2 2 41" xfId="768"/>
    <cellStyle name="Процентный 2 2 42" xfId="769"/>
    <cellStyle name="Процентный 2 2 43" xfId="770"/>
    <cellStyle name="Процентный 2 2 44" xfId="771"/>
    <cellStyle name="Процентный 2 2 45" xfId="772"/>
    <cellStyle name="Процентный 2 2 46" xfId="773"/>
    <cellStyle name="Процентный 2 2 47" xfId="774"/>
    <cellStyle name="Процентный 2 2 48" xfId="775"/>
    <cellStyle name="Процентный 2 2 49" xfId="776"/>
    <cellStyle name="Процентный 2 2 5" xfId="777"/>
    <cellStyle name="Процентный 2 2 50" xfId="778"/>
    <cellStyle name="Процентный 2 2 51" xfId="779"/>
    <cellStyle name="Процентный 2 2 52" xfId="780"/>
    <cellStyle name="Процентный 2 2 53" xfId="781"/>
    <cellStyle name="Процентный 2 2 54" xfId="782"/>
    <cellStyle name="Процентный 2 2 55" xfId="783"/>
    <cellStyle name="Процентный 2 2 56" xfId="784"/>
    <cellStyle name="Процентный 2 2 57" xfId="785"/>
    <cellStyle name="Процентный 2 2 58" xfId="786"/>
    <cellStyle name="Процентный 2 2 59" xfId="787"/>
    <cellStyle name="Процентный 2 2 6" xfId="788"/>
    <cellStyle name="Процентный 2 2 60" xfId="789"/>
    <cellStyle name="Процентный 2 2 61" xfId="790"/>
    <cellStyle name="Процентный 2 2 62" xfId="791"/>
    <cellStyle name="Процентный 2 2 63" xfId="792"/>
    <cellStyle name="Процентный 2 2 64" xfId="793"/>
    <cellStyle name="Процентный 2 2 65" xfId="794"/>
    <cellStyle name="Процентный 2 2 66" xfId="795"/>
    <cellStyle name="Процентный 2 2 67" xfId="796"/>
    <cellStyle name="Процентный 2 2 68" xfId="797"/>
    <cellStyle name="Процентный 2 2 7" xfId="798"/>
    <cellStyle name="Процентный 2 2 8" xfId="799"/>
    <cellStyle name="Процентный 2 2 9" xfId="800"/>
    <cellStyle name="Процентный 2 3" xfId="801"/>
    <cellStyle name="Процентный 2 4" xfId="802"/>
    <cellStyle name="Процентный 2 5" xfId="803"/>
    <cellStyle name="Процентный 2 6" xfId="804"/>
    <cellStyle name="Процентный 2 7" xfId="805"/>
    <cellStyle name="Процентный 2 8" xfId="806"/>
    <cellStyle name="Процентный 2 9" xfId="807"/>
    <cellStyle name="Связанная ячейка" xfId="808"/>
    <cellStyle name="Связанная ячейка 2" xfId="809"/>
    <cellStyle name="Текст предупреждения" xfId="810"/>
    <cellStyle name="Текст предупреждения 2" xfId="811"/>
    <cellStyle name="Comma" xfId="812"/>
    <cellStyle name="Comma [0]" xfId="813"/>
    <cellStyle name="Хороший" xfId="814"/>
    <cellStyle name="Хороший 10" xfId="815"/>
    <cellStyle name="Хороший 11" xfId="816"/>
    <cellStyle name="Хороший 12" xfId="817"/>
    <cellStyle name="Хороший 13" xfId="818"/>
    <cellStyle name="Хороший 14" xfId="819"/>
    <cellStyle name="Хороший 15" xfId="820"/>
    <cellStyle name="Хороший 16" xfId="821"/>
    <cellStyle name="Хороший 17" xfId="822"/>
    <cellStyle name="Хороший 2" xfId="823"/>
    <cellStyle name="Хороший 3" xfId="824"/>
    <cellStyle name="Хороший 4" xfId="825"/>
    <cellStyle name="Хороший 5" xfId="826"/>
    <cellStyle name="Хороший 6" xfId="827"/>
    <cellStyle name="Хороший 7" xfId="828"/>
    <cellStyle name="Хороший 8" xfId="829"/>
    <cellStyle name="Хороший 9" xfId="830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42"/>
  <sheetViews>
    <sheetView view="pageBreakPreview" zoomScale="90" zoomScaleNormal="80" zoomScaleSheetLayoutView="90" zoomScalePageLayoutView="0" workbookViewId="0" topLeftCell="A1">
      <pane xSplit="11" ySplit="7" topLeftCell="L90" activePane="bottomRight" state="frozen"/>
      <selection pane="topLeft" activeCell="A1" sqref="A1"/>
      <selection pane="topRight" activeCell="L1" sqref="L1"/>
      <selection pane="bottomLeft" activeCell="A8" sqref="A8"/>
      <selection pane="bottomRight" activeCell="M2" sqref="M2:P2"/>
    </sheetView>
  </sheetViews>
  <sheetFormatPr defaultColWidth="9.33203125" defaultRowHeight="10.5"/>
  <cols>
    <col min="1" max="1" width="18.66015625" style="136" customWidth="1"/>
    <col min="2" max="2" width="29" style="136" customWidth="1"/>
    <col min="3" max="3" width="15.16015625" style="136" customWidth="1"/>
    <col min="4" max="4" width="21.33203125" style="50" customWidth="1"/>
    <col min="5" max="9" width="11.33203125" style="50" bestFit="1" customWidth="1"/>
    <col min="10" max="10" width="11.33203125" style="52" bestFit="1" customWidth="1"/>
    <col min="11" max="11" width="11.66015625" style="50" bestFit="1" customWidth="1"/>
    <col min="12" max="12" width="11.33203125" style="165" customWidth="1"/>
    <col min="13" max="13" width="11.5" style="165" customWidth="1"/>
    <col min="14" max="14" width="11.33203125" style="165" customWidth="1"/>
    <col min="15" max="15" width="10.33203125" style="165" customWidth="1"/>
    <col min="16" max="16" width="10.5" style="165" customWidth="1"/>
    <col min="17" max="18" width="9.66015625" style="37" customWidth="1"/>
    <col min="19" max="16384" width="9.33203125" style="37" customWidth="1"/>
  </cols>
  <sheetData>
    <row r="1" spans="4:20" ht="12.75" customHeight="1">
      <c r="D1" s="49"/>
      <c r="E1" s="49"/>
      <c r="F1" s="49"/>
      <c r="G1" s="49"/>
      <c r="H1" s="49"/>
      <c r="I1" s="49"/>
      <c r="J1" s="51"/>
      <c r="K1" s="49"/>
      <c r="L1" s="164"/>
      <c r="M1" s="262" t="s">
        <v>449</v>
      </c>
      <c r="N1" s="262"/>
      <c r="O1" s="262"/>
      <c r="P1" s="262"/>
      <c r="Q1" s="36"/>
      <c r="R1" s="36"/>
      <c r="S1" s="36"/>
      <c r="T1" s="36"/>
    </row>
    <row r="2" spans="4:20" ht="133.5" customHeight="1">
      <c r="D2" s="49"/>
      <c r="E2" s="49"/>
      <c r="F2" s="49"/>
      <c r="G2" s="49"/>
      <c r="H2" s="49"/>
      <c r="I2" s="49"/>
      <c r="J2" s="51"/>
      <c r="K2" s="49"/>
      <c r="L2" s="164"/>
      <c r="M2" s="263" t="s">
        <v>485</v>
      </c>
      <c r="N2" s="263"/>
      <c r="O2" s="263"/>
      <c r="P2" s="263"/>
      <c r="Q2" s="36"/>
      <c r="R2" s="36"/>
      <c r="S2" s="36"/>
      <c r="T2" s="36"/>
    </row>
    <row r="3" spans="13:14" ht="12.75">
      <c r="M3" s="268"/>
      <c r="N3" s="268"/>
    </row>
    <row r="4" spans="1:16" ht="48" customHeight="1">
      <c r="A4" s="264" t="s">
        <v>180</v>
      </c>
      <c r="B4" s="264"/>
      <c r="C4" s="264"/>
      <c r="D4" s="264"/>
      <c r="E4" s="264"/>
      <c r="F4" s="264"/>
      <c r="G4" s="264"/>
      <c r="H4" s="264"/>
      <c r="I4" s="264"/>
      <c r="J4" s="264"/>
      <c r="K4" s="264"/>
      <c r="L4" s="264"/>
      <c r="M4" s="264"/>
      <c r="N4" s="264"/>
      <c r="O4" s="264"/>
      <c r="P4" s="264"/>
    </row>
    <row r="5" ht="12.75">
      <c r="A5" s="145"/>
    </row>
    <row r="6" spans="1:16" s="38" customFormat="1" ht="15" customHeight="1">
      <c r="A6" s="247" t="s">
        <v>32</v>
      </c>
      <c r="B6" s="266" t="s">
        <v>33</v>
      </c>
      <c r="C6" s="266" t="s">
        <v>34</v>
      </c>
      <c r="D6" s="265" t="s">
        <v>258</v>
      </c>
      <c r="E6" s="265" t="s">
        <v>106</v>
      </c>
      <c r="F6" s="265"/>
      <c r="G6" s="265"/>
      <c r="H6" s="265"/>
      <c r="I6" s="265"/>
      <c r="J6" s="265"/>
      <c r="K6" s="265"/>
      <c r="L6" s="267"/>
      <c r="M6" s="265"/>
      <c r="N6" s="265"/>
      <c r="O6" s="265"/>
      <c r="P6" s="265"/>
    </row>
    <row r="7" spans="1:16" s="39" customFormat="1" ht="60" customHeight="1">
      <c r="A7" s="248"/>
      <c r="B7" s="266"/>
      <c r="C7" s="266"/>
      <c r="D7" s="266"/>
      <c r="E7" s="53">
        <v>2014</v>
      </c>
      <c r="F7" s="53">
        <v>2015</v>
      </c>
      <c r="G7" s="53">
        <v>2016</v>
      </c>
      <c r="H7" s="53">
        <v>2017</v>
      </c>
      <c r="I7" s="53">
        <v>2018</v>
      </c>
      <c r="J7" s="54">
        <v>2019</v>
      </c>
      <c r="K7" s="53">
        <v>2020</v>
      </c>
      <c r="L7" s="166">
        <v>2021</v>
      </c>
      <c r="M7" s="166">
        <v>2022</v>
      </c>
      <c r="N7" s="166">
        <v>2023</v>
      </c>
      <c r="O7" s="166">
        <v>2024</v>
      </c>
      <c r="P7" s="166">
        <v>2025</v>
      </c>
    </row>
    <row r="8" spans="1:16" s="40" customFormat="1" ht="65.25" customHeight="1">
      <c r="A8" s="137" t="s">
        <v>77</v>
      </c>
      <c r="B8" s="137" t="s">
        <v>181</v>
      </c>
      <c r="C8" s="144" t="s">
        <v>259</v>
      </c>
      <c r="D8" s="48" t="s">
        <v>301</v>
      </c>
      <c r="E8" s="1">
        <f aca="true" t="shared" si="0" ref="E8:K8">E9+E14+E49+E64+E74+E76+E87+E101+E105+E110+E113+E118+E122+E125</f>
        <v>25444.24</v>
      </c>
      <c r="F8" s="1">
        <f t="shared" si="0"/>
        <v>44895.83</v>
      </c>
      <c r="G8" s="1">
        <f t="shared" si="0"/>
        <v>29661.239999999998</v>
      </c>
      <c r="H8" s="1">
        <f t="shared" si="0"/>
        <v>49971.26</v>
      </c>
      <c r="I8" s="1">
        <f t="shared" si="0"/>
        <v>67105.46999999999</v>
      </c>
      <c r="J8" s="1">
        <f t="shared" si="0"/>
        <v>78180.30160999998</v>
      </c>
      <c r="K8" s="189">
        <f t="shared" si="0"/>
        <v>105282.5692</v>
      </c>
      <c r="L8" s="189">
        <f>SUM(L9+L14+L49+L64+L74+L76+L87+L101+L105+L110+L113+L116+L118+L122+L125+L128+L137)</f>
        <v>162527.5</v>
      </c>
      <c r="M8" s="189">
        <f>M9+M14+M49+M64+M74+M76+M87+M101+M105+M110+M113+M118+M122+M125+M128+M137</f>
        <v>198354.78</v>
      </c>
      <c r="N8" s="189">
        <f>N9+N14+N49+N64+N74+N76+N87+N101+N105+N110+N113+N118+N122+N125+N128+N137</f>
        <v>159922.75999999995</v>
      </c>
      <c r="O8" s="189">
        <f>O9+O14+O49+O64+O74+O76+O87+O101+O105+O110+O113+O118+O122+O125+O128+O137</f>
        <v>83268.2</v>
      </c>
      <c r="P8" s="189">
        <f>P9+P14+P49+P64+P74+P76+P87+P101+P105+P110+P113+P118+P122+P125+P128+P137</f>
        <v>83791.09999999999</v>
      </c>
    </row>
    <row r="9" spans="1:16" s="41" customFormat="1" ht="66" customHeight="1">
      <c r="A9" s="137" t="s">
        <v>385</v>
      </c>
      <c r="B9" s="137" t="s">
        <v>210</v>
      </c>
      <c r="C9" s="256" t="s">
        <v>259</v>
      </c>
      <c r="D9" s="48" t="s">
        <v>35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90">
        <f>SUM(J10:J12)</f>
        <v>0</v>
      </c>
      <c r="K9" s="189">
        <f aca="true" t="shared" si="1" ref="K9:P9">SUM(K10:K12)</f>
        <v>0</v>
      </c>
      <c r="L9" s="189">
        <f>SUM(L10:L12)</f>
        <v>0</v>
      </c>
      <c r="M9" s="189">
        <f>M10</f>
        <v>0</v>
      </c>
      <c r="N9" s="189">
        <f t="shared" si="1"/>
        <v>2</v>
      </c>
      <c r="O9" s="189">
        <f t="shared" si="1"/>
        <v>0</v>
      </c>
      <c r="P9" s="189">
        <f t="shared" si="1"/>
        <v>0</v>
      </c>
    </row>
    <row r="10" spans="1:16" s="42" customFormat="1" ht="69.75" customHeight="1">
      <c r="A10" s="247" t="s">
        <v>40</v>
      </c>
      <c r="B10" s="247" t="s">
        <v>137</v>
      </c>
      <c r="C10" s="256"/>
      <c r="D10" s="127" t="s">
        <v>36</v>
      </c>
      <c r="E10" s="126">
        <v>0</v>
      </c>
      <c r="F10" s="126">
        <v>0</v>
      </c>
      <c r="G10" s="126">
        <v>0</v>
      </c>
      <c r="H10" s="126">
        <v>0</v>
      </c>
      <c r="I10" s="126">
        <v>0</v>
      </c>
      <c r="J10" s="198">
        <v>0</v>
      </c>
      <c r="K10" s="168">
        <v>0</v>
      </c>
      <c r="L10" s="168">
        <v>0</v>
      </c>
      <c r="M10" s="168">
        <f>M11</f>
        <v>0</v>
      </c>
      <c r="N10" s="168">
        <v>0</v>
      </c>
      <c r="O10" s="168">
        <v>0</v>
      </c>
      <c r="P10" s="168">
        <v>0</v>
      </c>
    </row>
    <row r="11" spans="1:16" s="42" customFormat="1" ht="27" customHeight="1">
      <c r="A11" s="248"/>
      <c r="B11" s="248"/>
      <c r="C11" s="256"/>
      <c r="D11" s="23" t="s">
        <v>386</v>
      </c>
      <c r="E11" s="46"/>
      <c r="F11" s="46"/>
      <c r="G11" s="46"/>
      <c r="H11" s="46"/>
      <c r="I11" s="46"/>
      <c r="J11" s="55"/>
      <c r="K11" s="167"/>
      <c r="L11" s="167"/>
      <c r="M11" s="167">
        <v>0</v>
      </c>
      <c r="N11" s="167">
        <v>2</v>
      </c>
      <c r="O11" s="167"/>
      <c r="P11" s="167"/>
    </row>
    <row r="12" spans="1:16" s="43" customFormat="1" ht="39" customHeight="1">
      <c r="A12" s="232" t="s">
        <v>40</v>
      </c>
      <c r="B12" s="232" t="s">
        <v>134</v>
      </c>
      <c r="C12" s="256"/>
      <c r="D12" s="231" t="s">
        <v>135</v>
      </c>
      <c r="E12" s="3">
        <v>0</v>
      </c>
      <c r="F12" s="46">
        <v>0</v>
      </c>
      <c r="G12" s="46">
        <v>0</v>
      </c>
      <c r="H12" s="46">
        <v>0</v>
      </c>
      <c r="I12" s="46">
        <v>0</v>
      </c>
      <c r="J12" s="55">
        <v>0</v>
      </c>
      <c r="K12" s="167">
        <v>0</v>
      </c>
      <c r="L12" s="167">
        <v>0</v>
      </c>
      <c r="M12" s="167">
        <v>0</v>
      </c>
      <c r="N12" s="167">
        <v>0</v>
      </c>
      <c r="O12" s="172">
        <v>0</v>
      </c>
      <c r="P12" s="167">
        <v>0</v>
      </c>
    </row>
    <row r="13" spans="1:16" ht="49.5" customHeight="1">
      <c r="A13" s="232" t="s">
        <v>40</v>
      </c>
      <c r="B13" s="232" t="s">
        <v>156</v>
      </c>
      <c r="C13" s="256"/>
      <c r="D13" s="231" t="s">
        <v>37</v>
      </c>
      <c r="E13" s="3">
        <v>0</v>
      </c>
      <c r="F13" s="3">
        <v>0</v>
      </c>
      <c r="G13" s="46">
        <v>0</v>
      </c>
      <c r="H13" s="46">
        <v>0</v>
      </c>
      <c r="I13" s="46">
        <v>0</v>
      </c>
      <c r="J13" s="55">
        <v>0</v>
      </c>
      <c r="K13" s="167" t="s">
        <v>243</v>
      </c>
      <c r="L13" s="167">
        <v>0</v>
      </c>
      <c r="M13" s="167">
        <v>0</v>
      </c>
      <c r="N13" s="167">
        <v>0</v>
      </c>
      <c r="O13" s="167">
        <v>0</v>
      </c>
      <c r="P13" s="167">
        <v>0</v>
      </c>
    </row>
    <row r="14" spans="1:16" s="44" customFormat="1" ht="63.75" customHeight="1">
      <c r="A14" s="137" t="s">
        <v>38</v>
      </c>
      <c r="B14" s="137" t="s">
        <v>182</v>
      </c>
      <c r="C14" s="254" t="s">
        <v>179</v>
      </c>
      <c r="D14" s="48" t="s">
        <v>302</v>
      </c>
      <c r="E14" s="1">
        <f>E15+E19+E27+E29+E37+E39+E42+E44+E46+E26</f>
        <v>6389.81</v>
      </c>
      <c r="F14" s="1">
        <f>F15+F19+F27+F29+F37+F39+F42+F44+F46+F26</f>
        <v>7241.700000000001</v>
      </c>
      <c r="G14" s="1">
        <f>G15+G19+G27+G29+G37+G39+G42+G44+G46+G26</f>
        <v>5939.089999999999</v>
      </c>
      <c r="H14" s="1">
        <f>H15+H19+H27+H29+H37+H39+H42+H44+H46+H26+H41</f>
        <v>5111.260000000001</v>
      </c>
      <c r="I14" s="1">
        <f>I15+I19+I27+I29+I37+I39+I42+I44+I46+I26+I41</f>
        <v>34822.15</v>
      </c>
      <c r="J14" s="1">
        <f>J15+J19+J27+J29+J37+J39+J42+J44+J46+J26+J41</f>
        <v>40932.4434</v>
      </c>
      <c r="K14" s="189">
        <f>K15+K19+K27+K29+K37+K39+K42+K44+K46+K26+K41</f>
        <v>43622.638</v>
      </c>
      <c r="L14" s="189">
        <f>L15+L19+L27+L29+L37+L39+L42+L44+L46+L47</f>
        <v>51198.100000000006</v>
      </c>
      <c r="M14" s="189">
        <f>M15+M19+M27+M29+M37+M39+M42+M44+M46+M47</f>
        <v>46068.100000000006</v>
      </c>
      <c r="N14" s="189">
        <f>N15+N19+N27+N29+N37+N39+N42+N44+N46+N47</f>
        <v>54415.69999999999</v>
      </c>
      <c r="O14" s="1">
        <f>O15+O19+O27+O29+O37+O39+O42+O44+O46+O47</f>
        <v>45223.7</v>
      </c>
      <c r="P14" s="189">
        <f>P15+P19+P27+P29+P37+P39+P42+P44+P46+P47</f>
        <v>45281.799999999996</v>
      </c>
    </row>
    <row r="15" spans="1:16" ht="53.25" customHeight="1">
      <c r="A15" s="247" t="s">
        <v>40</v>
      </c>
      <c r="B15" s="247" t="s">
        <v>171</v>
      </c>
      <c r="C15" s="259"/>
      <c r="D15" s="127" t="s">
        <v>299</v>
      </c>
      <c r="E15" s="126">
        <f>E18</f>
        <v>943.34</v>
      </c>
      <c r="F15" s="126">
        <f aca="true" t="shared" si="2" ref="F15:L15">F18</f>
        <v>4142.95</v>
      </c>
      <c r="G15" s="126">
        <f t="shared" si="2"/>
        <v>2820.2</v>
      </c>
      <c r="H15" s="126">
        <f t="shared" si="2"/>
        <v>973.45</v>
      </c>
      <c r="I15" s="126">
        <f t="shared" si="2"/>
        <v>887.5</v>
      </c>
      <c r="J15" s="126">
        <f t="shared" si="2"/>
        <v>2452.5</v>
      </c>
      <c r="K15" s="168">
        <f t="shared" si="2"/>
        <v>3305</v>
      </c>
      <c r="L15" s="168">
        <f t="shared" si="2"/>
        <v>1633.3</v>
      </c>
      <c r="M15" s="168">
        <f>SUM(M17:M18)</f>
        <v>923.3</v>
      </c>
      <c r="N15" s="168">
        <f>N18+N17+N16</f>
        <v>11005.699999999999</v>
      </c>
      <c r="O15" s="168">
        <f>O18+O17+O16</f>
        <v>5095</v>
      </c>
      <c r="P15" s="168">
        <f>P18+P17+P16</f>
        <v>5098.1</v>
      </c>
    </row>
    <row r="16" spans="1:16" ht="53.25" customHeight="1">
      <c r="A16" s="251"/>
      <c r="B16" s="251"/>
      <c r="C16" s="259"/>
      <c r="D16" s="231" t="s">
        <v>474</v>
      </c>
      <c r="E16" s="126"/>
      <c r="F16" s="126"/>
      <c r="G16" s="126"/>
      <c r="H16" s="126"/>
      <c r="I16" s="126"/>
      <c r="J16" s="126"/>
      <c r="K16" s="168"/>
      <c r="L16" s="178"/>
      <c r="M16" s="168"/>
      <c r="N16" s="168">
        <v>9004.8</v>
      </c>
      <c r="O16" s="168">
        <v>3833.6</v>
      </c>
      <c r="P16" s="168">
        <v>3833.6</v>
      </c>
    </row>
    <row r="17" spans="1:16" ht="53.25" customHeight="1">
      <c r="A17" s="251"/>
      <c r="B17" s="251"/>
      <c r="C17" s="259"/>
      <c r="D17" s="231" t="s">
        <v>446</v>
      </c>
      <c r="E17" s="126"/>
      <c r="F17" s="126"/>
      <c r="G17" s="126"/>
      <c r="H17" s="126"/>
      <c r="I17" s="126"/>
      <c r="J17" s="126"/>
      <c r="K17" s="168"/>
      <c r="L17" s="178"/>
      <c r="M17" s="168">
        <v>0</v>
      </c>
      <c r="N17" s="168">
        <v>739.5</v>
      </c>
      <c r="O17" s="168">
        <v>0</v>
      </c>
      <c r="P17" s="168">
        <v>0</v>
      </c>
    </row>
    <row r="18" spans="1:16" ht="54" customHeight="1">
      <c r="A18" s="248"/>
      <c r="B18" s="251"/>
      <c r="C18" s="259"/>
      <c r="D18" s="231" t="s">
        <v>387</v>
      </c>
      <c r="E18" s="46">
        <v>943.34</v>
      </c>
      <c r="F18" s="46">
        <v>4142.95</v>
      </c>
      <c r="G18" s="46">
        <v>2820.2</v>
      </c>
      <c r="H18" s="46">
        <v>973.45</v>
      </c>
      <c r="I18" s="46">
        <v>887.5</v>
      </c>
      <c r="J18" s="55">
        <v>2452.5</v>
      </c>
      <c r="K18" s="172">
        <v>3305</v>
      </c>
      <c r="L18" s="172">
        <v>1633.3</v>
      </c>
      <c r="M18" s="167">
        <v>923.3</v>
      </c>
      <c r="N18" s="167">
        <v>1261.4</v>
      </c>
      <c r="O18" s="167">
        <v>1261.4</v>
      </c>
      <c r="P18" s="167">
        <v>1264.5</v>
      </c>
    </row>
    <row r="19" spans="1:16" ht="62.25" customHeight="1">
      <c r="A19" s="247" t="s">
        <v>40</v>
      </c>
      <c r="B19" s="247" t="s">
        <v>4</v>
      </c>
      <c r="C19" s="259"/>
      <c r="D19" s="127" t="s">
        <v>300</v>
      </c>
      <c r="E19" s="126">
        <v>895</v>
      </c>
      <c r="F19" s="126">
        <v>914</v>
      </c>
      <c r="G19" s="126">
        <v>1039.6</v>
      </c>
      <c r="H19" s="126">
        <v>1157.9</v>
      </c>
      <c r="I19" s="126">
        <v>31113.13</v>
      </c>
      <c r="J19" s="198">
        <v>35256.981</v>
      </c>
      <c r="K19" s="168">
        <v>37453.47</v>
      </c>
      <c r="L19" s="168">
        <v>38923.4</v>
      </c>
      <c r="M19" s="168">
        <f>SUM(M21:M25)</f>
        <v>38842.6</v>
      </c>
      <c r="N19" s="168">
        <f>SUM(N20:N25)</f>
        <v>37637.1</v>
      </c>
      <c r="O19" s="168">
        <f>SUM(O20:O25)</f>
        <v>34030.3</v>
      </c>
      <c r="P19" s="168">
        <f>SUM(P20:P25)</f>
        <v>34085.3</v>
      </c>
    </row>
    <row r="20" spans="1:16" ht="62.25" customHeight="1">
      <c r="A20" s="251"/>
      <c r="B20" s="251"/>
      <c r="C20" s="259"/>
      <c r="D20" s="231" t="s">
        <v>473</v>
      </c>
      <c r="E20" s="126"/>
      <c r="F20" s="126"/>
      <c r="G20" s="126"/>
      <c r="H20" s="126"/>
      <c r="I20" s="126"/>
      <c r="J20" s="198"/>
      <c r="K20" s="178"/>
      <c r="L20" s="168"/>
      <c r="M20" s="168"/>
      <c r="N20" s="168">
        <v>537.2</v>
      </c>
      <c r="O20" s="168">
        <v>483.5</v>
      </c>
      <c r="P20" s="168">
        <v>483.5</v>
      </c>
    </row>
    <row r="21" spans="1:16" ht="62.25" customHeight="1">
      <c r="A21" s="251"/>
      <c r="B21" s="251"/>
      <c r="C21" s="259"/>
      <c r="D21" s="231" t="s">
        <v>472</v>
      </c>
      <c r="E21" s="126"/>
      <c r="F21" s="126"/>
      <c r="G21" s="126"/>
      <c r="H21" s="126"/>
      <c r="I21" s="126"/>
      <c r="J21" s="198"/>
      <c r="K21" s="178"/>
      <c r="L21" s="168"/>
      <c r="M21" s="168">
        <v>0.6</v>
      </c>
      <c r="N21" s="168"/>
      <c r="O21" s="168"/>
      <c r="P21" s="168"/>
    </row>
    <row r="22" spans="1:16" ht="24.75" customHeight="1">
      <c r="A22" s="251"/>
      <c r="B22" s="251"/>
      <c r="C22" s="259"/>
      <c r="D22" s="231" t="s">
        <v>298</v>
      </c>
      <c r="E22" s="46"/>
      <c r="F22" s="46"/>
      <c r="G22" s="46"/>
      <c r="H22" s="46"/>
      <c r="I22" s="46"/>
      <c r="J22" s="55"/>
      <c r="K22" s="179"/>
      <c r="L22" s="167"/>
      <c r="M22" s="167">
        <v>37479.4</v>
      </c>
      <c r="N22" s="167">
        <v>35802</v>
      </c>
      <c r="O22" s="167">
        <v>32221.8</v>
      </c>
      <c r="P22" s="167">
        <v>32221.8</v>
      </c>
    </row>
    <row r="23" spans="1:16" ht="24.75" customHeight="1">
      <c r="A23" s="251"/>
      <c r="B23" s="251"/>
      <c r="C23" s="259"/>
      <c r="D23" s="231" t="s">
        <v>462</v>
      </c>
      <c r="E23" s="46"/>
      <c r="F23" s="46"/>
      <c r="G23" s="46"/>
      <c r="H23" s="46"/>
      <c r="I23" s="46"/>
      <c r="J23" s="55"/>
      <c r="K23" s="167"/>
      <c r="L23" s="167"/>
      <c r="M23" s="167">
        <v>236.6</v>
      </c>
      <c r="N23" s="167">
        <v>0</v>
      </c>
      <c r="O23" s="167">
        <v>0</v>
      </c>
      <c r="P23" s="167"/>
    </row>
    <row r="24" spans="1:16" ht="24.75" customHeight="1">
      <c r="A24" s="251"/>
      <c r="B24" s="251"/>
      <c r="C24" s="259"/>
      <c r="D24" s="231" t="s">
        <v>303</v>
      </c>
      <c r="E24" s="46"/>
      <c r="F24" s="46"/>
      <c r="G24" s="46"/>
      <c r="H24" s="46"/>
      <c r="I24" s="46"/>
      <c r="J24" s="55"/>
      <c r="K24" s="167"/>
      <c r="L24" s="167"/>
      <c r="M24" s="167">
        <v>995.7</v>
      </c>
      <c r="N24" s="167">
        <v>1203</v>
      </c>
      <c r="O24" s="167">
        <v>1203</v>
      </c>
      <c r="P24" s="167">
        <v>1203</v>
      </c>
    </row>
    <row r="25" spans="1:16" ht="24.75" customHeight="1">
      <c r="A25" s="248"/>
      <c r="B25" s="248"/>
      <c r="C25" s="259"/>
      <c r="D25" s="231" t="s">
        <v>304</v>
      </c>
      <c r="E25" s="46"/>
      <c r="F25" s="46"/>
      <c r="G25" s="46"/>
      <c r="H25" s="46"/>
      <c r="I25" s="46"/>
      <c r="J25" s="55"/>
      <c r="K25" s="167"/>
      <c r="L25" s="167"/>
      <c r="M25" s="167">
        <v>130.3</v>
      </c>
      <c r="N25" s="167">
        <v>94.9</v>
      </c>
      <c r="O25" s="167">
        <v>122</v>
      </c>
      <c r="P25" s="167">
        <v>177</v>
      </c>
    </row>
    <row r="26" spans="1:16" ht="39.75" customHeight="1">
      <c r="A26" s="232" t="s">
        <v>40</v>
      </c>
      <c r="B26" s="232" t="s">
        <v>39</v>
      </c>
      <c r="C26" s="259"/>
      <c r="D26" s="231" t="s">
        <v>43</v>
      </c>
      <c r="E26" s="46">
        <v>875.54</v>
      </c>
      <c r="F26" s="46">
        <v>878.05</v>
      </c>
      <c r="G26" s="46">
        <v>913.83</v>
      </c>
      <c r="H26" s="46">
        <v>913.85</v>
      </c>
      <c r="I26" s="46">
        <v>917.06</v>
      </c>
      <c r="J26" s="55">
        <v>0</v>
      </c>
      <c r="K26" s="167">
        <v>0</v>
      </c>
      <c r="L26" s="167">
        <v>0</v>
      </c>
      <c r="M26" s="167">
        <v>0</v>
      </c>
      <c r="N26" s="167">
        <v>0</v>
      </c>
      <c r="O26" s="167">
        <v>0</v>
      </c>
      <c r="P26" s="167">
        <v>0</v>
      </c>
    </row>
    <row r="27" spans="1:16" ht="28.5" customHeight="1">
      <c r="A27" s="247" t="s">
        <v>40</v>
      </c>
      <c r="B27" s="247" t="s">
        <v>5</v>
      </c>
      <c r="C27" s="259"/>
      <c r="D27" s="127" t="s">
        <v>306</v>
      </c>
      <c r="E27" s="126">
        <f>E28</f>
        <v>900</v>
      </c>
      <c r="F27" s="126">
        <f aca="true" t="shared" si="3" ref="F27:P27">F28</f>
        <v>910</v>
      </c>
      <c r="G27" s="126">
        <f t="shared" si="3"/>
        <v>988</v>
      </c>
      <c r="H27" s="126">
        <f t="shared" si="3"/>
        <v>788</v>
      </c>
      <c r="I27" s="126">
        <f t="shared" si="3"/>
        <v>838</v>
      </c>
      <c r="J27" s="126">
        <f t="shared" si="3"/>
        <v>1003.6</v>
      </c>
      <c r="K27" s="168">
        <f t="shared" si="3"/>
        <v>942.5</v>
      </c>
      <c r="L27" s="168">
        <f t="shared" si="3"/>
        <v>1105.5</v>
      </c>
      <c r="M27" s="168">
        <f t="shared" si="3"/>
        <v>1529.8</v>
      </c>
      <c r="N27" s="168">
        <f t="shared" si="3"/>
        <v>1060.1</v>
      </c>
      <c r="O27" s="168">
        <f t="shared" si="3"/>
        <v>1060.1</v>
      </c>
      <c r="P27" s="168">
        <f t="shared" si="3"/>
        <v>1060.1</v>
      </c>
    </row>
    <row r="28" spans="1:16" ht="43.5" customHeight="1">
      <c r="A28" s="248"/>
      <c r="B28" s="248"/>
      <c r="C28" s="259"/>
      <c r="D28" s="23" t="s">
        <v>305</v>
      </c>
      <c r="E28" s="46">
        <v>900</v>
      </c>
      <c r="F28" s="46">
        <v>910</v>
      </c>
      <c r="G28" s="46">
        <v>988</v>
      </c>
      <c r="H28" s="46">
        <v>788</v>
      </c>
      <c r="I28" s="46">
        <v>838</v>
      </c>
      <c r="J28" s="55">
        <v>1003.6</v>
      </c>
      <c r="K28" s="167">
        <v>942.5</v>
      </c>
      <c r="L28" s="167">
        <v>1105.5</v>
      </c>
      <c r="M28" s="167">
        <v>1529.8</v>
      </c>
      <c r="N28" s="167">
        <v>1060.1</v>
      </c>
      <c r="O28" s="167">
        <v>1060.1</v>
      </c>
      <c r="P28" s="167">
        <v>1060.1</v>
      </c>
    </row>
    <row r="29" spans="1:16" ht="24.75" customHeight="1">
      <c r="A29" s="247" t="s">
        <v>40</v>
      </c>
      <c r="B29" s="247" t="s">
        <v>6</v>
      </c>
      <c r="C29" s="259"/>
      <c r="D29" s="127" t="s">
        <v>307</v>
      </c>
      <c r="E29" s="126">
        <v>236.17</v>
      </c>
      <c r="F29" s="126">
        <v>335.33</v>
      </c>
      <c r="G29" s="126">
        <v>90.41</v>
      </c>
      <c r="H29" s="126">
        <v>1093.34</v>
      </c>
      <c r="I29" s="126">
        <v>938.71</v>
      </c>
      <c r="J29" s="198">
        <v>750.54693</v>
      </c>
      <c r="K29" s="168">
        <v>1111.14</v>
      </c>
      <c r="L29" s="168">
        <v>4089.9</v>
      </c>
      <c r="M29" s="168">
        <f>SUM(M31:M36)</f>
        <v>546.2</v>
      </c>
      <c r="N29" s="168">
        <f>SUM(N30:N36)</f>
        <v>546.5999999999999</v>
      </c>
      <c r="O29" s="168">
        <f>SUM(O30:O36)</f>
        <v>253.1</v>
      </c>
      <c r="P29" s="168">
        <f>SUM(P30:P36)</f>
        <v>253.1</v>
      </c>
    </row>
    <row r="30" spans="1:16" ht="24.75" customHeight="1">
      <c r="A30" s="251"/>
      <c r="B30" s="251"/>
      <c r="C30" s="259"/>
      <c r="D30" s="231" t="s">
        <v>475</v>
      </c>
      <c r="E30" s="126"/>
      <c r="F30" s="126"/>
      <c r="G30" s="126"/>
      <c r="H30" s="126"/>
      <c r="I30" s="126"/>
      <c r="J30" s="198"/>
      <c r="K30" s="168"/>
      <c r="L30" s="168"/>
      <c r="M30" s="168"/>
      <c r="N30" s="168">
        <v>161.7</v>
      </c>
      <c r="O30" s="168">
        <v>0</v>
      </c>
      <c r="P30" s="168">
        <v>0</v>
      </c>
    </row>
    <row r="31" spans="1:16" ht="24.75" customHeight="1">
      <c r="A31" s="251"/>
      <c r="B31" s="251"/>
      <c r="C31" s="259"/>
      <c r="D31" s="231" t="s">
        <v>308</v>
      </c>
      <c r="E31" s="46"/>
      <c r="F31" s="46"/>
      <c r="G31" s="46"/>
      <c r="H31" s="46"/>
      <c r="I31" s="46"/>
      <c r="J31" s="55"/>
      <c r="K31" s="167"/>
      <c r="L31" s="167"/>
      <c r="M31" s="167">
        <v>235.9</v>
      </c>
      <c r="N31" s="167">
        <v>253.1</v>
      </c>
      <c r="O31" s="167">
        <v>253.1</v>
      </c>
      <c r="P31" s="167">
        <v>253.1</v>
      </c>
    </row>
    <row r="32" spans="1:16" ht="24.75" customHeight="1">
      <c r="A32" s="251"/>
      <c r="B32" s="251"/>
      <c r="C32" s="259"/>
      <c r="D32" s="231" t="s">
        <v>309</v>
      </c>
      <c r="E32" s="46"/>
      <c r="F32" s="46"/>
      <c r="G32" s="46"/>
      <c r="H32" s="46"/>
      <c r="I32" s="46"/>
      <c r="J32" s="55"/>
      <c r="K32" s="167"/>
      <c r="L32" s="167"/>
      <c r="M32" s="167">
        <v>200.8</v>
      </c>
      <c r="N32" s="167">
        <v>54</v>
      </c>
      <c r="O32" s="167">
        <v>0</v>
      </c>
      <c r="P32" s="167">
        <v>0</v>
      </c>
    </row>
    <row r="33" spans="1:16" ht="24.75" customHeight="1">
      <c r="A33" s="251"/>
      <c r="B33" s="251"/>
      <c r="C33" s="259"/>
      <c r="D33" s="231" t="s">
        <v>310</v>
      </c>
      <c r="E33" s="46"/>
      <c r="F33" s="46"/>
      <c r="G33" s="46"/>
      <c r="H33" s="46"/>
      <c r="I33" s="46"/>
      <c r="J33" s="55"/>
      <c r="K33" s="167"/>
      <c r="L33" s="167"/>
      <c r="M33" s="167">
        <v>65.3</v>
      </c>
      <c r="N33" s="167">
        <v>10</v>
      </c>
      <c r="O33" s="167">
        <v>0</v>
      </c>
      <c r="P33" s="167">
        <v>0</v>
      </c>
    </row>
    <row r="34" spans="1:16" ht="24.75" customHeight="1">
      <c r="A34" s="251"/>
      <c r="B34" s="251"/>
      <c r="C34" s="259"/>
      <c r="D34" s="231" t="s">
        <v>311</v>
      </c>
      <c r="E34" s="46"/>
      <c r="F34" s="46"/>
      <c r="G34" s="46"/>
      <c r="H34" s="46"/>
      <c r="I34" s="46"/>
      <c r="J34" s="55"/>
      <c r="K34" s="167"/>
      <c r="L34" s="167"/>
      <c r="M34" s="167">
        <v>0</v>
      </c>
      <c r="N34" s="167">
        <v>30</v>
      </c>
      <c r="O34" s="167"/>
      <c r="P34" s="167"/>
    </row>
    <row r="35" spans="1:16" ht="24.75" customHeight="1">
      <c r="A35" s="251"/>
      <c r="B35" s="251"/>
      <c r="C35" s="259"/>
      <c r="D35" s="231" t="s">
        <v>312</v>
      </c>
      <c r="E35" s="46"/>
      <c r="F35" s="46"/>
      <c r="G35" s="46"/>
      <c r="H35" s="46"/>
      <c r="I35" s="46"/>
      <c r="J35" s="55"/>
      <c r="K35" s="167"/>
      <c r="L35" s="167"/>
      <c r="M35" s="167">
        <v>43</v>
      </c>
      <c r="N35" s="167">
        <v>36</v>
      </c>
      <c r="O35" s="167">
        <v>0</v>
      </c>
      <c r="P35" s="167">
        <v>0</v>
      </c>
    </row>
    <row r="36" spans="1:16" ht="24.75" customHeight="1">
      <c r="A36" s="251"/>
      <c r="B36" s="251"/>
      <c r="C36" s="259"/>
      <c r="D36" s="231" t="s">
        <v>313</v>
      </c>
      <c r="E36" s="46"/>
      <c r="F36" s="46"/>
      <c r="G36" s="46"/>
      <c r="H36" s="46"/>
      <c r="I36" s="46"/>
      <c r="J36" s="55"/>
      <c r="K36" s="167"/>
      <c r="L36" s="167"/>
      <c r="M36" s="167">
        <v>1.2</v>
      </c>
      <c r="N36" s="167">
        <v>1.8</v>
      </c>
      <c r="O36" s="167">
        <v>0</v>
      </c>
      <c r="P36" s="167">
        <v>0</v>
      </c>
    </row>
    <row r="37" spans="1:16" ht="24">
      <c r="A37" s="247" t="s">
        <v>40</v>
      </c>
      <c r="B37" s="247" t="s">
        <v>41</v>
      </c>
      <c r="C37" s="259"/>
      <c r="D37" s="127" t="s">
        <v>314</v>
      </c>
      <c r="E37" s="126">
        <f>E38</f>
        <v>2520.26</v>
      </c>
      <c r="F37" s="126">
        <f aca="true" t="shared" si="4" ref="F37:L37">F38</f>
        <v>39.52</v>
      </c>
      <c r="G37" s="126">
        <f t="shared" si="4"/>
        <v>58.93</v>
      </c>
      <c r="H37" s="126">
        <f t="shared" si="4"/>
        <v>146.47</v>
      </c>
      <c r="I37" s="126">
        <f t="shared" si="4"/>
        <v>104.55</v>
      </c>
      <c r="J37" s="126">
        <f t="shared" si="4"/>
        <v>205.4</v>
      </c>
      <c r="K37" s="168">
        <f t="shared" si="4"/>
        <v>291.93</v>
      </c>
      <c r="L37" s="168">
        <f t="shared" si="4"/>
        <v>351.6</v>
      </c>
      <c r="M37" s="168">
        <f>M38</f>
        <v>84.6</v>
      </c>
      <c r="N37" s="168">
        <f>N38</f>
        <v>50</v>
      </c>
      <c r="O37" s="168">
        <f>O38</f>
        <v>0</v>
      </c>
      <c r="P37" s="168">
        <f>P38</f>
        <v>0</v>
      </c>
    </row>
    <row r="38" spans="1:16" ht="24">
      <c r="A38" s="248"/>
      <c r="B38" s="248"/>
      <c r="C38" s="259"/>
      <c r="D38" s="231" t="s">
        <v>315</v>
      </c>
      <c r="E38" s="46">
        <v>2520.26</v>
      </c>
      <c r="F38" s="46">
        <v>39.52</v>
      </c>
      <c r="G38" s="46">
        <v>58.93</v>
      </c>
      <c r="H38" s="46">
        <v>146.47</v>
      </c>
      <c r="I38" s="46">
        <v>104.55</v>
      </c>
      <c r="J38" s="55">
        <v>205.4</v>
      </c>
      <c r="K38" s="167">
        <v>291.93</v>
      </c>
      <c r="L38" s="167">
        <v>351.6</v>
      </c>
      <c r="M38" s="167">
        <v>84.6</v>
      </c>
      <c r="N38" s="167">
        <v>50</v>
      </c>
      <c r="O38" s="167">
        <v>0</v>
      </c>
      <c r="P38" s="167">
        <v>0</v>
      </c>
    </row>
    <row r="39" spans="1:16" ht="25.5" customHeight="1">
      <c r="A39" s="247" t="s">
        <v>40</v>
      </c>
      <c r="B39" s="247" t="s">
        <v>7</v>
      </c>
      <c r="C39" s="259"/>
      <c r="D39" s="127" t="s">
        <v>316</v>
      </c>
      <c r="E39" s="126">
        <f>E40</f>
        <v>19.5</v>
      </c>
      <c r="F39" s="126">
        <f aca="true" t="shared" si="5" ref="F39:L39">F40</f>
        <v>21.85</v>
      </c>
      <c r="G39" s="126">
        <f t="shared" si="5"/>
        <v>28.12</v>
      </c>
      <c r="H39" s="126">
        <f t="shared" si="5"/>
        <v>25.1</v>
      </c>
      <c r="I39" s="126">
        <f t="shared" si="5"/>
        <v>23.2</v>
      </c>
      <c r="J39" s="126">
        <f t="shared" si="5"/>
        <v>50.6</v>
      </c>
      <c r="K39" s="168">
        <f t="shared" si="5"/>
        <v>49</v>
      </c>
      <c r="L39" s="168">
        <f t="shared" si="5"/>
        <v>27.9</v>
      </c>
      <c r="M39" s="168">
        <f>M40</f>
        <v>41.5</v>
      </c>
      <c r="N39" s="168">
        <f>N40</f>
        <v>76</v>
      </c>
      <c r="O39" s="168">
        <f>O40</f>
        <v>0</v>
      </c>
      <c r="P39" s="168">
        <f>P40</f>
        <v>0</v>
      </c>
    </row>
    <row r="40" spans="1:16" ht="25.5" customHeight="1">
      <c r="A40" s="248"/>
      <c r="B40" s="248"/>
      <c r="C40" s="259"/>
      <c r="D40" s="23" t="s">
        <v>317</v>
      </c>
      <c r="E40" s="46">
        <v>19.5</v>
      </c>
      <c r="F40" s="46">
        <v>21.85</v>
      </c>
      <c r="G40" s="46">
        <v>28.12</v>
      </c>
      <c r="H40" s="46">
        <v>25.1</v>
      </c>
      <c r="I40" s="46">
        <v>23.2</v>
      </c>
      <c r="J40" s="55">
        <v>50.6</v>
      </c>
      <c r="K40" s="167">
        <v>49</v>
      </c>
      <c r="L40" s="167">
        <v>27.9</v>
      </c>
      <c r="M40" s="167">
        <v>41.5</v>
      </c>
      <c r="N40" s="167">
        <v>76</v>
      </c>
      <c r="O40" s="167">
        <v>0</v>
      </c>
      <c r="P40" s="167">
        <v>0</v>
      </c>
    </row>
    <row r="41" spans="1:16" ht="72">
      <c r="A41" s="232" t="s">
        <v>40</v>
      </c>
      <c r="B41" s="232" t="s">
        <v>42</v>
      </c>
      <c r="C41" s="259"/>
      <c r="D41" s="231" t="s">
        <v>318</v>
      </c>
      <c r="E41" s="46"/>
      <c r="F41" s="46"/>
      <c r="G41" s="46">
        <v>0</v>
      </c>
      <c r="H41" s="46">
        <v>5.9</v>
      </c>
      <c r="I41" s="46">
        <v>0</v>
      </c>
      <c r="J41" s="55">
        <v>0</v>
      </c>
      <c r="K41" s="167">
        <v>0</v>
      </c>
      <c r="L41" s="167">
        <v>0</v>
      </c>
      <c r="M41" s="167">
        <v>0</v>
      </c>
      <c r="N41" s="167">
        <v>0</v>
      </c>
      <c r="O41" s="167">
        <v>0</v>
      </c>
      <c r="P41" s="167">
        <v>0</v>
      </c>
    </row>
    <row r="42" spans="1:16" ht="38.25" customHeight="1">
      <c r="A42" s="247" t="s">
        <v>40</v>
      </c>
      <c r="B42" s="247" t="s">
        <v>8</v>
      </c>
      <c r="C42" s="259"/>
      <c r="D42" s="127" t="s">
        <v>319</v>
      </c>
      <c r="E42" s="126">
        <v>0</v>
      </c>
      <c r="F42" s="126">
        <v>0</v>
      </c>
      <c r="G42" s="126">
        <v>0</v>
      </c>
      <c r="H42" s="126">
        <v>7.25</v>
      </c>
      <c r="I42" s="126">
        <v>0</v>
      </c>
      <c r="J42" s="198">
        <v>12</v>
      </c>
      <c r="K42" s="168">
        <v>0</v>
      </c>
      <c r="L42" s="168">
        <v>8</v>
      </c>
      <c r="M42" s="168">
        <f>M43</f>
        <v>10.4</v>
      </c>
      <c r="N42" s="168">
        <f>N43</f>
        <v>3</v>
      </c>
      <c r="O42" s="168">
        <f>O43</f>
        <v>0</v>
      </c>
      <c r="P42" s="168">
        <f>P43</f>
        <v>0</v>
      </c>
    </row>
    <row r="43" spans="1:16" ht="32.25" customHeight="1">
      <c r="A43" s="248"/>
      <c r="B43" s="248"/>
      <c r="C43" s="259"/>
      <c r="D43" s="23" t="s">
        <v>320</v>
      </c>
      <c r="E43" s="46"/>
      <c r="F43" s="46"/>
      <c r="G43" s="46"/>
      <c r="H43" s="46"/>
      <c r="I43" s="46"/>
      <c r="J43" s="55"/>
      <c r="K43" s="167"/>
      <c r="L43" s="167"/>
      <c r="M43" s="167">
        <v>10.4</v>
      </c>
      <c r="N43" s="167">
        <v>3</v>
      </c>
      <c r="O43" s="167">
        <v>0</v>
      </c>
      <c r="P43" s="167">
        <v>0</v>
      </c>
    </row>
    <row r="44" spans="1:16" ht="38.25" customHeight="1">
      <c r="A44" s="247" t="s">
        <v>40</v>
      </c>
      <c r="B44" s="247" t="s">
        <v>160</v>
      </c>
      <c r="C44" s="259"/>
      <c r="D44" s="127" t="s">
        <v>322</v>
      </c>
      <c r="E44" s="46"/>
      <c r="F44" s="46"/>
      <c r="G44" s="46"/>
      <c r="H44" s="46"/>
      <c r="I44" s="46"/>
      <c r="J44" s="198">
        <v>4.85</v>
      </c>
      <c r="K44" s="168">
        <v>2.138</v>
      </c>
      <c r="L44" s="168">
        <v>0.9</v>
      </c>
      <c r="M44" s="168">
        <f>M45</f>
        <v>26.8</v>
      </c>
      <c r="N44" s="168">
        <f>N45</f>
        <v>0.2</v>
      </c>
      <c r="O44" s="168">
        <f>O45</f>
        <v>0.2</v>
      </c>
      <c r="P44" s="168">
        <f>P45</f>
        <v>0.2</v>
      </c>
    </row>
    <row r="45" spans="1:16" ht="38.25" customHeight="1">
      <c r="A45" s="248"/>
      <c r="B45" s="248"/>
      <c r="C45" s="259"/>
      <c r="D45" s="231" t="s">
        <v>321</v>
      </c>
      <c r="E45" s="46"/>
      <c r="F45" s="46"/>
      <c r="G45" s="46"/>
      <c r="H45" s="46"/>
      <c r="I45" s="46"/>
      <c r="J45" s="55"/>
      <c r="K45" s="167"/>
      <c r="L45" s="167"/>
      <c r="M45" s="167">
        <v>26.8</v>
      </c>
      <c r="N45" s="167">
        <v>0.2</v>
      </c>
      <c r="O45" s="167">
        <v>0.2</v>
      </c>
      <c r="P45" s="167">
        <v>0.2</v>
      </c>
    </row>
    <row r="46" spans="1:16" ht="24">
      <c r="A46" s="232" t="s">
        <v>40</v>
      </c>
      <c r="B46" s="232" t="s">
        <v>275</v>
      </c>
      <c r="C46" s="259"/>
      <c r="D46" s="231" t="s">
        <v>323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55">
        <v>1195.96547</v>
      </c>
      <c r="K46" s="167">
        <v>467.46</v>
      </c>
      <c r="L46" s="167">
        <v>2000</v>
      </c>
      <c r="M46" s="167">
        <v>0</v>
      </c>
      <c r="N46" s="167">
        <v>0</v>
      </c>
      <c r="O46" s="167">
        <v>0</v>
      </c>
      <c r="P46" s="167">
        <v>0</v>
      </c>
    </row>
    <row r="47" spans="1:16" ht="24">
      <c r="A47" s="247" t="s">
        <v>40</v>
      </c>
      <c r="B47" s="247" t="s">
        <v>251</v>
      </c>
      <c r="C47" s="259"/>
      <c r="D47" s="127" t="s">
        <v>324</v>
      </c>
      <c r="E47" s="126"/>
      <c r="F47" s="126"/>
      <c r="G47" s="126"/>
      <c r="H47" s="126"/>
      <c r="I47" s="126"/>
      <c r="J47" s="198"/>
      <c r="K47" s="168"/>
      <c r="L47" s="168">
        <f>L48</f>
        <v>3057.6</v>
      </c>
      <c r="M47" s="168">
        <f>M48</f>
        <v>4062.9</v>
      </c>
      <c r="N47" s="168">
        <f>N48</f>
        <v>4037</v>
      </c>
      <c r="O47" s="168">
        <f>O48</f>
        <v>4785</v>
      </c>
      <c r="P47" s="168">
        <f>P48</f>
        <v>4785</v>
      </c>
    </row>
    <row r="48" spans="1:16" ht="24">
      <c r="A48" s="248"/>
      <c r="B48" s="248"/>
      <c r="C48" s="255"/>
      <c r="D48" s="231" t="s">
        <v>325</v>
      </c>
      <c r="E48" s="46"/>
      <c r="F48" s="46"/>
      <c r="G48" s="46"/>
      <c r="H48" s="46"/>
      <c r="I48" s="46"/>
      <c r="J48" s="55"/>
      <c r="K48" s="167"/>
      <c r="L48" s="167">
        <v>3057.6</v>
      </c>
      <c r="M48" s="167">
        <v>4062.9</v>
      </c>
      <c r="N48" s="167">
        <v>4037</v>
      </c>
      <c r="O48" s="167">
        <v>4785</v>
      </c>
      <c r="P48" s="167">
        <v>4785</v>
      </c>
    </row>
    <row r="49" spans="1:16" s="44" customFormat="1" ht="39" customHeight="1">
      <c r="A49" s="137" t="s">
        <v>47</v>
      </c>
      <c r="B49" s="137" t="s">
        <v>183</v>
      </c>
      <c r="C49" s="254" t="s">
        <v>226</v>
      </c>
      <c r="D49" s="48" t="s">
        <v>326</v>
      </c>
      <c r="E49" s="1">
        <f>SUM(E50:E59)</f>
        <v>1146.46</v>
      </c>
      <c r="F49" s="2">
        <f>SUM(F50:F59)</f>
        <v>20507.12</v>
      </c>
      <c r="G49" s="1">
        <f>SUM(G50:G59)</f>
        <v>6825.78</v>
      </c>
      <c r="H49" s="1">
        <f>SUM(H50:H59)</f>
        <v>27452.940000000002</v>
      </c>
      <c r="I49" s="1">
        <f>SUM(I50:I59)</f>
        <v>5023.7</v>
      </c>
      <c r="J49" s="190">
        <f>SUM(J50:J60)</f>
        <v>1441.47306</v>
      </c>
      <c r="K49" s="189">
        <f>SUM(K50:K60)</f>
        <v>9693.8</v>
      </c>
      <c r="L49" s="189">
        <f>SUM(L50:L63)</f>
        <v>35740.4</v>
      </c>
      <c r="M49" s="189">
        <f>M52+M61</f>
        <v>34990.14</v>
      </c>
      <c r="N49" s="189">
        <f>N52+N61</f>
        <v>19.9</v>
      </c>
      <c r="O49" s="189">
        <f>O52+O61</f>
        <v>19.9</v>
      </c>
      <c r="P49" s="189">
        <f>P52+P61</f>
        <v>19.9</v>
      </c>
    </row>
    <row r="50" spans="1:16" ht="60">
      <c r="A50" s="232" t="s">
        <v>40</v>
      </c>
      <c r="B50" s="138" t="s">
        <v>44</v>
      </c>
      <c r="C50" s="259"/>
      <c r="D50" s="231" t="s">
        <v>327</v>
      </c>
      <c r="E50" s="46">
        <v>0</v>
      </c>
      <c r="F50" s="3">
        <v>1130.4</v>
      </c>
      <c r="G50" s="46">
        <v>0</v>
      </c>
      <c r="H50" s="46">
        <v>0</v>
      </c>
      <c r="I50" s="46">
        <v>0</v>
      </c>
      <c r="J50" s="55">
        <v>0</v>
      </c>
      <c r="K50" s="167">
        <v>0</v>
      </c>
      <c r="L50" s="167">
        <v>0</v>
      </c>
      <c r="M50" s="167">
        <v>0</v>
      </c>
      <c r="N50" s="167">
        <v>0</v>
      </c>
      <c r="O50" s="167">
        <v>0</v>
      </c>
      <c r="P50" s="167">
        <v>0</v>
      </c>
    </row>
    <row r="51" spans="1:16" ht="48">
      <c r="A51" s="232" t="s">
        <v>40</v>
      </c>
      <c r="B51" s="232" t="s">
        <v>10</v>
      </c>
      <c r="C51" s="259"/>
      <c r="D51" s="231" t="s">
        <v>328</v>
      </c>
      <c r="E51" s="46">
        <v>15</v>
      </c>
      <c r="F51" s="3">
        <v>8424.3</v>
      </c>
      <c r="G51" s="46">
        <v>2702.8</v>
      </c>
      <c r="H51" s="46">
        <v>18961.68</v>
      </c>
      <c r="I51" s="46">
        <v>0</v>
      </c>
      <c r="J51" s="55">
        <v>0</v>
      </c>
      <c r="K51" s="167">
        <v>0</v>
      </c>
      <c r="L51" s="167">
        <v>0</v>
      </c>
      <c r="M51" s="167">
        <v>0</v>
      </c>
      <c r="N51" s="167">
        <v>0</v>
      </c>
      <c r="O51" s="167">
        <v>0</v>
      </c>
      <c r="P51" s="167">
        <v>0</v>
      </c>
    </row>
    <row r="52" spans="1:16" ht="24.75" customHeight="1">
      <c r="A52" s="247" t="s">
        <v>40</v>
      </c>
      <c r="B52" s="247" t="s">
        <v>11</v>
      </c>
      <c r="C52" s="259"/>
      <c r="D52" s="127" t="s">
        <v>329</v>
      </c>
      <c r="E52" s="126">
        <v>915.44</v>
      </c>
      <c r="F52" s="160">
        <v>4031.87</v>
      </c>
      <c r="G52" s="126">
        <v>9.99</v>
      </c>
      <c r="H52" s="126">
        <v>2815.16</v>
      </c>
      <c r="I52" s="126">
        <v>0</v>
      </c>
      <c r="J52" s="198">
        <v>0</v>
      </c>
      <c r="K52" s="168">
        <v>0</v>
      </c>
      <c r="L52" s="168">
        <v>0</v>
      </c>
      <c r="M52" s="168">
        <f>M53</f>
        <v>0</v>
      </c>
      <c r="N52" s="168">
        <f>N53</f>
        <v>19.9</v>
      </c>
      <c r="O52" s="168">
        <f>O53</f>
        <v>19.9</v>
      </c>
      <c r="P52" s="168">
        <f>P53</f>
        <v>19.9</v>
      </c>
    </row>
    <row r="53" spans="1:16" ht="24.75" customHeight="1">
      <c r="A53" s="248"/>
      <c r="B53" s="248"/>
      <c r="C53" s="259"/>
      <c r="D53" s="231" t="s">
        <v>338</v>
      </c>
      <c r="E53" s="46"/>
      <c r="F53" s="3"/>
      <c r="G53" s="46"/>
      <c r="H53" s="46"/>
      <c r="I53" s="46"/>
      <c r="J53" s="55"/>
      <c r="K53" s="167"/>
      <c r="L53" s="167"/>
      <c r="M53" s="167">
        <v>0</v>
      </c>
      <c r="N53" s="167">
        <v>19.9</v>
      </c>
      <c r="O53" s="167">
        <v>19.9</v>
      </c>
      <c r="P53" s="167">
        <v>19.9</v>
      </c>
    </row>
    <row r="54" spans="1:16" ht="37.5" customHeight="1">
      <c r="A54" s="232" t="s">
        <v>40</v>
      </c>
      <c r="B54" s="232" t="s">
        <v>244</v>
      </c>
      <c r="C54" s="259"/>
      <c r="D54" s="231" t="s">
        <v>330</v>
      </c>
      <c r="E54" s="46"/>
      <c r="F54" s="3"/>
      <c r="G54" s="46"/>
      <c r="H54" s="46"/>
      <c r="I54" s="46"/>
      <c r="J54" s="55"/>
      <c r="K54" s="167">
        <v>9455.3</v>
      </c>
      <c r="L54" s="167"/>
      <c r="M54" s="167"/>
      <c r="N54" s="167"/>
      <c r="O54" s="167"/>
      <c r="P54" s="167"/>
    </row>
    <row r="55" spans="1:16" ht="48.75" customHeight="1">
      <c r="A55" s="232" t="s">
        <v>40</v>
      </c>
      <c r="B55" s="232" t="s">
        <v>268</v>
      </c>
      <c r="C55" s="259"/>
      <c r="D55" s="231" t="s">
        <v>331</v>
      </c>
      <c r="E55" s="46"/>
      <c r="F55" s="3"/>
      <c r="G55" s="46"/>
      <c r="H55" s="46"/>
      <c r="I55" s="46"/>
      <c r="J55" s="55"/>
      <c r="K55" s="167"/>
      <c r="L55" s="167">
        <v>0</v>
      </c>
      <c r="M55" s="167"/>
      <c r="N55" s="167"/>
      <c r="O55" s="167"/>
      <c r="P55" s="167"/>
    </row>
    <row r="56" spans="1:16" ht="48">
      <c r="A56" s="232" t="s">
        <v>40</v>
      </c>
      <c r="B56" s="232" t="s">
        <v>15</v>
      </c>
      <c r="C56" s="259"/>
      <c r="D56" s="231" t="s">
        <v>332</v>
      </c>
      <c r="E56" s="46">
        <v>216.02</v>
      </c>
      <c r="F56" s="3">
        <v>6920.55</v>
      </c>
      <c r="G56" s="46">
        <v>4112.99</v>
      </c>
      <c r="H56" s="46">
        <v>5676.1</v>
      </c>
      <c r="I56" s="46">
        <v>4081.64</v>
      </c>
      <c r="J56" s="55">
        <v>0</v>
      </c>
      <c r="K56" s="167">
        <v>0</v>
      </c>
      <c r="L56" s="167">
        <v>0</v>
      </c>
      <c r="M56" s="167">
        <v>0</v>
      </c>
      <c r="N56" s="167">
        <v>0</v>
      </c>
      <c r="O56" s="167">
        <v>0</v>
      </c>
      <c r="P56" s="167">
        <v>0</v>
      </c>
    </row>
    <row r="57" spans="1:16" ht="36">
      <c r="A57" s="232" t="s">
        <v>40</v>
      </c>
      <c r="B57" s="232" t="s">
        <v>12</v>
      </c>
      <c r="C57" s="259"/>
      <c r="D57" s="231" t="s">
        <v>333</v>
      </c>
      <c r="E57" s="46">
        <v>0</v>
      </c>
      <c r="F57" s="3">
        <v>0</v>
      </c>
      <c r="G57" s="46">
        <v>0</v>
      </c>
      <c r="H57" s="46">
        <v>0</v>
      </c>
      <c r="I57" s="46">
        <v>720.06</v>
      </c>
      <c r="J57" s="55">
        <v>748.36717</v>
      </c>
      <c r="K57" s="167">
        <v>238.5</v>
      </c>
      <c r="L57" s="167">
        <v>1460</v>
      </c>
      <c r="M57" s="167">
        <v>0</v>
      </c>
      <c r="N57" s="167">
        <v>0</v>
      </c>
      <c r="O57" s="167">
        <v>0</v>
      </c>
      <c r="P57" s="167">
        <v>0</v>
      </c>
    </row>
    <row r="58" spans="1:16" ht="24.75" customHeight="1">
      <c r="A58" s="232" t="s">
        <v>40</v>
      </c>
      <c r="B58" s="232" t="s">
        <v>13</v>
      </c>
      <c r="C58" s="259"/>
      <c r="D58" s="231" t="s">
        <v>334</v>
      </c>
      <c r="E58" s="46">
        <v>0</v>
      </c>
      <c r="F58" s="3">
        <v>0</v>
      </c>
      <c r="G58" s="46">
        <v>0</v>
      </c>
      <c r="H58" s="46">
        <v>0</v>
      </c>
      <c r="I58" s="46">
        <v>20</v>
      </c>
      <c r="J58" s="55">
        <v>25</v>
      </c>
      <c r="K58" s="167">
        <v>0</v>
      </c>
      <c r="L58" s="167">
        <v>0</v>
      </c>
      <c r="M58" s="167">
        <v>0</v>
      </c>
      <c r="N58" s="167">
        <v>0</v>
      </c>
      <c r="O58" s="167">
        <v>0</v>
      </c>
      <c r="P58" s="167">
        <v>0</v>
      </c>
    </row>
    <row r="59" spans="1:16" ht="50.25" customHeight="1">
      <c r="A59" s="232" t="s">
        <v>40</v>
      </c>
      <c r="B59" s="232" t="s">
        <v>14</v>
      </c>
      <c r="C59" s="259"/>
      <c r="D59" s="231" t="s">
        <v>335</v>
      </c>
      <c r="E59" s="46">
        <v>0</v>
      </c>
      <c r="F59" s="3">
        <v>0</v>
      </c>
      <c r="G59" s="46">
        <v>0</v>
      </c>
      <c r="H59" s="46">
        <v>0</v>
      </c>
      <c r="I59" s="46">
        <v>202</v>
      </c>
      <c r="J59" s="55">
        <v>0</v>
      </c>
      <c r="K59" s="167">
        <v>0</v>
      </c>
      <c r="L59" s="167">
        <v>0</v>
      </c>
      <c r="M59" s="167">
        <v>0</v>
      </c>
      <c r="N59" s="167">
        <v>0</v>
      </c>
      <c r="O59" s="167">
        <v>0</v>
      </c>
      <c r="P59" s="167">
        <v>0</v>
      </c>
    </row>
    <row r="60" spans="1:16" ht="27.75" customHeight="1">
      <c r="A60" s="232" t="s">
        <v>40</v>
      </c>
      <c r="B60" s="232" t="s">
        <v>148</v>
      </c>
      <c r="C60" s="259"/>
      <c r="D60" s="231" t="s">
        <v>336</v>
      </c>
      <c r="E60" s="46">
        <v>0</v>
      </c>
      <c r="F60" s="3">
        <v>0</v>
      </c>
      <c r="G60" s="46">
        <v>0</v>
      </c>
      <c r="H60" s="46">
        <v>0</v>
      </c>
      <c r="I60" s="46">
        <v>0</v>
      </c>
      <c r="J60" s="55">
        <v>668.10589</v>
      </c>
      <c r="K60" s="167">
        <v>0</v>
      </c>
      <c r="L60" s="167">
        <v>0</v>
      </c>
      <c r="M60" s="167">
        <v>0</v>
      </c>
      <c r="N60" s="167">
        <v>0</v>
      </c>
      <c r="O60" s="167">
        <v>0</v>
      </c>
      <c r="P60" s="167">
        <v>0</v>
      </c>
    </row>
    <row r="61" spans="1:16" ht="36" customHeight="1">
      <c r="A61" s="247" t="s">
        <v>40</v>
      </c>
      <c r="B61" s="247" t="s">
        <v>250</v>
      </c>
      <c r="C61" s="259"/>
      <c r="D61" s="127" t="s">
        <v>337</v>
      </c>
      <c r="E61" s="126"/>
      <c r="F61" s="160"/>
      <c r="G61" s="126"/>
      <c r="H61" s="126"/>
      <c r="I61" s="126"/>
      <c r="J61" s="198"/>
      <c r="K61" s="168"/>
      <c r="L61" s="168">
        <v>30085.9</v>
      </c>
      <c r="M61" s="168">
        <f>M62</f>
        <v>34990.14</v>
      </c>
      <c r="N61" s="168"/>
      <c r="O61" s="168"/>
      <c r="P61" s="168"/>
    </row>
    <row r="62" spans="1:16" ht="32.25" customHeight="1">
      <c r="A62" s="248"/>
      <c r="B62" s="248"/>
      <c r="C62" s="259"/>
      <c r="D62" s="231" t="s">
        <v>339</v>
      </c>
      <c r="E62" s="46"/>
      <c r="F62" s="3"/>
      <c r="G62" s="46"/>
      <c r="H62" s="46"/>
      <c r="I62" s="46"/>
      <c r="J62" s="55"/>
      <c r="K62" s="167"/>
      <c r="L62" s="167"/>
      <c r="M62" s="168">
        <v>34990.14</v>
      </c>
      <c r="N62" s="167"/>
      <c r="O62" s="167"/>
      <c r="P62" s="167"/>
    </row>
    <row r="63" spans="1:16" ht="24">
      <c r="A63" s="232" t="s">
        <v>78</v>
      </c>
      <c r="B63" s="232" t="s">
        <v>276</v>
      </c>
      <c r="C63" s="259"/>
      <c r="D63" s="231" t="s">
        <v>297</v>
      </c>
      <c r="E63" s="46"/>
      <c r="F63" s="3"/>
      <c r="G63" s="46"/>
      <c r="H63" s="46"/>
      <c r="I63" s="46"/>
      <c r="J63" s="55"/>
      <c r="K63" s="167"/>
      <c r="L63" s="167">
        <v>4194.5</v>
      </c>
      <c r="M63" s="167"/>
      <c r="N63" s="167"/>
      <c r="O63" s="167"/>
      <c r="P63" s="167"/>
    </row>
    <row r="64" spans="1:16" s="44" customFormat="1" ht="84">
      <c r="A64" s="137" t="s">
        <v>48</v>
      </c>
      <c r="B64" s="137" t="s">
        <v>211</v>
      </c>
      <c r="C64" s="254" t="s">
        <v>230</v>
      </c>
      <c r="D64" s="48" t="s">
        <v>343</v>
      </c>
      <c r="E64" s="1">
        <f aca="true" t="shared" si="6" ref="E64:J64">SUM(E65:E72)</f>
        <v>17907.97</v>
      </c>
      <c r="F64" s="1">
        <f t="shared" si="6"/>
        <v>17100.79</v>
      </c>
      <c r="G64" s="1">
        <f t="shared" si="6"/>
        <v>16887.77</v>
      </c>
      <c r="H64" s="1">
        <f t="shared" si="6"/>
        <v>17003.69</v>
      </c>
      <c r="I64" s="1">
        <f t="shared" si="6"/>
        <v>16608.38</v>
      </c>
      <c r="J64" s="190">
        <f t="shared" si="6"/>
        <v>19766.7292</v>
      </c>
      <c r="K64" s="189">
        <f>SUM(K65:K72)</f>
        <v>22588.77</v>
      </c>
      <c r="L64" s="189">
        <f>SUM(L65:L72)</f>
        <v>22986</v>
      </c>
      <c r="M64" s="189">
        <f>M65+M72</f>
        <v>30968.8</v>
      </c>
      <c r="N64" s="189">
        <f>N65+N72</f>
        <v>29733.699999999997</v>
      </c>
      <c r="O64" s="189">
        <f>O65+O72</f>
        <v>30187.9</v>
      </c>
      <c r="P64" s="189">
        <f>P65+P72</f>
        <v>30187.9</v>
      </c>
    </row>
    <row r="65" spans="1:16" ht="50.25" customHeight="1">
      <c r="A65" s="247" t="s">
        <v>40</v>
      </c>
      <c r="B65" s="247" t="s">
        <v>218</v>
      </c>
      <c r="C65" s="259"/>
      <c r="D65" s="127" t="s">
        <v>340</v>
      </c>
      <c r="E65" s="126">
        <v>17548.97</v>
      </c>
      <c r="F65" s="126">
        <v>16746.79</v>
      </c>
      <c r="G65" s="126">
        <v>16533.77</v>
      </c>
      <c r="H65" s="126">
        <v>17000.69</v>
      </c>
      <c r="I65" s="126">
        <v>16605.38</v>
      </c>
      <c r="J65" s="198">
        <v>19763.7292</v>
      </c>
      <c r="K65" s="168">
        <v>22585.77</v>
      </c>
      <c r="L65" s="168">
        <v>22983</v>
      </c>
      <c r="M65" s="168">
        <f>SUM(M66:M70)</f>
        <v>30965.8</v>
      </c>
      <c r="N65" s="168">
        <f>SUM(N66:N69)</f>
        <v>29730.699999999997</v>
      </c>
      <c r="O65" s="168">
        <f>SUM(O66:O69)</f>
        <v>30185.2</v>
      </c>
      <c r="P65" s="168">
        <f>SUM(P66:P69)</f>
        <v>30185.2</v>
      </c>
    </row>
    <row r="66" spans="1:16" ht="30" customHeight="1">
      <c r="A66" s="251"/>
      <c r="B66" s="251"/>
      <c r="C66" s="259"/>
      <c r="D66" s="231" t="s">
        <v>344</v>
      </c>
      <c r="E66" s="46"/>
      <c r="F66" s="46"/>
      <c r="G66" s="46"/>
      <c r="H66" s="46"/>
      <c r="I66" s="46"/>
      <c r="J66" s="55"/>
      <c r="K66" s="167"/>
      <c r="L66" s="167"/>
      <c r="M66" s="167">
        <v>24699.3</v>
      </c>
      <c r="N66" s="167">
        <v>25317.6</v>
      </c>
      <c r="O66" s="167">
        <v>26115.3</v>
      </c>
      <c r="P66" s="167">
        <v>26115.3</v>
      </c>
    </row>
    <row r="67" spans="1:16" ht="30" customHeight="1">
      <c r="A67" s="251"/>
      <c r="B67" s="251"/>
      <c r="C67" s="259"/>
      <c r="D67" s="231" t="s">
        <v>345</v>
      </c>
      <c r="E67" s="46"/>
      <c r="F67" s="46"/>
      <c r="G67" s="46"/>
      <c r="H67" s="46"/>
      <c r="I67" s="46"/>
      <c r="J67" s="55"/>
      <c r="K67" s="167"/>
      <c r="L67" s="167"/>
      <c r="M67" s="167">
        <v>3342.8</v>
      </c>
      <c r="N67" s="167">
        <v>2197.1</v>
      </c>
      <c r="O67" s="167">
        <v>1853.9</v>
      </c>
      <c r="P67" s="167">
        <v>1853.9</v>
      </c>
    </row>
    <row r="68" spans="1:16" ht="30" customHeight="1">
      <c r="A68" s="251"/>
      <c r="B68" s="251"/>
      <c r="C68" s="259"/>
      <c r="D68" s="231" t="s">
        <v>346</v>
      </c>
      <c r="E68" s="46"/>
      <c r="F68" s="46"/>
      <c r="G68" s="46"/>
      <c r="H68" s="46"/>
      <c r="I68" s="46"/>
      <c r="J68" s="55"/>
      <c r="K68" s="167"/>
      <c r="L68" s="167"/>
      <c r="M68" s="167">
        <v>114.5</v>
      </c>
      <c r="N68" s="167">
        <v>0</v>
      </c>
      <c r="O68" s="167">
        <v>0</v>
      </c>
      <c r="P68" s="167">
        <v>0</v>
      </c>
    </row>
    <row r="69" spans="1:16" ht="30" customHeight="1">
      <c r="A69" s="251"/>
      <c r="B69" s="251"/>
      <c r="C69" s="259"/>
      <c r="D69" s="231" t="s">
        <v>347</v>
      </c>
      <c r="E69" s="46"/>
      <c r="F69" s="46"/>
      <c r="G69" s="46"/>
      <c r="H69" s="46"/>
      <c r="I69" s="46"/>
      <c r="J69" s="55"/>
      <c r="K69" s="167"/>
      <c r="L69" s="167"/>
      <c r="M69" s="167">
        <v>2147.4</v>
      </c>
      <c r="N69" s="167">
        <v>2216</v>
      </c>
      <c r="O69" s="167">
        <v>2216</v>
      </c>
      <c r="P69" s="167">
        <v>2216</v>
      </c>
    </row>
    <row r="70" spans="1:16" ht="24.75" customHeight="1">
      <c r="A70" s="248"/>
      <c r="B70" s="248"/>
      <c r="C70" s="259"/>
      <c r="D70" s="231" t="s">
        <v>463</v>
      </c>
      <c r="E70" s="216"/>
      <c r="F70" s="216"/>
      <c r="G70" s="216"/>
      <c r="H70" s="216"/>
      <c r="I70" s="216"/>
      <c r="J70" s="216"/>
      <c r="K70" s="216"/>
      <c r="L70" s="216"/>
      <c r="M70" s="217">
        <v>661.8</v>
      </c>
      <c r="N70" s="216"/>
      <c r="O70" s="216"/>
      <c r="P70" s="216"/>
    </row>
    <row r="71" spans="1:16" ht="84">
      <c r="A71" s="232" t="s">
        <v>40</v>
      </c>
      <c r="B71" s="232" t="s">
        <v>45</v>
      </c>
      <c r="C71" s="259"/>
      <c r="D71" s="231" t="s">
        <v>341</v>
      </c>
      <c r="E71" s="46">
        <v>356</v>
      </c>
      <c r="F71" s="46">
        <v>351</v>
      </c>
      <c r="G71" s="46">
        <v>351</v>
      </c>
      <c r="H71" s="46">
        <v>0</v>
      </c>
      <c r="I71" s="46">
        <v>0</v>
      </c>
      <c r="J71" s="55">
        <v>0</v>
      </c>
      <c r="K71" s="167">
        <v>0</v>
      </c>
      <c r="L71" s="167">
        <v>0</v>
      </c>
      <c r="M71" s="167">
        <v>0</v>
      </c>
      <c r="N71" s="167">
        <v>0</v>
      </c>
      <c r="O71" s="167">
        <v>0</v>
      </c>
      <c r="P71" s="167">
        <v>0</v>
      </c>
    </row>
    <row r="72" spans="1:16" ht="46.5" customHeight="1">
      <c r="A72" s="247" t="s">
        <v>40</v>
      </c>
      <c r="B72" s="247" t="s">
        <v>16</v>
      </c>
      <c r="C72" s="259"/>
      <c r="D72" s="127" t="s">
        <v>342</v>
      </c>
      <c r="E72" s="126">
        <v>3</v>
      </c>
      <c r="F72" s="126">
        <v>3</v>
      </c>
      <c r="G72" s="126">
        <v>3</v>
      </c>
      <c r="H72" s="126">
        <v>3</v>
      </c>
      <c r="I72" s="126">
        <v>3</v>
      </c>
      <c r="J72" s="198">
        <v>3</v>
      </c>
      <c r="K72" s="168">
        <v>3</v>
      </c>
      <c r="L72" s="168">
        <v>3</v>
      </c>
      <c r="M72" s="168">
        <v>3</v>
      </c>
      <c r="N72" s="168">
        <f>N73</f>
        <v>3</v>
      </c>
      <c r="O72" s="168">
        <f>O73</f>
        <v>2.7</v>
      </c>
      <c r="P72" s="168">
        <f>P73</f>
        <v>2.7</v>
      </c>
    </row>
    <row r="73" spans="1:16" ht="27" customHeight="1">
      <c r="A73" s="248"/>
      <c r="B73" s="248"/>
      <c r="C73" s="255"/>
      <c r="D73" s="231" t="s">
        <v>348</v>
      </c>
      <c r="E73" s="46"/>
      <c r="F73" s="46"/>
      <c r="G73" s="46"/>
      <c r="H73" s="46"/>
      <c r="I73" s="46"/>
      <c r="J73" s="55"/>
      <c r="K73" s="167"/>
      <c r="L73" s="167"/>
      <c r="M73" s="167">
        <v>3</v>
      </c>
      <c r="N73" s="167">
        <v>3</v>
      </c>
      <c r="O73" s="167">
        <v>2.7</v>
      </c>
      <c r="P73" s="167">
        <v>2.7</v>
      </c>
    </row>
    <row r="74" spans="1:16" s="44" customFormat="1" ht="75.75" customHeight="1">
      <c r="A74" s="137" t="s">
        <v>49</v>
      </c>
      <c r="B74" s="137" t="s">
        <v>184</v>
      </c>
      <c r="C74" s="256" t="s">
        <v>176</v>
      </c>
      <c r="D74" s="48" t="s">
        <v>349</v>
      </c>
      <c r="E74" s="1">
        <f aca="true" t="shared" si="7" ref="E74:P74">SUM(E75:E75)</f>
        <v>0</v>
      </c>
      <c r="F74" s="1">
        <f t="shared" si="7"/>
        <v>0</v>
      </c>
      <c r="G74" s="1">
        <f t="shared" si="7"/>
        <v>0</v>
      </c>
      <c r="H74" s="1">
        <f t="shared" si="7"/>
        <v>0</v>
      </c>
      <c r="I74" s="1">
        <f t="shared" si="7"/>
        <v>0</v>
      </c>
      <c r="J74" s="190">
        <f t="shared" si="7"/>
        <v>0</v>
      </c>
      <c r="K74" s="189">
        <f t="shared" si="7"/>
        <v>0</v>
      </c>
      <c r="L74" s="189">
        <f t="shared" si="7"/>
        <v>0</v>
      </c>
      <c r="M74" s="189">
        <f t="shared" si="7"/>
        <v>0</v>
      </c>
      <c r="N74" s="189">
        <f t="shared" si="7"/>
        <v>0</v>
      </c>
      <c r="O74" s="189">
        <f t="shared" si="7"/>
        <v>0</v>
      </c>
      <c r="P74" s="189">
        <f t="shared" si="7"/>
        <v>0</v>
      </c>
    </row>
    <row r="75" spans="1:16" ht="48" customHeight="1">
      <c r="A75" s="232" t="s">
        <v>40</v>
      </c>
      <c r="B75" s="232" t="s">
        <v>46</v>
      </c>
      <c r="C75" s="256"/>
      <c r="D75" s="231" t="s">
        <v>350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55">
        <v>0</v>
      </c>
      <c r="K75" s="167">
        <v>0</v>
      </c>
      <c r="L75" s="167">
        <v>0</v>
      </c>
      <c r="M75" s="167">
        <v>0</v>
      </c>
      <c r="N75" s="167">
        <v>0</v>
      </c>
      <c r="O75" s="167">
        <v>0</v>
      </c>
      <c r="P75" s="167">
        <v>0</v>
      </c>
    </row>
    <row r="76" spans="1:16" s="44" customFormat="1" ht="62.25" customHeight="1">
      <c r="A76" s="137" t="s">
        <v>52</v>
      </c>
      <c r="B76" s="137" t="s">
        <v>228</v>
      </c>
      <c r="C76" s="254" t="s">
        <v>176</v>
      </c>
      <c r="D76" s="231" t="s">
        <v>351</v>
      </c>
      <c r="E76" s="2">
        <f>SUM(E77:E77)</f>
        <v>0</v>
      </c>
      <c r="F76" s="2">
        <f>SUM(F77:F77)</f>
        <v>0</v>
      </c>
      <c r="G76" s="2">
        <f>SUM(G77:G77)</f>
        <v>0</v>
      </c>
      <c r="H76" s="2">
        <f>SUM(H77:H77)</f>
        <v>0</v>
      </c>
      <c r="I76" s="2">
        <f>SUM(I77:I77)</f>
        <v>0</v>
      </c>
      <c r="J76" s="191">
        <f>SUM(J77:J82)</f>
        <v>4419.5</v>
      </c>
      <c r="K76" s="192">
        <f>SUM(K77:K82)</f>
        <v>4539.2995</v>
      </c>
      <c r="L76" s="192">
        <f>SUM(L77:L82)</f>
        <v>4097.4</v>
      </c>
      <c r="M76" s="192">
        <f>M77+M82</f>
        <v>7810.2</v>
      </c>
      <c r="N76" s="192">
        <f>N77+N82</f>
        <v>53582.899999999994</v>
      </c>
      <c r="O76" s="192">
        <f>O77+O82</f>
        <v>4606.6</v>
      </c>
      <c r="P76" s="192">
        <f>P77+P82</f>
        <v>5071.4</v>
      </c>
    </row>
    <row r="77" spans="1:16" ht="51" customHeight="1">
      <c r="A77" s="247" t="s">
        <v>40</v>
      </c>
      <c r="B77" s="247" t="s">
        <v>15</v>
      </c>
      <c r="C77" s="259"/>
      <c r="D77" s="127" t="s">
        <v>352</v>
      </c>
      <c r="E77" s="126">
        <v>0</v>
      </c>
      <c r="F77" s="126">
        <v>0</v>
      </c>
      <c r="G77" s="126">
        <v>0</v>
      </c>
      <c r="H77" s="126">
        <v>0</v>
      </c>
      <c r="I77" s="126">
        <v>0</v>
      </c>
      <c r="J77" s="198">
        <v>4419.5</v>
      </c>
      <c r="K77" s="168">
        <v>37.5795</v>
      </c>
      <c r="L77" s="236">
        <v>0</v>
      </c>
      <c r="M77" s="236">
        <f>M81</f>
        <v>3550</v>
      </c>
      <c r="N77" s="236">
        <f>SUM(N78:N81)</f>
        <v>51239.7</v>
      </c>
      <c r="O77" s="236">
        <f>SUM(O78:O81)</f>
        <v>0</v>
      </c>
      <c r="P77" s="236">
        <f>SUM(P78:P81)</f>
        <v>0</v>
      </c>
    </row>
    <row r="78" spans="1:16" ht="26.25" customHeight="1">
      <c r="A78" s="251"/>
      <c r="B78" s="251"/>
      <c r="C78" s="259"/>
      <c r="D78" s="231" t="s">
        <v>476</v>
      </c>
      <c r="E78" s="126"/>
      <c r="F78" s="126"/>
      <c r="G78" s="126"/>
      <c r="H78" s="126"/>
      <c r="I78" s="126"/>
      <c r="J78" s="198"/>
      <c r="K78" s="238"/>
      <c r="L78" s="236"/>
      <c r="M78" s="236"/>
      <c r="N78" s="236">
        <v>2447.1</v>
      </c>
      <c r="O78" s="236">
        <v>0</v>
      </c>
      <c r="P78" s="236">
        <v>0</v>
      </c>
    </row>
    <row r="79" spans="1:16" ht="27.75" customHeight="1">
      <c r="A79" s="251"/>
      <c r="B79" s="251"/>
      <c r="C79" s="259"/>
      <c r="D79" s="231" t="s">
        <v>484</v>
      </c>
      <c r="E79" s="126"/>
      <c r="F79" s="126"/>
      <c r="G79" s="126"/>
      <c r="H79" s="126"/>
      <c r="I79" s="126"/>
      <c r="J79" s="198"/>
      <c r="K79" s="238"/>
      <c r="L79" s="236"/>
      <c r="M79" s="236"/>
      <c r="N79" s="236">
        <v>2297.7</v>
      </c>
      <c r="O79" s="236"/>
      <c r="P79" s="236"/>
    </row>
    <row r="80" spans="1:16" ht="23.25" customHeight="1">
      <c r="A80" s="251"/>
      <c r="B80" s="251"/>
      <c r="C80" s="259"/>
      <c r="D80" s="231" t="s">
        <v>477</v>
      </c>
      <c r="E80" s="126"/>
      <c r="F80" s="126"/>
      <c r="G80" s="126"/>
      <c r="H80" s="126"/>
      <c r="I80" s="126"/>
      <c r="J80" s="198"/>
      <c r="K80" s="238"/>
      <c r="L80" s="236"/>
      <c r="M80" s="236"/>
      <c r="N80" s="236">
        <v>46494.9</v>
      </c>
      <c r="O80" s="236">
        <v>0</v>
      </c>
      <c r="P80" s="236">
        <v>0</v>
      </c>
    </row>
    <row r="81" spans="1:16" ht="24" customHeight="1">
      <c r="A81" s="248"/>
      <c r="B81" s="248"/>
      <c r="C81" s="259"/>
      <c r="D81" s="231" t="s">
        <v>355</v>
      </c>
      <c r="E81" s="46"/>
      <c r="F81" s="46"/>
      <c r="G81" s="46"/>
      <c r="H81" s="46"/>
      <c r="I81" s="46"/>
      <c r="J81" s="55"/>
      <c r="K81" s="169"/>
      <c r="L81" s="170"/>
      <c r="M81" s="170">
        <v>3550</v>
      </c>
      <c r="N81" s="170">
        <v>0</v>
      </c>
      <c r="O81" s="170">
        <v>0</v>
      </c>
      <c r="P81" s="170">
        <v>0</v>
      </c>
    </row>
    <row r="82" spans="1:16" ht="24">
      <c r="A82" s="247" t="s">
        <v>40</v>
      </c>
      <c r="B82" s="247" t="s">
        <v>167</v>
      </c>
      <c r="C82" s="259"/>
      <c r="D82" s="127" t="s">
        <v>353</v>
      </c>
      <c r="E82" s="160">
        <v>0</v>
      </c>
      <c r="F82" s="160">
        <v>0</v>
      </c>
      <c r="G82" s="160">
        <v>0</v>
      </c>
      <c r="H82" s="160">
        <v>0</v>
      </c>
      <c r="I82" s="160">
        <v>0</v>
      </c>
      <c r="J82" s="160">
        <v>0</v>
      </c>
      <c r="K82" s="239">
        <v>4501.72</v>
      </c>
      <c r="L82" s="201">
        <v>4097.4</v>
      </c>
      <c r="M82" s="201">
        <f>SUM(M83:M86)</f>
        <v>4260.2</v>
      </c>
      <c r="N82" s="201">
        <f>SUM(N83:N86)</f>
        <v>2343.2</v>
      </c>
      <c r="O82" s="201">
        <f>SUM(O83:O86)</f>
        <v>4606.6</v>
      </c>
      <c r="P82" s="201">
        <f>SUM(P83:P86)</f>
        <v>5071.4</v>
      </c>
    </row>
    <row r="83" spans="1:16" ht="24">
      <c r="A83" s="251"/>
      <c r="B83" s="251"/>
      <c r="C83" s="259"/>
      <c r="D83" s="231" t="s">
        <v>356</v>
      </c>
      <c r="E83" s="3"/>
      <c r="F83" s="3"/>
      <c r="G83" s="3"/>
      <c r="H83" s="3"/>
      <c r="I83" s="3"/>
      <c r="J83" s="3"/>
      <c r="K83" s="171"/>
      <c r="L83" s="172"/>
      <c r="M83" s="172">
        <v>0</v>
      </c>
      <c r="N83" s="172">
        <v>0</v>
      </c>
      <c r="O83" s="172">
        <v>4606.6</v>
      </c>
      <c r="P83" s="172">
        <v>5071.4</v>
      </c>
    </row>
    <row r="84" spans="1:16" ht="24">
      <c r="A84" s="251"/>
      <c r="B84" s="251"/>
      <c r="C84" s="259"/>
      <c r="D84" s="231" t="s">
        <v>357</v>
      </c>
      <c r="E84" s="3"/>
      <c r="F84" s="3"/>
      <c r="G84" s="3"/>
      <c r="H84" s="3"/>
      <c r="I84" s="3"/>
      <c r="J84" s="3"/>
      <c r="K84" s="171"/>
      <c r="L84" s="172"/>
      <c r="M84" s="172">
        <v>900</v>
      </c>
      <c r="N84" s="172"/>
      <c r="O84" s="172"/>
      <c r="P84" s="172"/>
    </row>
    <row r="85" spans="1:16" ht="30" customHeight="1">
      <c r="A85" s="251"/>
      <c r="B85" s="251"/>
      <c r="C85" s="259"/>
      <c r="D85" s="231" t="s">
        <v>358</v>
      </c>
      <c r="E85" s="3"/>
      <c r="F85" s="3"/>
      <c r="G85" s="3"/>
      <c r="H85" s="3"/>
      <c r="I85" s="3"/>
      <c r="J85" s="3"/>
      <c r="K85" s="171"/>
      <c r="L85" s="172"/>
      <c r="M85" s="172">
        <v>2915.2</v>
      </c>
      <c r="N85" s="172">
        <v>1852.5</v>
      </c>
      <c r="O85" s="172">
        <v>0</v>
      </c>
      <c r="P85" s="172">
        <v>0</v>
      </c>
    </row>
    <row r="86" spans="1:16" ht="30" customHeight="1">
      <c r="A86" s="248"/>
      <c r="B86" s="248"/>
      <c r="C86" s="255"/>
      <c r="D86" s="231" t="s">
        <v>359</v>
      </c>
      <c r="E86" s="3"/>
      <c r="F86" s="3"/>
      <c r="G86" s="3"/>
      <c r="H86" s="3"/>
      <c r="I86" s="3"/>
      <c r="J86" s="3"/>
      <c r="K86" s="171"/>
      <c r="L86" s="172"/>
      <c r="M86" s="172">
        <v>445</v>
      </c>
      <c r="N86" s="172">
        <v>490.7</v>
      </c>
      <c r="O86" s="172">
        <v>0</v>
      </c>
      <c r="P86" s="172">
        <v>0</v>
      </c>
    </row>
    <row r="87" spans="1:16" s="44" customFormat="1" ht="90" customHeight="1">
      <c r="A87" s="137" t="s">
        <v>54</v>
      </c>
      <c r="B87" s="137" t="s">
        <v>199</v>
      </c>
      <c r="C87" s="269" t="s">
        <v>246</v>
      </c>
      <c r="D87" s="77" t="s">
        <v>354</v>
      </c>
      <c r="E87" s="1">
        <f aca="true" t="shared" si="8" ref="E87:L87">SUM(E88:E100)</f>
        <v>0</v>
      </c>
      <c r="F87" s="1">
        <f t="shared" si="8"/>
        <v>0</v>
      </c>
      <c r="G87" s="1">
        <f t="shared" si="8"/>
        <v>0</v>
      </c>
      <c r="H87" s="1">
        <f t="shared" si="8"/>
        <v>34.81</v>
      </c>
      <c r="I87" s="1">
        <f t="shared" si="8"/>
        <v>49.81</v>
      </c>
      <c r="J87" s="1">
        <f t="shared" si="8"/>
        <v>1948.6266699999999</v>
      </c>
      <c r="K87" s="189">
        <f t="shared" si="8"/>
        <v>2117.55</v>
      </c>
      <c r="L87" s="189">
        <f t="shared" si="8"/>
        <v>2244.2999999999997</v>
      </c>
      <c r="M87" s="189">
        <f>M89+M94+M96</f>
        <v>2380.7400000000002</v>
      </c>
      <c r="N87" s="189">
        <f>N89+N94+N96</f>
        <v>2419.9</v>
      </c>
      <c r="O87" s="189">
        <f>O89+O94+O96</f>
        <v>2414.9</v>
      </c>
      <c r="P87" s="189">
        <f>P89+P94+P96</f>
        <v>2414.9</v>
      </c>
    </row>
    <row r="88" spans="1:16" ht="27" customHeight="1">
      <c r="A88" s="232" t="s">
        <v>40</v>
      </c>
      <c r="B88" s="232" t="s">
        <v>266</v>
      </c>
      <c r="C88" s="270"/>
      <c r="D88" s="231" t="s">
        <v>141</v>
      </c>
      <c r="E88" s="3">
        <v>0</v>
      </c>
      <c r="F88" s="3">
        <v>0</v>
      </c>
      <c r="G88" s="3">
        <v>0</v>
      </c>
      <c r="H88" s="3">
        <v>0</v>
      </c>
      <c r="I88" s="3">
        <v>0</v>
      </c>
      <c r="J88" s="3">
        <v>0</v>
      </c>
      <c r="K88" s="172">
        <v>0</v>
      </c>
      <c r="L88" s="172">
        <v>0</v>
      </c>
      <c r="M88" s="172">
        <v>0</v>
      </c>
      <c r="N88" s="172">
        <v>0</v>
      </c>
      <c r="O88" s="172">
        <v>0</v>
      </c>
      <c r="P88" s="172">
        <v>0</v>
      </c>
    </row>
    <row r="89" spans="1:16" ht="58.5" customHeight="1">
      <c r="A89" s="247" t="s">
        <v>40</v>
      </c>
      <c r="B89" s="247" t="s">
        <v>249</v>
      </c>
      <c r="C89" s="270"/>
      <c r="D89" s="240" t="s">
        <v>360</v>
      </c>
      <c r="E89" s="160">
        <v>0</v>
      </c>
      <c r="F89" s="160">
        <v>0</v>
      </c>
      <c r="G89" s="160">
        <v>0</v>
      </c>
      <c r="H89" s="160">
        <v>0</v>
      </c>
      <c r="I89" s="160">
        <v>0</v>
      </c>
      <c r="J89" s="198">
        <v>1873.98667</v>
      </c>
      <c r="K89" s="168">
        <v>1973.58</v>
      </c>
      <c r="L89" s="168">
        <v>2154.6</v>
      </c>
      <c r="M89" s="168">
        <f>SUM(M90:M91)</f>
        <v>2377.6000000000004</v>
      </c>
      <c r="N89" s="168">
        <f>SUM(N90:N91)</f>
        <v>2414.9</v>
      </c>
      <c r="O89" s="168">
        <f>SUM(O90:O91)</f>
        <v>2414.9</v>
      </c>
      <c r="P89" s="168">
        <f>SUM(P90:P91)</f>
        <v>2414.9</v>
      </c>
    </row>
    <row r="90" spans="1:16" ht="25.5" customHeight="1">
      <c r="A90" s="251"/>
      <c r="B90" s="251"/>
      <c r="C90" s="270"/>
      <c r="D90" s="23" t="s">
        <v>361</v>
      </c>
      <c r="E90" s="3"/>
      <c r="F90" s="3"/>
      <c r="G90" s="3"/>
      <c r="H90" s="3"/>
      <c r="I90" s="3"/>
      <c r="J90" s="55"/>
      <c r="K90" s="167"/>
      <c r="L90" s="167"/>
      <c r="M90" s="167">
        <v>2351.8</v>
      </c>
      <c r="N90" s="167">
        <v>2320</v>
      </c>
      <c r="O90" s="167">
        <v>2320</v>
      </c>
      <c r="P90" s="167">
        <v>2320</v>
      </c>
    </row>
    <row r="91" spans="1:16" ht="25.5" customHeight="1">
      <c r="A91" s="248"/>
      <c r="B91" s="248"/>
      <c r="C91" s="270"/>
      <c r="D91" s="23" t="s">
        <v>362</v>
      </c>
      <c r="E91" s="3"/>
      <c r="F91" s="3"/>
      <c r="G91" s="3"/>
      <c r="H91" s="3"/>
      <c r="I91" s="3"/>
      <c r="J91" s="55"/>
      <c r="K91" s="167"/>
      <c r="L91" s="167"/>
      <c r="M91" s="167">
        <v>25.8</v>
      </c>
      <c r="N91" s="167">
        <v>94.9</v>
      </c>
      <c r="O91" s="167">
        <v>94.9</v>
      </c>
      <c r="P91" s="167">
        <v>94.9</v>
      </c>
    </row>
    <row r="92" spans="1:16" ht="60" customHeight="1">
      <c r="A92" s="232" t="s">
        <v>40</v>
      </c>
      <c r="B92" s="232" t="s">
        <v>53</v>
      </c>
      <c r="C92" s="270"/>
      <c r="D92" s="231" t="s">
        <v>142</v>
      </c>
      <c r="E92" s="3">
        <v>0</v>
      </c>
      <c r="F92" s="3">
        <v>0</v>
      </c>
      <c r="G92" s="3">
        <v>0</v>
      </c>
      <c r="H92" s="3">
        <v>0</v>
      </c>
      <c r="I92" s="3">
        <v>0</v>
      </c>
      <c r="J92" s="3">
        <v>0</v>
      </c>
      <c r="K92" s="172">
        <v>0</v>
      </c>
      <c r="L92" s="172">
        <v>0</v>
      </c>
      <c r="M92" s="172">
        <v>0</v>
      </c>
      <c r="N92" s="172">
        <v>0</v>
      </c>
      <c r="O92" s="172">
        <v>0</v>
      </c>
      <c r="P92" s="172">
        <v>0</v>
      </c>
    </row>
    <row r="93" spans="1:16" ht="48" customHeight="1">
      <c r="A93" s="232" t="s">
        <v>40</v>
      </c>
      <c r="B93" s="138" t="s">
        <v>150</v>
      </c>
      <c r="C93" s="270"/>
      <c r="D93" s="231" t="s">
        <v>143</v>
      </c>
      <c r="E93" s="3">
        <v>0</v>
      </c>
      <c r="F93" s="3">
        <v>0</v>
      </c>
      <c r="G93" s="3">
        <v>0</v>
      </c>
      <c r="H93" s="3">
        <v>34.81</v>
      </c>
      <c r="I93" s="3">
        <v>49.81</v>
      </c>
      <c r="J93" s="56">
        <v>0</v>
      </c>
      <c r="K93" s="173">
        <v>0</v>
      </c>
      <c r="L93" s="173">
        <v>0</v>
      </c>
      <c r="M93" s="173">
        <v>0</v>
      </c>
      <c r="N93" s="173">
        <v>0</v>
      </c>
      <c r="O93" s="173">
        <v>0</v>
      </c>
      <c r="P93" s="173">
        <v>0</v>
      </c>
    </row>
    <row r="94" spans="1:16" ht="53.25" customHeight="1">
      <c r="A94" s="247" t="s">
        <v>40</v>
      </c>
      <c r="B94" s="252" t="s">
        <v>253</v>
      </c>
      <c r="C94" s="270"/>
      <c r="D94" s="241" t="s">
        <v>363</v>
      </c>
      <c r="E94" s="160">
        <v>0</v>
      </c>
      <c r="F94" s="160">
        <v>0</v>
      </c>
      <c r="G94" s="160">
        <v>0</v>
      </c>
      <c r="H94" s="160">
        <v>0</v>
      </c>
      <c r="I94" s="160">
        <v>0</v>
      </c>
      <c r="J94" s="195">
        <v>69.6</v>
      </c>
      <c r="K94" s="201">
        <v>104</v>
      </c>
      <c r="L94" s="201">
        <v>45.7</v>
      </c>
      <c r="M94" s="201">
        <f>M95</f>
        <v>3.14</v>
      </c>
      <c r="N94" s="201">
        <f>N95</f>
        <v>3</v>
      </c>
      <c r="O94" s="201">
        <f>O95</f>
        <v>0</v>
      </c>
      <c r="P94" s="201">
        <f>P95</f>
        <v>0</v>
      </c>
    </row>
    <row r="95" spans="1:16" ht="35.25" customHeight="1">
      <c r="A95" s="248"/>
      <c r="B95" s="253"/>
      <c r="C95" s="270"/>
      <c r="D95" s="53" t="s">
        <v>445</v>
      </c>
      <c r="E95" s="3"/>
      <c r="F95" s="3"/>
      <c r="G95" s="3"/>
      <c r="H95" s="3"/>
      <c r="I95" s="3"/>
      <c r="J95" s="56"/>
      <c r="K95" s="172"/>
      <c r="L95" s="172"/>
      <c r="M95" s="172">
        <v>3.14</v>
      </c>
      <c r="N95" s="172">
        <v>3</v>
      </c>
      <c r="O95" s="172">
        <v>0</v>
      </c>
      <c r="P95" s="172">
        <v>0</v>
      </c>
    </row>
    <row r="96" spans="1:16" s="45" customFormat="1" ht="30.75" customHeight="1">
      <c r="A96" s="249" t="s">
        <v>40</v>
      </c>
      <c r="B96" s="260" t="s">
        <v>220</v>
      </c>
      <c r="C96" s="270"/>
      <c r="D96" s="241" t="s">
        <v>364</v>
      </c>
      <c r="E96" s="160">
        <v>0</v>
      </c>
      <c r="F96" s="160">
        <v>0</v>
      </c>
      <c r="G96" s="160">
        <v>0</v>
      </c>
      <c r="H96" s="160">
        <v>0</v>
      </c>
      <c r="I96" s="160">
        <v>0</v>
      </c>
      <c r="J96" s="195">
        <v>5.04</v>
      </c>
      <c r="K96" s="201">
        <v>4.96</v>
      </c>
      <c r="L96" s="201">
        <v>0</v>
      </c>
      <c r="M96" s="201">
        <f>M97</f>
        <v>0</v>
      </c>
      <c r="N96" s="201">
        <f>N97</f>
        <v>2</v>
      </c>
      <c r="O96" s="201">
        <v>0</v>
      </c>
      <c r="P96" s="201">
        <v>0</v>
      </c>
    </row>
    <row r="97" spans="1:16" s="45" customFormat="1" ht="28.5" customHeight="1">
      <c r="A97" s="250"/>
      <c r="B97" s="261"/>
      <c r="C97" s="270"/>
      <c r="D97" s="53" t="s">
        <v>368</v>
      </c>
      <c r="E97" s="3"/>
      <c r="F97" s="3"/>
      <c r="G97" s="3"/>
      <c r="H97" s="3"/>
      <c r="I97" s="3"/>
      <c r="J97" s="56"/>
      <c r="K97" s="172"/>
      <c r="L97" s="172"/>
      <c r="M97" s="172">
        <v>0</v>
      </c>
      <c r="N97" s="172">
        <v>2</v>
      </c>
      <c r="O97" s="172">
        <v>0</v>
      </c>
      <c r="P97" s="172">
        <v>0</v>
      </c>
    </row>
    <row r="98" spans="1:16" s="45" customFormat="1" ht="63" customHeight="1">
      <c r="A98" s="232" t="s">
        <v>40</v>
      </c>
      <c r="B98" s="139" t="s">
        <v>240</v>
      </c>
      <c r="C98" s="270"/>
      <c r="D98" s="53" t="s">
        <v>365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172">
        <v>0</v>
      </c>
      <c r="L98" s="172">
        <v>0</v>
      </c>
      <c r="M98" s="172">
        <v>0</v>
      </c>
      <c r="N98" s="172">
        <v>0</v>
      </c>
      <c r="O98" s="172">
        <v>0</v>
      </c>
      <c r="P98" s="172">
        <v>0</v>
      </c>
    </row>
    <row r="99" spans="1:16" s="45" customFormat="1" ht="74.25" customHeight="1">
      <c r="A99" s="232" t="s">
        <v>40</v>
      </c>
      <c r="B99" s="139" t="s">
        <v>408</v>
      </c>
      <c r="C99" s="270"/>
      <c r="D99" s="53" t="s">
        <v>366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172">
        <v>0</v>
      </c>
      <c r="L99" s="172">
        <v>0</v>
      </c>
      <c r="M99" s="172">
        <v>0</v>
      </c>
      <c r="N99" s="172">
        <v>0</v>
      </c>
      <c r="O99" s="172">
        <v>0</v>
      </c>
      <c r="P99" s="172">
        <v>0</v>
      </c>
    </row>
    <row r="100" spans="1:16" ht="84">
      <c r="A100" s="232" t="s">
        <v>40</v>
      </c>
      <c r="B100" s="139" t="s">
        <v>221</v>
      </c>
      <c r="C100" s="270"/>
      <c r="D100" s="53" t="s">
        <v>367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173">
        <v>35.01</v>
      </c>
      <c r="L100" s="173">
        <v>44</v>
      </c>
      <c r="M100" s="173">
        <v>0</v>
      </c>
      <c r="N100" s="173">
        <v>0</v>
      </c>
      <c r="O100" s="173">
        <v>0</v>
      </c>
      <c r="P100" s="173">
        <v>0</v>
      </c>
    </row>
    <row r="101" spans="1:16" s="44" customFormat="1" ht="108">
      <c r="A101" s="140" t="s">
        <v>55</v>
      </c>
      <c r="B101" s="140" t="s">
        <v>185</v>
      </c>
      <c r="C101" s="257" t="s">
        <v>231</v>
      </c>
      <c r="D101" s="48" t="s">
        <v>369</v>
      </c>
      <c r="E101" s="4">
        <f aca="true" t="shared" si="9" ref="E101:M101">SUM(E102:E103)</f>
        <v>0</v>
      </c>
      <c r="F101" s="4">
        <f t="shared" si="9"/>
        <v>46.22</v>
      </c>
      <c r="G101" s="4">
        <f t="shared" si="9"/>
        <v>8.6</v>
      </c>
      <c r="H101" s="4">
        <f t="shared" si="9"/>
        <v>2.37</v>
      </c>
      <c r="I101" s="4">
        <f t="shared" si="9"/>
        <v>0</v>
      </c>
      <c r="J101" s="191">
        <f t="shared" si="9"/>
        <v>265.86</v>
      </c>
      <c r="K101" s="193">
        <f t="shared" si="9"/>
        <v>678.28</v>
      </c>
      <c r="L101" s="193">
        <f t="shared" si="9"/>
        <v>708.6</v>
      </c>
      <c r="M101" s="193">
        <f t="shared" si="9"/>
        <v>600.5</v>
      </c>
      <c r="N101" s="193">
        <f>N103</f>
        <v>352.5</v>
      </c>
      <c r="O101" s="193">
        <f>O103</f>
        <v>331.9</v>
      </c>
      <c r="P101" s="193">
        <f>P103</f>
        <v>331.9</v>
      </c>
    </row>
    <row r="102" spans="1:16" ht="24.75" customHeight="1">
      <c r="A102" s="232" t="s">
        <v>40</v>
      </c>
      <c r="B102" s="138" t="s">
        <v>17</v>
      </c>
      <c r="C102" s="257"/>
      <c r="D102" s="231" t="s">
        <v>370</v>
      </c>
      <c r="E102" s="5">
        <v>0</v>
      </c>
      <c r="F102" s="5">
        <v>46.22</v>
      </c>
      <c r="G102" s="5">
        <v>8.6</v>
      </c>
      <c r="H102" s="5">
        <v>2.37</v>
      </c>
      <c r="I102" s="5">
        <v>0</v>
      </c>
      <c r="J102" s="56">
        <v>0</v>
      </c>
      <c r="K102" s="174">
        <v>0</v>
      </c>
      <c r="L102" s="174">
        <v>0</v>
      </c>
      <c r="M102" s="174">
        <v>0</v>
      </c>
      <c r="N102" s="174">
        <v>0</v>
      </c>
      <c r="O102" s="174">
        <v>0</v>
      </c>
      <c r="P102" s="174">
        <v>0</v>
      </c>
    </row>
    <row r="103" spans="1:16" ht="36" customHeight="1">
      <c r="A103" s="247" t="s">
        <v>40</v>
      </c>
      <c r="B103" s="252" t="s">
        <v>22</v>
      </c>
      <c r="C103" s="257"/>
      <c r="D103" s="127" t="s">
        <v>371</v>
      </c>
      <c r="E103" s="194">
        <v>0</v>
      </c>
      <c r="F103" s="194">
        <v>0</v>
      </c>
      <c r="G103" s="194">
        <v>0</v>
      </c>
      <c r="H103" s="194">
        <v>0</v>
      </c>
      <c r="I103" s="194">
        <v>0</v>
      </c>
      <c r="J103" s="195">
        <v>265.86</v>
      </c>
      <c r="K103" s="196">
        <v>678.28</v>
      </c>
      <c r="L103" s="196">
        <v>708.6</v>
      </c>
      <c r="M103" s="196">
        <f>M104</f>
        <v>600.5</v>
      </c>
      <c r="N103" s="196">
        <f>N104</f>
        <v>352.5</v>
      </c>
      <c r="O103" s="196">
        <f>O104</f>
        <v>331.9</v>
      </c>
      <c r="P103" s="196">
        <f>P104</f>
        <v>331.9</v>
      </c>
    </row>
    <row r="104" spans="1:16" ht="36" customHeight="1">
      <c r="A104" s="248"/>
      <c r="B104" s="253"/>
      <c r="C104" s="229"/>
      <c r="D104" s="231" t="s">
        <v>418</v>
      </c>
      <c r="E104" s="5"/>
      <c r="F104" s="5"/>
      <c r="G104" s="5"/>
      <c r="H104" s="5"/>
      <c r="I104" s="5"/>
      <c r="J104" s="56"/>
      <c r="K104" s="174"/>
      <c r="L104" s="174"/>
      <c r="M104" s="174">
        <v>600.5</v>
      </c>
      <c r="N104" s="174">
        <v>352.5</v>
      </c>
      <c r="O104" s="174">
        <v>331.9</v>
      </c>
      <c r="P104" s="174">
        <v>331.9</v>
      </c>
    </row>
    <row r="105" spans="1:16" s="44" customFormat="1" ht="83.25" customHeight="1">
      <c r="A105" s="137" t="s">
        <v>57</v>
      </c>
      <c r="B105" s="137" t="s">
        <v>186</v>
      </c>
      <c r="C105" s="256" t="s">
        <v>247</v>
      </c>
      <c r="D105" s="77" t="s">
        <v>372</v>
      </c>
      <c r="E105" s="2">
        <v>0</v>
      </c>
      <c r="F105" s="2">
        <v>0</v>
      </c>
      <c r="G105" s="2">
        <v>0</v>
      </c>
      <c r="H105" s="1">
        <f>H106</f>
        <v>351</v>
      </c>
      <c r="I105" s="1">
        <f>I106+I109</f>
        <v>9934.9</v>
      </c>
      <c r="J105" s="190">
        <f>J106</f>
        <v>364</v>
      </c>
      <c r="K105" s="197">
        <f>K106</f>
        <v>378</v>
      </c>
      <c r="L105" s="197">
        <f>L106</f>
        <v>405</v>
      </c>
      <c r="M105" s="189">
        <f>SUM(M106)</f>
        <v>523</v>
      </c>
      <c r="N105" s="189">
        <f>SUM(N106)</f>
        <v>537</v>
      </c>
      <c r="O105" s="189">
        <f>SUM(O106)</f>
        <v>483.29999999999995</v>
      </c>
      <c r="P105" s="189">
        <f>SUM(P106)</f>
        <v>483.29999999999995</v>
      </c>
    </row>
    <row r="106" spans="1:16" ht="51.75" customHeight="1">
      <c r="A106" s="247" t="s">
        <v>40</v>
      </c>
      <c r="B106" s="247" t="s">
        <v>375</v>
      </c>
      <c r="C106" s="256"/>
      <c r="D106" s="240" t="s">
        <v>147</v>
      </c>
      <c r="E106" s="160">
        <f>E107</f>
        <v>0</v>
      </c>
      <c r="F106" s="160">
        <f aca="true" t="shared" si="10" ref="F106:L106">F107</f>
        <v>0</v>
      </c>
      <c r="G106" s="160">
        <f t="shared" si="10"/>
        <v>0</v>
      </c>
      <c r="H106" s="160">
        <f t="shared" si="10"/>
        <v>351</v>
      </c>
      <c r="I106" s="160">
        <f t="shared" si="10"/>
        <v>351</v>
      </c>
      <c r="J106" s="160">
        <f t="shared" si="10"/>
        <v>364</v>
      </c>
      <c r="K106" s="201">
        <f t="shared" si="10"/>
        <v>378</v>
      </c>
      <c r="L106" s="201">
        <f t="shared" si="10"/>
        <v>405</v>
      </c>
      <c r="M106" s="201">
        <f>SUM(M107:M108)</f>
        <v>523</v>
      </c>
      <c r="N106" s="201">
        <f>SUM(N107:N108)</f>
        <v>537</v>
      </c>
      <c r="O106" s="201">
        <f>SUM(O107:O108)</f>
        <v>483.29999999999995</v>
      </c>
      <c r="P106" s="201">
        <f>SUM(P107:P108)</f>
        <v>483.29999999999995</v>
      </c>
    </row>
    <row r="107" spans="1:16" ht="30" customHeight="1">
      <c r="A107" s="251"/>
      <c r="B107" s="251"/>
      <c r="C107" s="256"/>
      <c r="D107" s="23" t="s">
        <v>373</v>
      </c>
      <c r="E107" s="3">
        <v>0</v>
      </c>
      <c r="F107" s="3">
        <v>0</v>
      </c>
      <c r="G107" s="3">
        <v>0</v>
      </c>
      <c r="H107" s="46">
        <v>351</v>
      </c>
      <c r="I107" s="46">
        <v>351</v>
      </c>
      <c r="J107" s="55">
        <v>364</v>
      </c>
      <c r="K107" s="167">
        <v>378</v>
      </c>
      <c r="L107" s="167">
        <v>405</v>
      </c>
      <c r="M107" s="167">
        <v>450.5</v>
      </c>
      <c r="N107" s="167">
        <v>510.1</v>
      </c>
      <c r="O107" s="167">
        <v>459.9</v>
      </c>
      <c r="P107" s="167">
        <v>459.9</v>
      </c>
    </row>
    <row r="108" spans="1:16" ht="38.25" customHeight="1">
      <c r="A108" s="248"/>
      <c r="B108" s="248"/>
      <c r="C108" s="256"/>
      <c r="D108" s="23" t="s">
        <v>374</v>
      </c>
      <c r="E108" s="3"/>
      <c r="F108" s="3"/>
      <c r="G108" s="3"/>
      <c r="H108" s="46"/>
      <c r="I108" s="46"/>
      <c r="J108" s="55"/>
      <c r="K108" s="167"/>
      <c r="L108" s="167"/>
      <c r="M108" s="167">
        <v>72.5</v>
      </c>
      <c r="N108" s="167">
        <v>26.9</v>
      </c>
      <c r="O108" s="167">
        <v>23.4</v>
      </c>
      <c r="P108" s="167">
        <v>23.4</v>
      </c>
    </row>
    <row r="109" spans="1:16" ht="69" customHeight="1">
      <c r="A109" s="232" t="s">
        <v>40</v>
      </c>
      <c r="B109" s="232" t="s">
        <v>26</v>
      </c>
      <c r="C109" s="256"/>
      <c r="D109" s="23" t="s">
        <v>58</v>
      </c>
      <c r="E109" s="3">
        <v>0</v>
      </c>
      <c r="F109" s="3">
        <v>0</v>
      </c>
      <c r="G109" s="3">
        <v>0</v>
      </c>
      <c r="H109" s="46">
        <v>0</v>
      </c>
      <c r="I109" s="46">
        <v>9583.9</v>
      </c>
      <c r="J109" s="55">
        <v>0</v>
      </c>
      <c r="K109" s="167">
        <v>0</v>
      </c>
      <c r="L109" s="167">
        <v>0</v>
      </c>
      <c r="M109" s="167">
        <v>0</v>
      </c>
      <c r="N109" s="167">
        <v>0</v>
      </c>
      <c r="O109" s="167">
        <v>0</v>
      </c>
      <c r="P109" s="167">
        <v>0</v>
      </c>
    </row>
    <row r="110" spans="1:16" ht="132" customHeight="1">
      <c r="A110" s="137" t="s">
        <v>100</v>
      </c>
      <c r="B110" s="137" t="s">
        <v>290</v>
      </c>
      <c r="C110" s="254" t="s">
        <v>245</v>
      </c>
      <c r="D110" s="77" t="s">
        <v>62</v>
      </c>
      <c r="E110" s="2">
        <v>0</v>
      </c>
      <c r="F110" s="2">
        <v>0</v>
      </c>
      <c r="G110" s="1">
        <v>0</v>
      </c>
      <c r="H110" s="1">
        <v>1.15</v>
      </c>
      <c r="I110" s="1">
        <f>SUM(I111)</f>
        <v>1.31</v>
      </c>
      <c r="J110" s="190">
        <f>SUM(J111)</f>
        <v>3.699</v>
      </c>
      <c r="K110" s="189">
        <f>SUM(K111)</f>
        <v>5.451</v>
      </c>
      <c r="L110" s="189">
        <f aca="true" t="shared" si="11" ref="L110:P111">L111</f>
        <v>5</v>
      </c>
      <c r="M110" s="189">
        <f t="shared" si="11"/>
        <v>2.4</v>
      </c>
      <c r="N110" s="189">
        <f t="shared" si="11"/>
        <v>2</v>
      </c>
      <c r="O110" s="189">
        <f t="shared" si="11"/>
        <v>0</v>
      </c>
      <c r="P110" s="189">
        <f t="shared" si="11"/>
        <v>0</v>
      </c>
    </row>
    <row r="111" spans="1:16" ht="48.75" customHeight="1">
      <c r="A111" s="247" t="s">
        <v>40</v>
      </c>
      <c r="B111" s="247" t="s">
        <v>229</v>
      </c>
      <c r="C111" s="259"/>
      <c r="D111" s="240" t="s">
        <v>63</v>
      </c>
      <c r="E111" s="160">
        <v>0</v>
      </c>
      <c r="F111" s="160">
        <v>0</v>
      </c>
      <c r="G111" s="126">
        <v>0</v>
      </c>
      <c r="H111" s="126">
        <v>1.15</v>
      </c>
      <c r="I111" s="126">
        <v>1.31</v>
      </c>
      <c r="J111" s="198">
        <v>3.699</v>
      </c>
      <c r="K111" s="168">
        <v>5.451</v>
      </c>
      <c r="L111" s="168">
        <f t="shared" si="11"/>
        <v>5</v>
      </c>
      <c r="M111" s="168">
        <f t="shared" si="11"/>
        <v>2.4</v>
      </c>
      <c r="N111" s="168">
        <f t="shared" si="11"/>
        <v>2</v>
      </c>
      <c r="O111" s="168">
        <f t="shared" si="11"/>
        <v>0</v>
      </c>
      <c r="P111" s="168">
        <f t="shared" si="11"/>
        <v>0</v>
      </c>
    </row>
    <row r="112" spans="1:16" ht="35.25" customHeight="1">
      <c r="A112" s="248"/>
      <c r="B112" s="248"/>
      <c r="C112" s="255"/>
      <c r="D112" s="23" t="s">
        <v>376</v>
      </c>
      <c r="E112" s="3"/>
      <c r="F112" s="3"/>
      <c r="G112" s="46"/>
      <c r="H112" s="46"/>
      <c r="I112" s="46"/>
      <c r="J112" s="55"/>
      <c r="K112" s="167"/>
      <c r="L112" s="167">
        <v>5</v>
      </c>
      <c r="M112" s="167">
        <v>2.4</v>
      </c>
      <c r="N112" s="167">
        <v>2</v>
      </c>
      <c r="O112" s="167">
        <v>0</v>
      </c>
      <c r="P112" s="167">
        <v>0</v>
      </c>
    </row>
    <row r="113" spans="1:16" s="44" customFormat="1" ht="63.75" customHeight="1">
      <c r="A113" s="137" t="s">
        <v>101</v>
      </c>
      <c r="B113" s="137" t="s">
        <v>187</v>
      </c>
      <c r="C113" s="256" t="s">
        <v>173</v>
      </c>
      <c r="D113" s="48" t="s">
        <v>60</v>
      </c>
      <c r="E113" s="2"/>
      <c r="F113" s="2"/>
      <c r="G113" s="1">
        <f aca="true" t="shared" si="12" ref="G113:L113">SUM(G114:G115)</f>
        <v>0</v>
      </c>
      <c r="H113" s="1">
        <f t="shared" si="12"/>
        <v>14.04</v>
      </c>
      <c r="I113" s="1">
        <f t="shared" si="12"/>
        <v>70.5</v>
      </c>
      <c r="J113" s="190">
        <f t="shared" si="12"/>
        <v>19.33</v>
      </c>
      <c r="K113" s="189">
        <f t="shared" si="12"/>
        <v>134.7507</v>
      </c>
      <c r="L113" s="189">
        <f t="shared" si="12"/>
        <v>4.3</v>
      </c>
      <c r="M113" s="189">
        <f>M114</f>
        <v>4.3</v>
      </c>
      <c r="N113" s="189">
        <f>N114</f>
        <v>2</v>
      </c>
      <c r="O113" s="189">
        <f>O114</f>
        <v>0</v>
      </c>
      <c r="P113" s="189">
        <f>P114</f>
        <v>0</v>
      </c>
    </row>
    <row r="114" spans="1:16" ht="53.25" customHeight="1">
      <c r="A114" s="247" t="s">
        <v>40</v>
      </c>
      <c r="B114" s="247" t="s">
        <v>224</v>
      </c>
      <c r="C114" s="256"/>
      <c r="D114" s="127" t="s">
        <v>61</v>
      </c>
      <c r="E114" s="160"/>
      <c r="F114" s="160"/>
      <c r="G114" s="126"/>
      <c r="H114" s="126">
        <v>14.04</v>
      </c>
      <c r="I114" s="126">
        <v>70.5</v>
      </c>
      <c r="J114" s="198">
        <v>19.33</v>
      </c>
      <c r="K114" s="168">
        <v>134.7507</v>
      </c>
      <c r="L114" s="168">
        <v>4.3</v>
      </c>
      <c r="M114" s="168">
        <f>M115</f>
        <v>4.3</v>
      </c>
      <c r="N114" s="168">
        <f>N115</f>
        <v>2</v>
      </c>
      <c r="O114" s="168">
        <v>0</v>
      </c>
      <c r="P114" s="168">
        <v>0</v>
      </c>
    </row>
    <row r="115" spans="1:16" ht="34.5" customHeight="1">
      <c r="A115" s="248"/>
      <c r="B115" s="248"/>
      <c r="C115" s="256"/>
      <c r="D115" s="231" t="s">
        <v>377</v>
      </c>
      <c r="E115" s="3"/>
      <c r="F115" s="3"/>
      <c r="G115" s="46"/>
      <c r="H115" s="46"/>
      <c r="I115" s="46"/>
      <c r="J115" s="55"/>
      <c r="K115" s="167"/>
      <c r="L115" s="167"/>
      <c r="M115" s="167">
        <v>4.3</v>
      </c>
      <c r="N115" s="167">
        <v>2</v>
      </c>
      <c r="O115" s="167">
        <v>0</v>
      </c>
      <c r="P115" s="167">
        <v>0</v>
      </c>
    </row>
    <row r="116" spans="1:16" ht="25.5" customHeight="1">
      <c r="A116" s="146" t="s">
        <v>102</v>
      </c>
      <c r="B116" s="141" t="s">
        <v>188</v>
      </c>
      <c r="C116" s="254" t="s">
        <v>174</v>
      </c>
      <c r="D116" s="228" t="s">
        <v>166</v>
      </c>
      <c r="E116" s="71">
        <v>0</v>
      </c>
      <c r="F116" s="71">
        <v>0</v>
      </c>
      <c r="G116" s="71">
        <v>0</v>
      </c>
      <c r="H116" s="71">
        <v>0</v>
      </c>
      <c r="I116" s="71">
        <v>0</v>
      </c>
      <c r="J116" s="71">
        <v>0</v>
      </c>
      <c r="K116" s="199">
        <f aca="true" t="shared" si="13" ref="K116:P116">SUM(K117)</f>
        <v>0</v>
      </c>
      <c r="L116" s="200">
        <f t="shared" si="13"/>
        <v>0</v>
      </c>
      <c r="M116" s="200">
        <f t="shared" si="13"/>
        <v>0</v>
      </c>
      <c r="N116" s="200">
        <f t="shared" si="13"/>
        <v>0</v>
      </c>
      <c r="O116" s="200">
        <f t="shared" si="13"/>
        <v>0</v>
      </c>
      <c r="P116" s="200">
        <f t="shared" si="13"/>
        <v>0</v>
      </c>
    </row>
    <row r="117" spans="1:16" ht="38.25" customHeight="1">
      <c r="A117" s="142" t="s">
        <v>40</v>
      </c>
      <c r="B117" s="142" t="s">
        <v>189</v>
      </c>
      <c r="C117" s="255"/>
      <c r="D117" s="57" t="s">
        <v>166</v>
      </c>
      <c r="E117" s="46">
        <v>0</v>
      </c>
      <c r="F117" s="46">
        <v>0</v>
      </c>
      <c r="G117" s="46">
        <v>0</v>
      </c>
      <c r="H117" s="3">
        <v>0</v>
      </c>
      <c r="I117" s="3">
        <v>0</v>
      </c>
      <c r="J117" s="3">
        <v>0</v>
      </c>
      <c r="K117" s="175">
        <v>0</v>
      </c>
      <c r="L117" s="172">
        <v>0</v>
      </c>
      <c r="M117" s="172">
        <v>0</v>
      </c>
      <c r="N117" s="172">
        <v>0</v>
      </c>
      <c r="O117" s="172">
        <v>0</v>
      </c>
      <c r="P117" s="172">
        <v>0</v>
      </c>
    </row>
    <row r="118" spans="1:16" ht="60">
      <c r="A118" s="137" t="s">
        <v>103</v>
      </c>
      <c r="B118" s="137" t="s">
        <v>195</v>
      </c>
      <c r="C118" s="256" t="s">
        <v>252</v>
      </c>
      <c r="D118" s="48" t="s">
        <v>50</v>
      </c>
      <c r="E118" s="2">
        <v>0</v>
      </c>
      <c r="F118" s="2">
        <v>0</v>
      </c>
      <c r="G118" s="1">
        <v>0</v>
      </c>
      <c r="H118" s="1">
        <v>0</v>
      </c>
      <c r="I118" s="1">
        <f>SUM(I119:I121)</f>
        <v>594.72</v>
      </c>
      <c r="J118" s="190">
        <f>SUM(J119:J121)</f>
        <v>1413.85358</v>
      </c>
      <c r="K118" s="189">
        <f>SUM(K119:K121)</f>
        <v>16680.89</v>
      </c>
      <c r="L118" s="189">
        <f>SUM(L119:L121)</f>
        <v>14419.2</v>
      </c>
      <c r="M118" s="189">
        <f>M119</f>
        <v>431.1</v>
      </c>
      <c r="N118" s="189">
        <f>SUM(N119:N121)</f>
        <v>0</v>
      </c>
      <c r="O118" s="189">
        <f>SUM(O119:O121)</f>
        <v>0</v>
      </c>
      <c r="P118" s="189">
        <f>SUM(P119:P121)</f>
        <v>0</v>
      </c>
    </row>
    <row r="119" spans="1:16" ht="36" customHeight="1">
      <c r="A119" s="247" t="s">
        <v>40</v>
      </c>
      <c r="B119" s="247" t="s">
        <v>0</v>
      </c>
      <c r="C119" s="256"/>
      <c r="D119" s="127" t="s">
        <v>51</v>
      </c>
      <c r="E119" s="160">
        <v>0</v>
      </c>
      <c r="F119" s="160">
        <v>0</v>
      </c>
      <c r="G119" s="160">
        <v>0</v>
      </c>
      <c r="H119" s="160">
        <v>0</v>
      </c>
      <c r="I119" s="160">
        <v>0</v>
      </c>
      <c r="J119" s="160">
        <v>0</v>
      </c>
      <c r="K119" s="201">
        <v>16680.89</v>
      </c>
      <c r="L119" s="201">
        <v>14419.2</v>
      </c>
      <c r="M119" s="201">
        <f>M120</f>
        <v>431.1</v>
      </c>
      <c r="N119" s="201">
        <v>0</v>
      </c>
      <c r="O119" s="201">
        <v>0</v>
      </c>
      <c r="P119" s="201">
        <v>0</v>
      </c>
    </row>
    <row r="120" spans="1:16" ht="24">
      <c r="A120" s="248"/>
      <c r="B120" s="248"/>
      <c r="C120" s="256"/>
      <c r="D120" s="23" t="s">
        <v>378</v>
      </c>
      <c r="E120" s="3"/>
      <c r="F120" s="3"/>
      <c r="G120" s="3"/>
      <c r="H120" s="3"/>
      <c r="I120" s="3"/>
      <c r="J120" s="3"/>
      <c r="K120" s="172"/>
      <c r="L120" s="172"/>
      <c r="M120" s="172">
        <v>431.1</v>
      </c>
      <c r="N120" s="172"/>
      <c r="O120" s="172"/>
      <c r="P120" s="172"/>
    </row>
    <row r="121" spans="1:16" ht="59.25" customHeight="1">
      <c r="A121" s="232" t="s">
        <v>40</v>
      </c>
      <c r="B121" s="232" t="s">
        <v>165</v>
      </c>
      <c r="C121" s="256"/>
      <c r="D121" s="231" t="s">
        <v>59</v>
      </c>
      <c r="E121" s="3">
        <v>0</v>
      </c>
      <c r="F121" s="3">
        <v>0</v>
      </c>
      <c r="G121" s="46">
        <v>0</v>
      </c>
      <c r="H121" s="46">
        <v>0</v>
      </c>
      <c r="I121" s="46">
        <v>594.72</v>
      </c>
      <c r="J121" s="55">
        <v>1413.85358</v>
      </c>
      <c r="K121" s="167">
        <v>0</v>
      </c>
      <c r="L121" s="167">
        <v>0</v>
      </c>
      <c r="M121" s="167">
        <v>0</v>
      </c>
      <c r="N121" s="167">
        <v>0</v>
      </c>
      <c r="O121" s="167">
        <v>0</v>
      </c>
      <c r="P121" s="167">
        <v>0</v>
      </c>
    </row>
    <row r="122" spans="1:16" s="44" customFormat="1" ht="87.75" customHeight="1">
      <c r="A122" s="137" t="s">
        <v>104</v>
      </c>
      <c r="B122" s="137" t="s">
        <v>194</v>
      </c>
      <c r="C122" s="258" t="s">
        <v>260</v>
      </c>
      <c r="D122" s="48" t="s">
        <v>66</v>
      </c>
      <c r="E122" s="1">
        <f aca="true" t="shared" si="14" ref="E122:J122">SUM(E123:E124)</f>
        <v>0</v>
      </c>
      <c r="F122" s="1">
        <f t="shared" si="14"/>
        <v>0</v>
      </c>
      <c r="G122" s="1">
        <f t="shared" si="14"/>
        <v>0</v>
      </c>
      <c r="H122" s="1">
        <f t="shared" si="14"/>
        <v>0</v>
      </c>
      <c r="I122" s="1">
        <f t="shared" si="14"/>
        <v>0</v>
      </c>
      <c r="J122" s="190">
        <f t="shared" si="14"/>
        <v>0</v>
      </c>
      <c r="K122" s="189">
        <f aca="true" t="shared" si="15" ref="K122:P122">SUM(K123:K124)</f>
        <v>0</v>
      </c>
      <c r="L122" s="189">
        <f t="shared" si="15"/>
        <v>0</v>
      </c>
      <c r="M122" s="189">
        <f t="shared" si="15"/>
        <v>0</v>
      </c>
      <c r="N122" s="189">
        <f t="shared" si="15"/>
        <v>0</v>
      </c>
      <c r="O122" s="189">
        <f t="shared" si="15"/>
        <v>0</v>
      </c>
      <c r="P122" s="189">
        <f t="shared" si="15"/>
        <v>0</v>
      </c>
    </row>
    <row r="123" spans="1:16" ht="24">
      <c r="A123" s="232" t="s">
        <v>40</v>
      </c>
      <c r="B123" s="232" t="s">
        <v>190</v>
      </c>
      <c r="C123" s="258"/>
      <c r="D123" s="231" t="s">
        <v>65</v>
      </c>
      <c r="E123" s="3">
        <v>0</v>
      </c>
      <c r="F123" s="3">
        <v>0</v>
      </c>
      <c r="G123" s="3">
        <v>0</v>
      </c>
      <c r="H123" s="3">
        <v>0</v>
      </c>
      <c r="I123" s="3">
        <v>0</v>
      </c>
      <c r="J123" s="55">
        <v>0</v>
      </c>
      <c r="K123" s="167">
        <v>0</v>
      </c>
      <c r="L123" s="167">
        <v>0</v>
      </c>
      <c r="M123" s="167">
        <v>0</v>
      </c>
      <c r="N123" s="167">
        <v>0</v>
      </c>
      <c r="O123" s="167">
        <v>0</v>
      </c>
      <c r="P123" s="167">
        <v>0</v>
      </c>
    </row>
    <row r="124" spans="1:16" ht="87.75" customHeight="1">
      <c r="A124" s="232" t="s">
        <v>40</v>
      </c>
      <c r="B124" s="232" t="s">
        <v>64</v>
      </c>
      <c r="C124" s="258"/>
      <c r="D124" s="231" t="s">
        <v>144</v>
      </c>
      <c r="E124" s="3">
        <v>0</v>
      </c>
      <c r="F124" s="3">
        <v>0</v>
      </c>
      <c r="G124" s="3"/>
      <c r="H124" s="3">
        <v>0</v>
      </c>
      <c r="I124" s="3">
        <v>0</v>
      </c>
      <c r="J124" s="55">
        <v>0</v>
      </c>
      <c r="K124" s="167">
        <v>0</v>
      </c>
      <c r="L124" s="167">
        <v>0</v>
      </c>
      <c r="M124" s="167">
        <v>0</v>
      </c>
      <c r="N124" s="167">
        <v>0</v>
      </c>
      <c r="O124" s="167">
        <v>0</v>
      </c>
      <c r="P124" s="167">
        <v>0</v>
      </c>
    </row>
    <row r="125" spans="1:16" ht="71.25" customHeight="1">
      <c r="A125" s="137" t="s">
        <v>163</v>
      </c>
      <c r="B125" s="137" t="s">
        <v>191</v>
      </c>
      <c r="C125" s="254" t="s">
        <v>232</v>
      </c>
      <c r="D125" s="231" t="s">
        <v>380</v>
      </c>
      <c r="E125" s="2">
        <f aca="true" t="shared" si="16" ref="E125:L125">SUM(E126)</f>
        <v>0</v>
      </c>
      <c r="F125" s="2">
        <f t="shared" si="16"/>
        <v>0</v>
      </c>
      <c r="G125" s="2">
        <f t="shared" si="16"/>
        <v>0</v>
      </c>
      <c r="H125" s="2">
        <f t="shared" si="16"/>
        <v>0</v>
      </c>
      <c r="I125" s="2">
        <f t="shared" si="16"/>
        <v>0</v>
      </c>
      <c r="J125" s="191">
        <f t="shared" si="16"/>
        <v>7604.7867</v>
      </c>
      <c r="K125" s="192">
        <f t="shared" si="16"/>
        <v>4843.14</v>
      </c>
      <c r="L125" s="192">
        <f t="shared" si="16"/>
        <v>19238.4</v>
      </c>
      <c r="M125" s="192">
        <f>M126</f>
        <v>6030.8</v>
      </c>
      <c r="N125" s="192">
        <f>SUM(N126)</f>
        <v>8915.3</v>
      </c>
      <c r="O125" s="192">
        <f>SUM(O126)</f>
        <v>0</v>
      </c>
      <c r="P125" s="192">
        <f>SUM(P126)</f>
        <v>0</v>
      </c>
    </row>
    <row r="126" spans="1:16" ht="33.75" customHeight="1">
      <c r="A126" s="247" t="s">
        <v>68</v>
      </c>
      <c r="B126" s="247" t="s">
        <v>192</v>
      </c>
      <c r="C126" s="255"/>
      <c r="D126" s="127" t="s">
        <v>67</v>
      </c>
      <c r="E126" s="160">
        <v>0</v>
      </c>
      <c r="F126" s="160">
        <v>0</v>
      </c>
      <c r="G126" s="160">
        <v>0</v>
      </c>
      <c r="H126" s="160">
        <v>0</v>
      </c>
      <c r="I126" s="160">
        <v>0</v>
      </c>
      <c r="J126" s="198">
        <v>7604.7867</v>
      </c>
      <c r="K126" s="201">
        <v>4843.14</v>
      </c>
      <c r="L126" s="168">
        <v>19238.4</v>
      </c>
      <c r="M126" s="168">
        <f>M127</f>
        <v>6030.8</v>
      </c>
      <c r="N126" s="168">
        <f>N127</f>
        <v>8915.3</v>
      </c>
      <c r="O126" s="168">
        <v>0</v>
      </c>
      <c r="P126" s="168">
        <v>0</v>
      </c>
    </row>
    <row r="127" spans="1:16" ht="33.75" customHeight="1">
      <c r="A127" s="248"/>
      <c r="B127" s="248"/>
      <c r="C127" s="230"/>
      <c r="D127" s="231" t="s">
        <v>379</v>
      </c>
      <c r="E127" s="3"/>
      <c r="F127" s="3"/>
      <c r="G127" s="3"/>
      <c r="H127" s="3"/>
      <c r="I127" s="3"/>
      <c r="J127" s="55"/>
      <c r="K127" s="172"/>
      <c r="L127" s="167"/>
      <c r="M127" s="167">
        <v>6030.8</v>
      </c>
      <c r="N127" s="167">
        <v>8915.3</v>
      </c>
      <c r="O127" s="167">
        <v>0</v>
      </c>
      <c r="P127" s="167">
        <v>0</v>
      </c>
    </row>
    <row r="128" spans="1:16" ht="87" customHeight="1">
      <c r="A128" s="137" t="s">
        <v>271</v>
      </c>
      <c r="B128" s="137" t="s">
        <v>269</v>
      </c>
      <c r="C128" s="254" t="s">
        <v>176</v>
      </c>
      <c r="D128" s="231" t="s">
        <v>381</v>
      </c>
      <c r="E128" s="2">
        <f aca="true" t="shared" si="17" ref="E128:P128">SUM(E129)</f>
        <v>0</v>
      </c>
      <c r="F128" s="2">
        <f t="shared" si="17"/>
        <v>0</v>
      </c>
      <c r="G128" s="2">
        <f t="shared" si="17"/>
        <v>0</v>
      </c>
      <c r="H128" s="2">
        <f t="shared" si="17"/>
        <v>0</v>
      </c>
      <c r="I128" s="2">
        <f t="shared" si="17"/>
        <v>0</v>
      </c>
      <c r="J128" s="191">
        <f t="shared" si="17"/>
        <v>0</v>
      </c>
      <c r="K128" s="192">
        <f t="shared" si="17"/>
        <v>0</v>
      </c>
      <c r="L128" s="192">
        <f t="shared" si="17"/>
        <v>11480.8</v>
      </c>
      <c r="M128" s="192">
        <f t="shared" si="17"/>
        <v>59501.399999999994</v>
      </c>
      <c r="N128" s="192">
        <f t="shared" si="17"/>
        <v>9339.859999999999</v>
      </c>
      <c r="O128" s="192">
        <f t="shared" si="17"/>
        <v>0</v>
      </c>
      <c r="P128" s="192">
        <f t="shared" si="17"/>
        <v>0</v>
      </c>
    </row>
    <row r="129" spans="1:16" s="104" customFormat="1" ht="60" customHeight="1">
      <c r="A129" s="271" t="s">
        <v>68</v>
      </c>
      <c r="B129" s="271" t="s">
        <v>295</v>
      </c>
      <c r="C129" s="259"/>
      <c r="D129" s="127" t="s">
        <v>382</v>
      </c>
      <c r="E129" s="242">
        <v>0</v>
      </c>
      <c r="F129" s="242">
        <v>0</v>
      </c>
      <c r="G129" s="242">
        <v>0</v>
      </c>
      <c r="H129" s="242">
        <v>0</v>
      </c>
      <c r="I129" s="242">
        <v>0</v>
      </c>
      <c r="J129" s="243">
        <v>0</v>
      </c>
      <c r="K129" s="244">
        <v>0</v>
      </c>
      <c r="L129" s="237">
        <v>11480.8</v>
      </c>
      <c r="M129" s="237">
        <f>SUM(M130:M136)</f>
        <v>59501.399999999994</v>
      </c>
      <c r="N129" s="237">
        <f>SUM(N130:N136)</f>
        <v>9339.859999999999</v>
      </c>
      <c r="O129" s="237">
        <f>SUM(O130:O136)</f>
        <v>0</v>
      </c>
      <c r="P129" s="237">
        <f>SUM(P130:P136)</f>
        <v>0</v>
      </c>
    </row>
    <row r="130" spans="1:16" s="104" customFormat="1" ht="24">
      <c r="A130" s="272"/>
      <c r="B130" s="272"/>
      <c r="C130" s="259"/>
      <c r="D130" s="231" t="s">
        <v>383</v>
      </c>
      <c r="E130" s="102"/>
      <c r="F130" s="102"/>
      <c r="G130" s="102"/>
      <c r="H130" s="102"/>
      <c r="I130" s="102"/>
      <c r="J130" s="103"/>
      <c r="K130" s="176"/>
      <c r="L130" s="177"/>
      <c r="M130" s="177">
        <v>54180.2</v>
      </c>
      <c r="N130" s="177">
        <v>9153.06</v>
      </c>
      <c r="O130" s="177"/>
      <c r="P130" s="177"/>
    </row>
    <row r="131" spans="1:16" s="104" customFormat="1" ht="24">
      <c r="A131" s="272"/>
      <c r="B131" s="272"/>
      <c r="C131" s="259"/>
      <c r="D131" s="231" t="s">
        <v>443</v>
      </c>
      <c r="E131" s="102"/>
      <c r="F131" s="102"/>
      <c r="G131" s="102"/>
      <c r="H131" s="102"/>
      <c r="I131" s="102"/>
      <c r="J131" s="103"/>
      <c r="K131" s="176"/>
      <c r="L131" s="177"/>
      <c r="M131" s="177">
        <v>4131.2</v>
      </c>
      <c r="N131" s="177">
        <v>0</v>
      </c>
      <c r="O131" s="177">
        <v>0</v>
      </c>
      <c r="P131" s="177"/>
    </row>
    <row r="132" spans="1:16" s="104" customFormat="1" ht="24">
      <c r="A132" s="272"/>
      <c r="B132" s="272"/>
      <c r="C132" s="259"/>
      <c r="D132" s="231" t="s">
        <v>384</v>
      </c>
      <c r="E132" s="102"/>
      <c r="F132" s="102"/>
      <c r="G132" s="102"/>
      <c r="H132" s="102"/>
      <c r="I132" s="102"/>
      <c r="J132" s="103"/>
      <c r="K132" s="176"/>
      <c r="L132" s="177"/>
      <c r="M132" s="177">
        <v>1105.7</v>
      </c>
      <c r="N132" s="177">
        <v>186.8</v>
      </c>
      <c r="O132" s="177">
        <v>0</v>
      </c>
      <c r="P132" s="177"/>
    </row>
    <row r="133" spans="1:16" s="104" customFormat="1" ht="24">
      <c r="A133" s="272"/>
      <c r="B133" s="272"/>
      <c r="C133" s="259"/>
      <c r="D133" s="231" t="s">
        <v>444</v>
      </c>
      <c r="E133" s="102"/>
      <c r="F133" s="102"/>
      <c r="G133" s="102"/>
      <c r="H133" s="102"/>
      <c r="I133" s="102"/>
      <c r="J133" s="103">
        <v>0</v>
      </c>
      <c r="K133" s="176"/>
      <c r="L133" s="177"/>
      <c r="M133" s="177">
        <v>84.3</v>
      </c>
      <c r="N133" s="177">
        <v>0</v>
      </c>
      <c r="O133" s="177">
        <v>0</v>
      </c>
      <c r="P133" s="177"/>
    </row>
    <row r="134" spans="1:16" s="104" customFormat="1" ht="24">
      <c r="A134" s="272"/>
      <c r="B134" s="272"/>
      <c r="C134" s="259"/>
      <c r="D134" s="231" t="s">
        <v>464</v>
      </c>
      <c r="E134" s="102"/>
      <c r="F134" s="102"/>
      <c r="G134" s="102"/>
      <c r="H134" s="102"/>
      <c r="I134" s="102"/>
      <c r="J134" s="103"/>
      <c r="K134" s="176"/>
      <c r="L134" s="177"/>
      <c r="M134" s="177"/>
      <c r="N134" s="177">
        <v>0</v>
      </c>
      <c r="O134" s="177">
        <v>0</v>
      </c>
      <c r="P134" s="177"/>
    </row>
    <row r="135" spans="1:16" s="104" customFormat="1" ht="24">
      <c r="A135" s="272"/>
      <c r="B135" s="272"/>
      <c r="C135" s="259"/>
      <c r="D135" s="231" t="s">
        <v>465</v>
      </c>
      <c r="E135" s="102"/>
      <c r="F135" s="102"/>
      <c r="G135" s="102"/>
      <c r="H135" s="102"/>
      <c r="I135" s="102"/>
      <c r="J135" s="103"/>
      <c r="K135" s="176"/>
      <c r="L135" s="177"/>
      <c r="M135" s="177"/>
      <c r="N135" s="177">
        <v>0</v>
      </c>
      <c r="O135" s="177"/>
      <c r="P135" s="177"/>
    </row>
    <row r="136" spans="1:16" s="104" customFormat="1" ht="24">
      <c r="A136" s="273"/>
      <c r="B136" s="273"/>
      <c r="C136" s="273"/>
      <c r="D136" s="231" t="s">
        <v>451</v>
      </c>
      <c r="E136" s="102"/>
      <c r="F136" s="102"/>
      <c r="G136" s="102"/>
      <c r="H136" s="102"/>
      <c r="I136" s="102"/>
      <c r="J136" s="103"/>
      <c r="K136" s="176"/>
      <c r="L136" s="177"/>
      <c r="M136" s="177">
        <v>0</v>
      </c>
      <c r="N136" s="177"/>
      <c r="O136" s="177"/>
      <c r="P136" s="177"/>
    </row>
    <row r="137" spans="1:16" ht="60">
      <c r="A137" s="137" t="s">
        <v>281</v>
      </c>
      <c r="B137" s="137" t="s">
        <v>282</v>
      </c>
      <c r="C137" s="256" t="s">
        <v>176</v>
      </c>
      <c r="D137" s="48" t="s">
        <v>459</v>
      </c>
      <c r="E137" s="2">
        <f aca="true" t="shared" si="18" ref="E137:L137">SUM(E138)</f>
        <v>0</v>
      </c>
      <c r="F137" s="2">
        <f t="shared" si="18"/>
        <v>0</v>
      </c>
      <c r="G137" s="2">
        <f t="shared" si="18"/>
        <v>0</v>
      </c>
      <c r="H137" s="2">
        <f t="shared" si="18"/>
        <v>0</v>
      </c>
      <c r="I137" s="2">
        <f t="shared" si="18"/>
        <v>0</v>
      </c>
      <c r="J137" s="191">
        <f t="shared" si="18"/>
        <v>0</v>
      </c>
      <c r="K137" s="192">
        <f t="shared" si="18"/>
        <v>0</v>
      </c>
      <c r="L137" s="192">
        <f t="shared" si="18"/>
        <v>0</v>
      </c>
      <c r="M137" s="192">
        <f>SUM(M138+M139+M142)</f>
        <v>9043.3</v>
      </c>
      <c r="N137" s="192">
        <f>SUM(N138+N139+N142)</f>
        <v>600</v>
      </c>
      <c r="O137" s="192">
        <f>SUM(O138+O139+O142)</f>
        <v>0</v>
      </c>
      <c r="P137" s="192">
        <f>SUM(P138+P139+P142)</f>
        <v>0</v>
      </c>
    </row>
    <row r="138" spans="1:16" s="104" customFormat="1" ht="48">
      <c r="A138" s="143" t="s">
        <v>68</v>
      </c>
      <c r="B138" s="143" t="s">
        <v>283</v>
      </c>
      <c r="C138" s="256"/>
      <c r="D138" s="101"/>
      <c r="E138" s="102">
        <v>0</v>
      </c>
      <c r="F138" s="102">
        <v>0</v>
      </c>
      <c r="G138" s="102">
        <v>0</v>
      </c>
      <c r="H138" s="102">
        <v>0</v>
      </c>
      <c r="I138" s="102">
        <v>0</v>
      </c>
      <c r="J138" s="103">
        <v>0</v>
      </c>
      <c r="K138" s="176">
        <v>0</v>
      </c>
      <c r="L138" s="177">
        <v>0</v>
      </c>
      <c r="M138" s="177">
        <v>0</v>
      </c>
      <c r="N138" s="177">
        <v>0</v>
      </c>
      <c r="O138" s="177">
        <v>0</v>
      </c>
      <c r="P138" s="177">
        <v>0</v>
      </c>
    </row>
    <row r="139" spans="1:16" s="104" customFormat="1" ht="26.25" customHeight="1">
      <c r="A139" s="271" t="s">
        <v>78</v>
      </c>
      <c r="B139" s="271" t="s">
        <v>466</v>
      </c>
      <c r="C139" s="256"/>
      <c r="D139" s="101" t="s">
        <v>467</v>
      </c>
      <c r="E139" s="102"/>
      <c r="F139" s="102"/>
      <c r="G139" s="102"/>
      <c r="H139" s="102"/>
      <c r="I139" s="102"/>
      <c r="J139" s="103"/>
      <c r="K139" s="176"/>
      <c r="L139" s="177"/>
      <c r="M139" s="177">
        <f>SUM(M141)</f>
        <v>9043.3</v>
      </c>
      <c r="N139" s="177">
        <f>SUM(N140:N141)</f>
        <v>600</v>
      </c>
      <c r="O139" s="177"/>
      <c r="P139" s="177"/>
    </row>
    <row r="140" spans="1:16" s="104" customFormat="1" ht="30.75" customHeight="1">
      <c r="A140" s="272"/>
      <c r="B140" s="272"/>
      <c r="C140" s="256"/>
      <c r="D140" s="101" t="s">
        <v>483</v>
      </c>
      <c r="E140" s="102"/>
      <c r="F140" s="102"/>
      <c r="G140" s="102"/>
      <c r="H140" s="102"/>
      <c r="I140" s="102"/>
      <c r="J140" s="103"/>
      <c r="K140" s="176"/>
      <c r="L140" s="177"/>
      <c r="M140" s="177"/>
      <c r="N140" s="177">
        <v>430</v>
      </c>
      <c r="O140" s="177"/>
      <c r="P140" s="177"/>
    </row>
    <row r="141" spans="1:16" s="104" customFormat="1" ht="41.25" customHeight="1">
      <c r="A141" s="274"/>
      <c r="B141" s="274"/>
      <c r="C141" s="256"/>
      <c r="D141" s="101" t="s">
        <v>468</v>
      </c>
      <c r="E141" s="102"/>
      <c r="F141" s="102"/>
      <c r="G141" s="102"/>
      <c r="H141" s="102"/>
      <c r="I141" s="102"/>
      <c r="J141" s="103"/>
      <c r="K141" s="176"/>
      <c r="L141" s="177"/>
      <c r="M141" s="177">
        <v>9043.3</v>
      </c>
      <c r="N141" s="177">
        <v>170</v>
      </c>
      <c r="O141" s="177">
        <v>0</v>
      </c>
      <c r="P141" s="177"/>
    </row>
    <row r="142" spans="1:16" s="104" customFormat="1" ht="48">
      <c r="A142" s="143" t="s">
        <v>68</v>
      </c>
      <c r="B142" s="143" t="s">
        <v>460</v>
      </c>
      <c r="C142" s="256"/>
      <c r="D142" s="231" t="s">
        <v>459</v>
      </c>
      <c r="E142" s="102">
        <v>0</v>
      </c>
      <c r="F142" s="102">
        <v>0</v>
      </c>
      <c r="G142" s="102">
        <v>0</v>
      </c>
      <c r="H142" s="102">
        <v>0</v>
      </c>
      <c r="I142" s="102">
        <v>0</v>
      </c>
      <c r="J142" s="103">
        <v>0</v>
      </c>
      <c r="K142" s="102">
        <v>0</v>
      </c>
      <c r="L142" s="103">
        <v>0</v>
      </c>
      <c r="M142" s="103">
        <v>0</v>
      </c>
      <c r="N142" s="103">
        <v>0</v>
      </c>
      <c r="O142" s="103">
        <v>0</v>
      </c>
      <c r="P142" s="103">
        <v>0</v>
      </c>
    </row>
  </sheetData>
  <sheetProtection/>
  <mergeCells count="80">
    <mergeCell ref="B15:B18"/>
    <mergeCell ref="B19:B25"/>
    <mergeCell ref="B89:B91"/>
    <mergeCell ref="A139:A141"/>
    <mergeCell ref="B139:B141"/>
    <mergeCell ref="B39:B40"/>
    <mergeCell ref="B27:B28"/>
    <mergeCell ref="A15:A18"/>
    <mergeCell ref="A19:A25"/>
    <mergeCell ref="A27:A28"/>
    <mergeCell ref="C137:C142"/>
    <mergeCell ref="A129:A136"/>
    <mergeCell ref="B129:B136"/>
    <mergeCell ref="C128:C136"/>
    <mergeCell ref="B126:B127"/>
    <mergeCell ref="B44:B45"/>
    <mergeCell ref="C116:C117"/>
    <mergeCell ref="C14:C48"/>
    <mergeCell ref="B52:B53"/>
    <mergeCell ref="B29:B36"/>
    <mergeCell ref="M3:N3"/>
    <mergeCell ref="C9:C13"/>
    <mergeCell ref="B61:B62"/>
    <mergeCell ref="C110:C112"/>
    <mergeCell ref="B111:B112"/>
    <mergeCell ref="B37:B38"/>
    <mergeCell ref="C105:C109"/>
    <mergeCell ref="C74:C75"/>
    <mergeCell ref="C49:C63"/>
    <mergeCell ref="C87:C100"/>
    <mergeCell ref="M1:P1"/>
    <mergeCell ref="M2:P2"/>
    <mergeCell ref="A4:P4"/>
    <mergeCell ref="A6:A7"/>
    <mergeCell ref="B10:B11"/>
    <mergeCell ref="D6:D7"/>
    <mergeCell ref="A10:A11"/>
    <mergeCell ref="E6:P6"/>
    <mergeCell ref="B6:B7"/>
    <mergeCell ref="C6:C7"/>
    <mergeCell ref="C76:C86"/>
    <mergeCell ref="B42:B43"/>
    <mergeCell ref="B47:B48"/>
    <mergeCell ref="B106:B108"/>
    <mergeCell ref="B65:B70"/>
    <mergeCell ref="B94:B95"/>
    <mergeCell ref="B96:B97"/>
    <mergeCell ref="C64:C73"/>
    <mergeCell ref="C125:C126"/>
    <mergeCell ref="C118:C121"/>
    <mergeCell ref="C101:C103"/>
    <mergeCell ref="B114:B115"/>
    <mergeCell ref="C113:C115"/>
    <mergeCell ref="C122:C124"/>
    <mergeCell ref="A37:A38"/>
    <mergeCell ref="A39:A40"/>
    <mergeCell ref="A29:A36"/>
    <mergeCell ref="A61:A62"/>
    <mergeCell ref="A65:A70"/>
    <mergeCell ref="A42:A43"/>
    <mergeCell ref="A44:A45"/>
    <mergeCell ref="A47:A48"/>
    <mergeCell ref="A52:A53"/>
    <mergeCell ref="A72:A73"/>
    <mergeCell ref="A77:A81"/>
    <mergeCell ref="A82:A86"/>
    <mergeCell ref="A89:A91"/>
    <mergeCell ref="B119:B120"/>
    <mergeCell ref="A119:A120"/>
    <mergeCell ref="B103:B104"/>
    <mergeCell ref="B72:B73"/>
    <mergeCell ref="B77:B81"/>
    <mergeCell ref="B82:B86"/>
    <mergeCell ref="A126:A127"/>
    <mergeCell ref="A94:A95"/>
    <mergeCell ref="A96:A97"/>
    <mergeCell ref="A103:A104"/>
    <mergeCell ref="A106:A108"/>
    <mergeCell ref="A111:A112"/>
    <mergeCell ref="A114:A115"/>
  </mergeCells>
  <printOptions horizontalCentered="1"/>
  <pageMargins left="0.1968503937007874" right="0.1968503937007874" top="0.1968503937007874" bottom="0.1968503937007874" header="0" footer="0"/>
  <pageSetup fitToHeight="0" fitToWidth="0" horizontalDpi="600" verticalDpi="600" orientation="landscape" paperSize="9" scale="68" r:id="rId1"/>
  <rowBreaks count="1" manualBreakCount="1">
    <brk id="124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40"/>
  <sheetViews>
    <sheetView zoomScale="90" zoomScaleNormal="90" zoomScalePageLayoutView="0" workbookViewId="0" topLeftCell="C1">
      <selection activeCell="F24" sqref="F24"/>
    </sheetView>
  </sheetViews>
  <sheetFormatPr defaultColWidth="9.33203125" defaultRowHeight="10.5"/>
  <cols>
    <col min="1" max="1" width="17.5" style="62" customWidth="1"/>
    <col min="2" max="2" width="42" style="62" customWidth="1"/>
    <col min="3" max="3" width="29.5" style="62" customWidth="1"/>
    <col min="4" max="4" width="12.16015625" style="62" customWidth="1"/>
    <col min="5" max="5" width="10.83203125" style="62" customWidth="1"/>
    <col min="6" max="7" width="10" style="62" customWidth="1"/>
    <col min="8" max="8" width="11" style="62" customWidth="1"/>
    <col min="9" max="9" width="9.83203125" style="62" customWidth="1"/>
    <col min="10" max="10" width="12.33203125" style="62" customWidth="1"/>
    <col min="11" max="11" width="12.16015625" style="62" customWidth="1"/>
    <col min="12" max="12" width="11" style="62" customWidth="1"/>
    <col min="13" max="13" width="11.16015625" style="62" customWidth="1"/>
    <col min="14" max="14" width="10" style="62" customWidth="1"/>
    <col min="15" max="15" width="10.16015625" style="62" bestFit="1" customWidth="1"/>
    <col min="16" max="16" width="0.328125" style="116" hidden="1" customWidth="1"/>
    <col min="17" max="18" width="13.16015625" style="62" hidden="1" customWidth="1"/>
    <col min="19" max="19" width="11.33203125" style="62" bestFit="1" customWidth="1"/>
    <col min="20" max="16384" width="9.33203125" style="62" customWidth="1"/>
  </cols>
  <sheetData>
    <row r="1" spans="12:15" ht="12">
      <c r="L1" s="345" t="s">
        <v>159</v>
      </c>
      <c r="M1" s="345"/>
      <c r="N1" s="345"/>
      <c r="O1" s="345"/>
    </row>
    <row r="2" spans="12:15" ht="120" customHeight="1">
      <c r="L2" s="304" t="s">
        <v>487</v>
      </c>
      <c r="M2" s="304"/>
      <c r="N2" s="304"/>
      <c r="O2" s="304"/>
    </row>
    <row r="3" spans="1:15" ht="12">
      <c r="A3" s="306" t="s">
        <v>73</v>
      </c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</row>
    <row r="4" spans="1:15" ht="15.75" customHeight="1">
      <c r="A4" s="307" t="s">
        <v>422</v>
      </c>
      <c r="B4" s="308"/>
      <c r="C4" s="308"/>
      <c r="D4" s="308"/>
      <c r="E4" s="308"/>
      <c r="F4" s="308"/>
      <c r="G4" s="308"/>
      <c r="H4" s="308"/>
      <c r="I4" s="308"/>
      <c r="J4" s="308"/>
      <c r="K4" s="308"/>
      <c r="L4" s="308"/>
      <c r="M4" s="308"/>
      <c r="N4" s="308"/>
      <c r="O4" s="308"/>
    </row>
    <row r="5" spans="1:15" ht="12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</row>
    <row r="6" spans="1:16" ht="17.25" customHeight="1">
      <c r="A6" s="313" t="s">
        <v>32</v>
      </c>
      <c r="B6" s="312" t="s">
        <v>105</v>
      </c>
      <c r="C6" s="312" t="s">
        <v>71</v>
      </c>
      <c r="D6" s="312" t="s">
        <v>72</v>
      </c>
      <c r="E6" s="312"/>
      <c r="F6" s="312"/>
      <c r="G6" s="312"/>
      <c r="H6" s="312"/>
      <c r="I6" s="312"/>
      <c r="J6" s="312"/>
      <c r="K6" s="312"/>
      <c r="L6" s="312"/>
      <c r="M6" s="312"/>
      <c r="N6" s="312"/>
      <c r="O6" s="312"/>
      <c r="P6" s="122"/>
    </row>
    <row r="7" spans="1:16" ht="18.75" customHeight="1">
      <c r="A7" s="313"/>
      <c r="B7" s="312"/>
      <c r="C7" s="312"/>
      <c r="D7" s="84">
        <v>2014</v>
      </c>
      <c r="E7" s="84">
        <v>2015</v>
      </c>
      <c r="F7" s="84">
        <v>2016</v>
      </c>
      <c r="G7" s="84">
        <v>2017</v>
      </c>
      <c r="H7" s="84">
        <v>2018</v>
      </c>
      <c r="I7" s="84">
        <v>2019</v>
      </c>
      <c r="J7" s="84">
        <v>2020</v>
      </c>
      <c r="K7" s="113">
        <v>2021</v>
      </c>
      <c r="L7" s="224">
        <v>2022</v>
      </c>
      <c r="M7" s="233">
        <v>2023</v>
      </c>
      <c r="N7" s="224">
        <v>2024</v>
      </c>
      <c r="O7" s="224">
        <v>2025</v>
      </c>
      <c r="P7" s="122"/>
    </row>
    <row r="8" spans="1:19" s="86" customFormat="1" ht="12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 s="8">
        <v>10</v>
      </c>
      <c r="K8" s="8">
        <v>11</v>
      </c>
      <c r="L8" s="8">
        <v>12</v>
      </c>
      <c r="M8" s="8">
        <v>13</v>
      </c>
      <c r="N8" s="8">
        <v>14</v>
      </c>
      <c r="O8" s="8">
        <v>15</v>
      </c>
      <c r="P8" s="123"/>
      <c r="S8" s="184"/>
    </row>
    <row r="9" spans="1:16" s="86" customFormat="1" ht="12" hidden="1">
      <c r="A9" s="8"/>
      <c r="B9" s="8"/>
      <c r="C9" s="8" t="s">
        <v>92</v>
      </c>
      <c r="D9" s="9">
        <f aca="true" t="shared" si="0" ref="D9:I9">D10-D11</f>
        <v>0</v>
      </c>
      <c r="E9" s="9">
        <f t="shared" si="0"/>
        <v>0</v>
      </c>
      <c r="F9" s="9">
        <f t="shared" si="0"/>
        <v>0</v>
      </c>
      <c r="G9" s="9">
        <f t="shared" si="0"/>
        <v>0</v>
      </c>
      <c r="H9" s="9">
        <f t="shared" si="0"/>
        <v>0</v>
      </c>
      <c r="I9" s="9">
        <f t="shared" si="0"/>
        <v>0</v>
      </c>
      <c r="J9" s="9">
        <f aca="true" t="shared" si="1" ref="J9:O9">J10-J11</f>
        <v>0</v>
      </c>
      <c r="K9" s="9">
        <f t="shared" si="1"/>
        <v>-11480.799999999988</v>
      </c>
      <c r="L9" s="9">
        <f t="shared" si="1"/>
        <v>-68544.69999999998</v>
      </c>
      <c r="M9" s="9">
        <f t="shared" si="1"/>
        <v>-9939.900000000023</v>
      </c>
      <c r="N9" s="9">
        <f t="shared" si="1"/>
        <v>0</v>
      </c>
      <c r="O9" s="9">
        <f t="shared" si="1"/>
        <v>0</v>
      </c>
      <c r="P9" s="124"/>
    </row>
    <row r="10" spans="1:16" s="86" customFormat="1" ht="12" hidden="1">
      <c r="A10" s="8"/>
      <c r="B10" s="8"/>
      <c r="C10" s="8"/>
      <c r="D10" s="9">
        <f aca="true" t="shared" si="2" ref="D10:O10">D16+D36+D131+D196+D216+D226+D241+D291+D326+D341+D351+D371+D386+D401</f>
        <v>25444.24</v>
      </c>
      <c r="E10" s="9">
        <f t="shared" si="2"/>
        <v>44895.83</v>
      </c>
      <c r="F10" s="9">
        <f t="shared" si="2"/>
        <v>29661.239999999998</v>
      </c>
      <c r="G10" s="9">
        <f t="shared" si="2"/>
        <v>49971.26</v>
      </c>
      <c r="H10" s="9">
        <f t="shared" si="2"/>
        <v>67105.46999999999</v>
      </c>
      <c r="I10" s="9">
        <f t="shared" si="2"/>
        <v>78180.29675999998</v>
      </c>
      <c r="J10" s="9">
        <f t="shared" si="2"/>
        <v>105282.56900000002</v>
      </c>
      <c r="K10" s="9">
        <f t="shared" si="2"/>
        <v>151046.7</v>
      </c>
      <c r="L10" s="9">
        <f t="shared" si="2"/>
        <v>129810.1</v>
      </c>
      <c r="M10" s="9">
        <f t="shared" si="2"/>
        <v>149982.9</v>
      </c>
      <c r="N10" s="9">
        <f t="shared" si="2"/>
        <v>83268.2</v>
      </c>
      <c r="O10" s="9">
        <f t="shared" si="2"/>
        <v>83791.09999999999</v>
      </c>
      <c r="P10" s="124"/>
    </row>
    <row r="11" spans="1:19" ht="13.5" customHeight="1">
      <c r="A11" s="280" t="s">
        <v>77</v>
      </c>
      <c r="B11" s="280" t="s">
        <v>181</v>
      </c>
      <c r="C11" s="81" t="s">
        <v>74</v>
      </c>
      <c r="D11" s="21">
        <f>SUM(D12:D15)</f>
        <v>25444.24</v>
      </c>
      <c r="E11" s="21">
        <f>SUM(E12:E15)</f>
        <v>44895.83</v>
      </c>
      <c r="F11" s="21">
        <f>SUM(F12:F15)</f>
        <v>29661.239999999998</v>
      </c>
      <c r="G11" s="21">
        <f aca="true" t="shared" si="3" ref="G11:L11">SUM(G12:G15)</f>
        <v>49971.26</v>
      </c>
      <c r="H11" s="21">
        <f t="shared" si="3"/>
        <v>67105.47</v>
      </c>
      <c r="I11" s="21">
        <f t="shared" si="3"/>
        <v>78180.29676</v>
      </c>
      <c r="J11" s="21">
        <f t="shared" si="3"/>
        <v>105282.56899999999</v>
      </c>
      <c r="K11" s="187">
        <f>SUM(K12:K15)</f>
        <v>162527.5</v>
      </c>
      <c r="L11" s="21">
        <f t="shared" si="3"/>
        <v>198354.8</v>
      </c>
      <c r="M11" s="21">
        <f>SUM(M12:M15)</f>
        <v>159922.80000000002</v>
      </c>
      <c r="N11" s="21">
        <f>SUM(N12:N15)</f>
        <v>83268.20000000001</v>
      </c>
      <c r="O11" s="21">
        <f>SUM(O12:O15)</f>
        <v>83791.1</v>
      </c>
      <c r="P11" s="125">
        <f>SUM(D11:O11)</f>
        <v>1088405.3057600001</v>
      </c>
      <c r="Q11" s="69">
        <f>SUM(P12:P15)</f>
        <v>1088405.30576</v>
      </c>
      <c r="R11" s="115">
        <f>D11+E11+F11+G11+H11+I11+J11+K11+L11+M11+N11+O11</f>
        <v>1088405.3057600001</v>
      </c>
      <c r="S11" s="115"/>
    </row>
    <row r="12" spans="1:19" ht="12">
      <c r="A12" s="280"/>
      <c r="B12" s="280"/>
      <c r="C12" s="82" t="s">
        <v>75</v>
      </c>
      <c r="D12" s="22">
        <f aca="true" t="shared" si="4" ref="D12:J14">D17+D37+D132+D197+D217+D227+D242+D292+D327+D342+D352+D372+D387+D402</f>
        <v>1340.4</v>
      </c>
      <c r="E12" s="22">
        <f t="shared" si="4"/>
        <v>2088.34</v>
      </c>
      <c r="F12" s="22">
        <f t="shared" si="4"/>
        <v>2083.7</v>
      </c>
      <c r="G12" s="22">
        <f t="shared" si="4"/>
        <v>1261.8600000000001</v>
      </c>
      <c r="H12" s="22">
        <f t="shared" si="4"/>
        <v>816.5</v>
      </c>
      <c r="I12" s="22">
        <f t="shared" si="4"/>
        <v>4660.13613</v>
      </c>
      <c r="J12" s="22">
        <f t="shared" si="4"/>
        <v>14641.248</v>
      </c>
      <c r="K12" s="22">
        <f>K17+K37+K132+K197+K217+K227+K242+K292+K327+K342+K352+K372+K387+K402+K412</f>
        <v>49875.399999999994</v>
      </c>
      <c r="L12" s="22">
        <f>L17+L37+L132+L197+L217+L227+L242+L292+L327+L342+L352+L372+L387+L402+L412</f>
        <v>64621.49999999999</v>
      </c>
      <c r="M12" s="22">
        <f aca="true" t="shared" si="5" ref="K12:O15">M17+M37+M132+M197+M217+M227+M242+M292+M327+M342+M352+M372+M387+M402+M412</f>
        <v>62408.700000000004</v>
      </c>
      <c r="N12" s="22">
        <f t="shared" si="5"/>
        <v>2574</v>
      </c>
      <c r="O12" s="22">
        <f t="shared" si="5"/>
        <v>2606.7999999999997</v>
      </c>
      <c r="P12" s="125">
        <f>SUM(D12:O12)</f>
        <v>208978.58413</v>
      </c>
      <c r="R12" s="115">
        <f aca="true" t="shared" si="6" ref="R12:R75">D12+E12+F12+G12+H12+I12+J12+K12+L12+M12+N12+O12</f>
        <v>208978.58413</v>
      </c>
      <c r="S12" s="115"/>
    </row>
    <row r="13" spans="1:19" ht="12">
      <c r="A13" s="280"/>
      <c r="B13" s="280"/>
      <c r="C13" s="82" t="s">
        <v>87</v>
      </c>
      <c r="D13" s="22">
        <f t="shared" si="4"/>
        <v>856.94</v>
      </c>
      <c r="E13" s="22">
        <f t="shared" si="4"/>
        <v>4190.3</v>
      </c>
      <c r="F13" s="22">
        <f t="shared" si="4"/>
        <v>5751.49</v>
      </c>
      <c r="G13" s="22">
        <f t="shared" si="4"/>
        <v>20193.44</v>
      </c>
      <c r="H13" s="22">
        <f t="shared" si="4"/>
        <v>41783.03</v>
      </c>
      <c r="I13" s="22">
        <f t="shared" si="4"/>
        <v>41947.79062</v>
      </c>
      <c r="J13" s="22">
        <f t="shared" si="4"/>
        <v>58863.630000000005</v>
      </c>
      <c r="K13" s="22">
        <f t="shared" si="5"/>
        <v>73288.00000000001</v>
      </c>
      <c r="L13" s="22">
        <f>L18+L38+L133+L198+L218+L228+L243+L293+L328+L343+L353+L373+L388+L403+L413+L423</f>
        <v>79989.40000000001</v>
      </c>
      <c r="M13" s="22">
        <f t="shared" si="5"/>
        <v>51407.4</v>
      </c>
      <c r="N13" s="22">
        <f t="shared" si="5"/>
        <v>37389.3</v>
      </c>
      <c r="O13" s="22">
        <f t="shared" si="5"/>
        <v>37414.600000000006</v>
      </c>
      <c r="P13" s="125">
        <f>SUM(D13:O13)</f>
        <v>453075.32062</v>
      </c>
      <c r="R13" s="115">
        <f t="shared" si="6"/>
        <v>453075.32062</v>
      </c>
      <c r="S13" s="115"/>
    </row>
    <row r="14" spans="1:19" ht="24">
      <c r="A14" s="280"/>
      <c r="B14" s="280"/>
      <c r="C14" s="82" t="s">
        <v>248</v>
      </c>
      <c r="D14" s="22">
        <f t="shared" si="4"/>
        <v>23246.9</v>
      </c>
      <c r="E14" s="22">
        <f t="shared" si="4"/>
        <v>38617.19</v>
      </c>
      <c r="F14" s="22">
        <f t="shared" si="4"/>
        <v>21826.05</v>
      </c>
      <c r="G14" s="22">
        <f t="shared" si="4"/>
        <v>27679.56</v>
      </c>
      <c r="H14" s="22">
        <f t="shared" si="4"/>
        <v>24505.940000000002</v>
      </c>
      <c r="I14" s="22">
        <f t="shared" si="4"/>
        <v>31572.370010000002</v>
      </c>
      <c r="J14" s="22">
        <f t="shared" si="4"/>
        <v>31777.691</v>
      </c>
      <c r="K14" s="22">
        <f t="shared" si="5"/>
        <v>39364.100000000006</v>
      </c>
      <c r="L14" s="22">
        <f>L19+L39+L134+L199+L219+L229+L244+L294+L329+L344+L354+L374+L389+L404+L414+L424</f>
        <v>53743.899999999994</v>
      </c>
      <c r="M14" s="22">
        <f>M19+M39+M134+M199+M219+M229+M244+M294+M329+M344+M354+M374+M389+M404+M414+M424</f>
        <v>43659.6</v>
      </c>
      <c r="N14" s="22">
        <f>N19+N39+N134+N199+N219+N229+N244+N294+N329+N344+N354+N374+N389+N404+N414+N424</f>
        <v>43304.9</v>
      </c>
      <c r="O14" s="22">
        <f>O19+O39+O134+O199+O219+O229+O244+O294+O329+O344+O354+O374+O389+O404+O414+O424</f>
        <v>43769.700000000004</v>
      </c>
      <c r="P14" s="125">
        <f>SUM(D14:O14)</f>
        <v>423067.90101000003</v>
      </c>
      <c r="R14" s="115">
        <f t="shared" si="6"/>
        <v>423067.90101000003</v>
      </c>
      <c r="S14" s="115"/>
    </row>
    <row r="15" spans="1:19" ht="12">
      <c r="A15" s="280"/>
      <c r="B15" s="280"/>
      <c r="C15" s="82" t="s">
        <v>76</v>
      </c>
      <c r="D15" s="22">
        <f>D20+D135+D200+D220+D230+D245+D295+D330+D346+D355+D375+D390</f>
        <v>0</v>
      </c>
      <c r="E15" s="22">
        <f>E20+E135+E200+E220+E230+E245+E295+E330+E346+E355+E375+E390</f>
        <v>0</v>
      </c>
      <c r="F15" s="22">
        <f>F20+F135+F200+F220+F230+F245+F295+F330+F346+F355+F375+F390</f>
        <v>0</v>
      </c>
      <c r="G15" s="22">
        <f>G20+G135+G200+G220+G230+G245+G295+G330+G345+G355+G375+G390</f>
        <v>836.4</v>
      </c>
      <c r="H15" s="22">
        <f>H20+H135+H200+H220+H230+H245+H295+H330+H345+H355+H375+H390</f>
        <v>0</v>
      </c>
      <c r="I15" s="22">
        <f>I20+I135+I200+I220+I230+I245+I295+I330+I345+I355+I375+I390</f>
        <v>0</v>
      </c>
      <c r="J15" s="22">
        <f>J20+J135+J200+J220+J230+J245+J295+J330+J345+J355+J375+J390</f>
        <v>0</v>
      </c>
      <c r="K15" s="22">
        <f t="shared" si="5"/>
        <v>0</v>
      </c>
      <c r="L15" s="22">
        <f>L20+L40+L135+L200+L220+L230+L245+L295+L330+L345+L355+L375+L390+L405+L415</f>
        <v>0</v>
      </c>
      <c r="M15" s="22">
        <f t="shared" si="5"/>
        <v>2447.1</v>
      </c>
      <c r="N15" s="22">
        <f t="shared" si="5"/>
        <v>0</v>
      </c>
      <c r="O15" s="22">
        <f t="shared" si="5"/>
        <v>0</v>
      </c>
      <c r="P15" s="125">
        <f>SUM(D15:O15)</f>
        <v>3283.5</v>
      </c>
      <c r="R15" s="115">
        <f t="shared" si="6"/>
        <v>3283.5</v>
      </c>
      <c r="S15" s="115"/>
    </row>
    <row r="16" spans="1:19" ht="12">
      <c r="A16" s="309" t="s">
        <v>88</v>
      </c>
      <c r="B16" s="284" t="s">
        <v>210</v>
      </c>
      <c r="C16" s="81" t="s">
        <v>74</v>
      </c>
      <c r="D16" s="2">
        <f>SUM(D17:D20)</f>
        <v>0</v>
      </c>
      <c r="E16" s="2">
        <f aca="true" t="shared" si="7" ref="E16:O16">SUM(E17:E20)</f>
        <v>0</v>
      </c>
      <c r="F16" s="2">
        <f t="shared" si="7"/>
        <v>0</v>
      </c>
      <c r="G16" s="2">
        <f t="shared" si="7"/>
        <v>0</v>
      </c>
      <c r="H16" s="2">
        <f t="shared" si="7"/>
        <v>0</v>
      </c>
      <c r="I16" s="2">
        <f t="shared" si="7"/>
        <v>0</v>
      </c>
      <c r="J16" s="2">
        <f t="shared" si="7"/>
        <v>0</v>
      </c>
      <c r="K16" s="2">
        <f t="shared" si="7"/>
        <v>0</v>
      </c>
      <c r="L16" s="2">
        <f t="shared" si="7"/>
        <v>0</v>
      </c>
      <c r="M16" s="2">
        <f t="shared" si="7"/>
        <v>2</v>
      </c>
      <c r="N16" s="2">
        <f t="shared" si="7"/>
        <v>0</v>
      </c>
      <c r="O16" s="2">
        <f t="shared" si="7"/>
        <v>0</v>
      </c>
      <c r="P16" s="125">
        <f aca="true" t="shared" si="8" ref="P16:P69">SUM(D16:O16)</f>
        <v>2</v>
      </c>
      <c r="R16" s="115">
        <f t="shared" si="6"/>
        <v>2</v>
      </c>
      <c r="S16" s="115"/>
    </row>
    <row r="17" spans="1:19" ht="12">
      <c r="A17" s="310"/>
      <c r="B17" s="285"/>
      <c r="C17" s="82" t="s">
        <v>75</v>
      </c>
      <c r="D17" s="3">
        <f aca="true" t="shared" si="9" ref="D17:O17">D22+D27</f>
        <v>0</v>
      </c>
      <c r="E17" s="3">
        <f t="shared" si="9"/>
        <v>0</v>
      </c>
      <c r="F17" s="3">
        <f t="shared" si="9"/>
        <v>0</v>
      </c>
      <c r="G17" s="3">
        <f t="shared" si="9"/>
        <v>0</v>
      </c>
      <c r="H17" s="3">
        <f t="shared" si="9"/>
        <v>0</v>
      </c>
      <c r="I17" s="3">
        <f t="shared" si="9"/>
        <v>0</v>
      </c>
      <c r="J17" s="3">
        <f t="shared" si="9"/>
        <v>0</v>
      </c>
      <c r="K17" s="3">
        <f t="shared" si="9"/>
        <v>0</v>
      </c>
      <c r="L17" s="3">
        <f t="shared" si="9"/>
        <v>0</v>
      </c>
      <c r="M17" s="3">
        <f t="shared" si="9"/>
        <v>0</v>
      </c>
      <c r="N17" s="3">
        <f t="shared" si="9"/>
        <v>0</v>
      </c>
      <c r="O17" s="3">
        <f t="shared" si="9"/>
        <v>0</v>
      </c>
      <c r="P17" s="125">
        <f t="shared" si="8"/>
        <v>0</v>
      </c>
      <c r="R17" s="115">
        <f t="shared" si="6"/>
        <v>0</v>
      </c>
      <c r="S17" s="115"/>
    </row>
    <row r="18" spans="1:19" ht="12">
      <c r="A18" s="310"/>
      <c r="B18" s="285"/>
      <c r="C18" s="82" t="s">
        <v>87</v>
      </c>
      <c r="D18" s="3">
        <f aca="true" t="shared" si="10" ref="D18:J20">D23+D28</f>
        <v>0</v>
      </c>
      <c r="E18" s="3">
        <f t="shared" si="10"/>
        <v>0</v>
      </c>
      <c r="F18" s="3">
        <f t="shared" si="10"/>
        <v>0</v>
      </c>
      <c r="G18" s="3">
        <f t="shared" si="10"/>
        <v>0</v>
      </c>
      <c r="H18" s="3">
        <f t="shared" si="10"/>
        <v>0</v>
      </c>
      <c r="I18" s="3">
        <f t="shared" si="10"/>
        <v>0</v>
      </c>
      <c r="J18" s="3">
        <f t="shared" si="10"/>
        <v>0</v>
      </c>
      <c r="K18" s="3">
        <f aca="true" t="shared" si="11" ref="K18:O20">K23+K28</f>
        <v>0</v>
      </c>
      <c r="L18" s="3">
        <f t="shared" si="11"/>
        <v>0</v>
      </c>
      <c r="M18" s="3">
        <f t="shared" si="11"/>
        <v>0</v>
      </c>
      <c r="N18" s="3">
        <f t="shared" si="11"/>
        <v>0</v>
      </c>
      <c r="O18" s="3">
        <f t="shared" si="11"/>
        <v>0</v>
      </c>
      <c r="P18" s="125">
        <f t="shared" si="8"/>
        <v>0</v>
      </c>
      <c r="R18" s="115">
        <f t="shared" si="6"/>
        <v>0</v>
      </c>
      <c r="S18" s="115"/>
    </row>
    <row r="19" spans="1:19" ht="24">
      <c r="A19" s="310"/>
      <c r="B19" s="285"/>
      <c r="C19" s="82" t="s">
        <v>248</v>
      </c>
      <c r="D19" s="3">
        <f t="shared" si="10"/>
        <v>0</v>
      </c>
      <c r="E19" s="3">
        <f t="shared" si="10"/>
        <v>0</v>
      </c>
      <c r="F19" s="3">
        <f t="shared" si="10"/>
        <v>0</v>
      </c>
      <c r="G19" s="3">
        <f t="shared" si="10"/>
        <v>0</v>
      </c>
      <c r="H19" s="3">
        <f t="shared" si="10"/>
        <v>0</v>
      </c>
      <c r="I19" s="3">
        <f t="shared" si="10"/>
        <v>0</v>
      </c>
      <c r="J19" s="3">
        <f t="shared" si="10"/>
        <v>0</v>
      </c>
      <c r="K19" s="3">
        <f t="shared" si="11"/>
        <v>0</v>
      </c>
      <c r="L19" s="3">
        <f t="shared" si="11"/>
        <v>0</v>
      </c>
      <c r="M19" s="3">
        <f t="shared" si="11"/>
        <v>2</v>
      </c>
      <c r="N19" s="3">
        <f t="shared" si="11"/>
        <v>0</v>
      </c>
      <c r="O19" s="3">
        <f t="shared" si="11"/>
        <v>0</v>
      </c>
      <c r="P19" s="125">
        <f t="shared" si="8"/>
        <v>2</v>
      </c>
      <c r="R19" s="115">
        <f t="shared" si="6"/>
        <v>2</v>
      </c>
      <c r="S19" s="115"/>
    </row>
    <row r="20" spans="1:19" ht="12">
      <c r="A20" s="311"/>
      <c r="B20" s="286"/>
      <c r="C20" s="82" t="s">
        <v>76</v>
      </c>
      <c r="D20" s="3">
        <f t="shared" si="10"/>
        <v>0</v>
      </c>
      <c r="E20" s="3">
        <f t="shared" si="10"/>
        <v>0</v>
      </c>
      <c r="F20" s="3">
        <f t="shared" si="10"/>
        <v>0</v>
      </c>
      <c r="G20" s="3">
        <f t="shared" si="10"/>
        <v>0</v>
      </c>
      <c r="H20" s="3">
        <f t="shared" si="10"/>
        <v>0</v>
      </c>
      <c r="I20" s="3">
        <f t="shared" si="10"/>
        <v>0</v>
      </c>
      <c r="J20" s="3">
        <f t="shared" si="10"/>
        <v>0</v>
      </c>
      <c r="K20" s="3">
        <f t="shared" si="11"/>
        <v>0</v>
      </c>
      <c r="L20" s="3">
        <f t="shared" si="11"/>
        <v>0</v>
      </c>
      <c r="M20" s="3">
        <f t="shared" si="11"/>
        <v>0</v>
      </c>
      <c r="N20" s="3">
        <f t="shared" si="11"/>
        <v>0</v>
      </c>
      <c r="O20" s="3">
        <f t="shared" si="11"/>
        <v>0</v>
      </c>
      <c r="P20" s="125">
        <f t="shared" si="8"/>
        <v>0</v>
      </c>
      <c r="R20" s="115">
        <f t="shared" si="6"/>
        <v>0</v>
      </c>
      <c r="S20" s="115"/>
    </row>
    <row r="21" spans="1:19" ht="12">
      <c r="A21" s="293" t="s">
        <v>78</v>
      </c>
      <c r="B21" s="277" t="s">
        <v>137</v>
      </c>
      <c r="C21" s="81" t="s">
        <v>74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f>SUM(I22:I25)</f>
        <v>0</v>
      </c>
      <c r="J21" s="2">
        <f aca="true" t="shared" si="12" ref="J21:O21">SUM(J22:J25)</f>
        <v>0</v>
      </c>
      <c r="K21" s="2">
        <f t="shared" si="12"/>
        <v>0</v>
      </c>
      <c r="L21" s="2">
        <f t="shared" si="12"/>
        <v>0</v>
      </c>
      <c r="M21" s="2">
        <f t="shared" si="12"/>
        <v>2</v>
      </c>
      <c r="N21" s="2">
        <f t="shared" si="12"/>
        <v>0</v>
      </c>
      <c r="O21" s="2">
        <f t="shared" si="12"/>
        <v>0</v>
      </c>
      <c r="P21" s="125">
        <f t="shared" si="8"/>
        <v>2</v>
      </c>
      <c r="R21" s="115">
        <f t="shared" si="6"/>
        <v>2</v>
      </c>
      <c r="S21" s="115"/>
    </row>
    <row r="22" spans="1:19" ht="12">
      <c r="A22" s="293"/>
      <c r="B22" s="281"/>
      <c r="C22" s="82" t="s">
        <v>75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125">
        <f t="shared" si="8"/>
        <v>0</v>
      </c>
      <c r="R22" s="115">
        <f t="shared" si="6"/>
        <v>0</v>
      </c>
      <c r="S22" s="115"/>
    </row>
    <row r="23" spans="1:19" ht="12">
      <c r="A23" s="293"/>
      <c r="B23" s="281"/>
      <c r="C23" s="82" t="s">
        <v>87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125">
        <f t="shared" si="8"/>
        <v>0</v>
      </c>
      <c r="R23" s="115">
        <f t="shared" si="6"/>
        <v>0</v>
      </c>
      <c r="S23" s="115"/>
    </row>
    <row r="24" spans="1:19" ht="14.25" customHeight="1">
      <c r="A24" s="293"/>
      <c r="B24" s="281"/>
      <c r="C24" s="82" t="s">
        <v>248</v>
      </c>
      <c r="D24" s="3"/>
      <c r="E24" s="3"/>
      <c r="F24" s="3"/>
      <c r="G24" s="3"/>
      <c r="H24" s="3"/>
      <c r="I24" s="3"/>
      <c r="J24" s="3"/>
      <c r="K24" s="3">
        <v>0</v>
      </c>
      <c r="L24" s="3">
        <v>0</v>
      </c>
      <c r="M24" s="3">
        <v>2</v>
      </c>
      <c r="N24" s="3">
        <v>0</v>
      </c>
      <c r="O24" s="3">
        <v>0</v>
      </c>
      <c r="P24" s="125">
        <f t="shared" si="8"/>
        <v>2</v>
      </c>
      <c r="R24" s="115">
        <f t="shared" si="6"/>
        <v>2</v>
      </c>
      <c r="S24" s="115"/>
    </row>
    <row r="25" spans="1:19" ht="12">
      <c r="A25" s="293"/>
      <c r="B25" s="282"/>
      <c r="C25" s="82" t="s">
        <v>76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125">
        <f t="shared" si="8"/>
        <v>0</v>
      </c>
      <c r="R25" s="115">
        <f t="shared" si="6"/>
        <v>0</v>
      </c>
      <c r="S25" s="115"/>
    </row>
    <row r="26" spans="1:19" ht="12">
      <c r="A26" s="293" t="s">
        <v>78</v>
      </c>
      <c r="B26" s="277" t="s">
        <v>134</v>
      </c>
      <c r="C26" s="81" t="s">
        <v>74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125">
        <f t="shared" si="8"/>
        <v>0</v>
      </c>
      <c r="R26" s="115">
        <f t="shared" si="6"/>
        <v>0</v>
      </c>
      <c r="S26" s="115"/>
    </row>
    <row r="27" spans="1:19" ht="12">
      <c r="A27" s="293"/>
      <c r="B27" s="281"/>
      <c r="C27" s="82" t="s">
        <v>75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125">
        <f t="shared" si="8"/>
        <v>0</v>
      </c>
      <c r="R27" s="115">
        <f t="shared" si="6"/>
        <v>0</v>
      </c>
      <c r="S27" s="115"/>
    </row>
    <row r="28" spans="1:19" ht="12">
      <c r="A28" s="293"/>
      <c r="B28" s="281"/>
      <c r="C28" s="82" t="s">
        <v>87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125">
        <f t="shared" si="8"/>
        <v>0</v>
      </c>
      <c r="R28" s="115">
        <f t="shared" si="6"/>
        <v>0</v>
      </c>
      <c r="S28" s="115"/>
    </row>
    <row r="29" spans="1:19" ht="24">
      <c r="A29" s="293"/>
      <c r="B29" s="281"/>
      <c r="C29" s="82" t="s">
        <v>248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125">
        <f t="shared" si="8"/>
        <v>0</v>
      </c>
      <c r="R29" s="115">
        <f t="shared" si="6"/>
        <v>0</v>
      </c>
      <c r="S29" s="115"/>
    </row>
    <row r="30" spans="1:19" ht="12">
      <c r="A30" s="293"/>
      <c r="B30" s="282"/>
      <c r="C30" s="82" t="s">
        <v>76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125">
        <f t="shared" si="8"/>
        <v>0</v>
      </c>
      <c r="R30" s="115">
        <f t="shared" si="6"/>
        <v>0</v>
      </c>
      <c r="S30" s="115"/>
    </row>
    <row r="31" spans="1:19" ht="12">
      <c r="A31" s="293" t="s">
        <v>78</v>
      </c>
      <c r="B31" s="277" t="s">
        <v>156</v>
      </c>
      <c r="C31" s="81" t="s">
        <v>74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125">
        <f t="shared" si="8"/>
        <v>0</v>
      </c>
      <c r="R31" s="115">
        <f t="shared" si="6"/>
        <v>0</v>
      </c>
      <c r="S31" s="115"/>
    </row>
    <row r="32" spans="1:19" ht="12">
      <c r="A32" s="293"/>
      <c r="B32" s="281"/>
      <c r="C32" s="82" t="s">
        <v>75</v>
      </c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125">
        <f t="shared" si="8"/>
        <v>0</v>
      </c>
      <c r="R32" s="115">
        <f t="shared" si="6"/>
        <v>0</v>
      </c>
      <c r="S32" s="115"/>
    </row>
    <row r="33" spans="1:19" ht="12">
      <c r="A33" s="293"/>
      <c r="B33" s="281"/>
      <c r="C33" s="82" t="s">
        <v>87</v>
      </c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125">
        <f t="shared" si="8"/>
        <v>0</v>
      </c>
      <c r="R33" s="115">
        <f t="shared" si="6"/>
        <v>0</v>
      </c>
      <c r="S33" s="115"/>
    </row>
    <row r="34" spans="1:19" ht="19.5" customHeight="1">
      <c r="A34" s="293"/>
      <c r="B34" s="281"/>
      <c r="C34" s="82" t="s">
        <v>248</v>
      </c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125">
        <f t="shared" si="8"/>
        <v>0</v>
      </c>
      <c r="R34" s="115">
        <f t="shared" si="6"/>
        <v>0</v>
      </c>
      <c r="S34" s="115"/>
    </row>
    <row r="35" spans="1:19" ht="12">
      <c r="A35" s="293"/>
      <c r="B35" s="282"/>
      <c r="C35" s="82" t="s">
        <v>76</v>
      </c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125">
        <f t="shared" si="8"/>
        <v>0</v>
      </c>
      <c r="R35" s="115">
        <f t="shared" si="6"/>
        <v>0</v>
      </c>
      <c r="S35" s="115"/>
    </row>
    <row r="36" spans="1:19" ht="12">
      <c r="A36" s="275" t="s">
        <v>38</v>
      </c>
      <c r="B36" s="280" t="s">
        <v>196</v>
      </c>
      <c r="C36" s="81" t="s">
        <v>74</v>
      </c>
      <c r="D36" s="1">
        <f>SUM(D37:D40)</f>
        <v>6389.81</v>
      </c>
      <c r="E36" s="1">
        <f>SUM(E37:E40)</f>
        <v>7241.7</v>
      </c>
      <c r="F36" s="1">
        <f aca="true" t="shared" si="13" ref="F36:O36">SUM(F37:F40)</f>
        <v>5939.09</v>
      </c>
      <c r="G36" s="1">
        <f>SUM(G37:G40)</f>
        <v>5111.26</v>
      </c>
      <c r="H36" s="1">
        <f t="shared" si="13"/>
        <v>34822.15</v>
      </c>
      <c r="I36" s="1">
        <f>SUM(I37:I40)</f>
        <v>40932.4535</v>
      </c>
      <c r="J36" s="1">
        <f t="shared" si="13"/>
        <v>43622.638000000006</v>
      </c>
      <c r="K36" s="1">
        <f t="shared" si="13"/>
        <v>51198.1</v>
      </c>
      <c r="L36" s="1">
        <f t="shared" si="13"/>
        <v>46068.2</v>
      </c>
      <c r="M36" s="1">
        <f t="shared" si="13"/>
        <v>54415.7</v>
      </c>
      <c r="N36" s="1">
        <f t="shared" si="13"/>
        <v>45223.7</v>
      </c>
      <c r="O36" s="1">
        <f t="shared" si="13"/>
        <v>45281.8</v>
      </c>
      <c r="P36" s="125">
        <f t="shared" si="8"/>
        <v>386246.60150000005</v>
      </c>
      <c r="R36" s="115">
        <f t="shared" si="6"/>
        <v>386246.60150000005</v>
      </c>
      <c r="S36" s="115"/>
    </row>
    <row r="37" spans="1:19" ht="12">
      <c r="A37" s="275"/>
      <c r="B37" s="280"/>
      <c r="C37" s="82" t="s">
        <v>75</v>
      </c>
      <c r="D37" s="46">
        <f>D42+D47+D52+D57+D62+D67+D82+D87+D92+D97+D107+D112</f>
        <v>1340.4</v>
      </c>
      <c r="E37" s="46">
        <f>E42+E47+E52+E57+E62+E67+E82+E87+E92+E97+E107+E112</f>
        <v>1637.2</v>
      </c>
      <c r="F37" s="46">
        <f>F42+F47+F52+F57+F62+F67+F82+F87+F92+F97+F107+F112</f>
        <v>2075.1</v>
      </c>
      <c r="G37" s="46">
        <f>G42+G47+G52+G57+G62+G67+G82+G87+G92+G97+G107+G112</f>
        <v>1261.8600000000001</v>
      </c>
      <c r="H37" s="46">
        <f>H42+H47+H52+H57+H62+H67+H82+H87+H92+H97+H107+H112</f>
        <v>816.5</v>
      </c>
      <c r="I37" s="46">
        <f aca="true" t="shared" si="14" ref="I37:O40">I42+I47+I52+I57+I62+I67+I72+I102+I77+I82+I87+I92+I97+I107+I112+I117+I122+I127</f>
        <v>756.953</v>
      </c>
      <c r="J37" s="46">
        <f t="shared" si="14"/>
        <v>3274.0879999999997</v>
      </c>
      <c r="K37" s="46">
        <f>K42+K47+K52+K57+K62+K67+K72+K102+K77+K82+K87+K92+K97+K107+K112+K117+K122+K127</f>
        <v>5289.2</v>
      </c>
      <c r="L37" s="46">
        <f t="shared" si="14"/>
        <v>2066.9</v>
      </c>
      <c r="M37" s="46">
        <f t="shared" si="14"/>
        <v>2546.8999999999996</v>
      </c>
      <c r="N37" s="46">
        <f t="shared" si="14"/>
        <v>2574</v>
      </c>
      <c r="O37" s="46">
        <f t="shared" si="14"/>
        <v>2606.7999999999997</v>
      </c>
      <c r="P37" s="125">
        <f t="shared" si="8"/>
        <v>26245.901</v>
      </c>
      <c r="R37" s="115">
        <f t="shared" si="6"/>
        <v>26245.901</v>
      </c>
      <c r="S37" s="115"/>
    </row>
    <row r="38" spans="1:19" ht="12">
      <c r="A38" s="275"/>
      <c r="B38" s="280"/>
      <c r="C38" s="82" t="s">
        <v>87</v>
      </c>
      <c r="D38" s="46">
        <f>D43+D48+D53+D58+D63+D68+D83+D88+D93+D98+D108+D113</f>
        <v>497.94</v>
      </c>
      <c r="E38" s="46">
        <f>E43+E48+E53+E58+E63+E68+E83+E88+E93+E98+E108+E113</f>
        <v>3419.75</v>
      </c>
      <c r="F38" s="46">
        <f>F43+F48+F53+F58+F63+F68+F83+F88+F93+F98+F108+F113</f>
        <v>1784.7</v>
      </c>
      <c r="G38" s="46">
        <f>G43+G48+G53+G58+G63+G68+G83+G88+G93+G98+G108+G113+G78</f>
        <v>875.39</v>
      </c>
      <c r="H38" s="46">
        <f>H43+H48+H53+H58+H63+H68+H83+H88+H93+H98+H108+H113+H78</f>
        <v>31643.13</v>
      </c>
      <c r="I38" s="46">
        <f t="shared" si="14"/>
        <v>36957.388100000004</v>
      </c>
      <c r="J38" s="46">
        <f t="shared" si="14"/>
        <v>37486.520000000004</v>
      </c>
      <c r="K38" s="46">
        <f>K43+K48+K53+K58+K63+K68+K73+K103+K78+K83+K88+K93+K98+K108+K113+K118+K123+K128</f>
        <v>37768.4</v>
      </c>
      <c r="L38" s="46">
        <f t="shared" si="14"/>
        <v>37489.2</v>
      </c>
      <c r="M38" s="46">
        <f t="shared" si="14"/>
        <v>46096.1</v>
      </c>
      <c r="N38" s="46">
        <f t="shared" si="14"/>
        <v>36551.5</v>
      </c>
      <c r="O38" s="46">
        <f t="shared" si="14"/>
        <v>36576.8</v>
      </c>
      <c r="P38" s="125">
        <f t="shared" si="8"/>
        <v>307146.8181</v>
      </c>
      <c r="R38" s="115">
        <f t="shared" si="6"/>
        <v>307146.8181</v>
      </c>
      <c r="S38" s="115"/>
    </row>
    <row r="39" spans="1:19" ht="12" customHeight="1">
      <c r="A39" s="275"/>
      <c r="B39" s="280"/>
      <c r="C39" s="82" t="s">
        <v>248</v>
      </c>
      <c r="D39" s="46">
        <f>D44+D49+D54+D59+D64+D69+D84+D89+D94+D99+D109+D114+D104</f>
        <v>4551.47</v>
      </c>
      <c r="E39" s="46">
        <f>E44+E49+E54+E59+E64+E69+E74+E104+E79+E84+E89+E94+E99+E109+E114</f>
        <v>2184.75</v>
      </c>
      <c r="F39" s="46">
        <f>F44+F49+F54+F59+F64+F69+F84+F89+F94+F99+F109+F114+F104</f>
        <v>2079.29</v>
      </c>
      <c r="G39" s="46">
        <f>G44+G49+G104+G54+G59+G64+G69+G84+G89+G94+G99+G109+G114</f>
        <v>2974.0099999999998</v>
      </c>
      <c r="H39" s="46">
        <f>H44+H49+H54+H59+H64+H69+H84+H89+H94+H99+H109+H114+H104</f>
        <v>2362.52</v>
      </c>
      <c r="I39" s="46">
        <f t="shared" si="14"/>
        <v>3218.1124</v>
      </c>
      <c r="J39" s="46">
        <f t="shared" si="14"/>
        <v>2862.03</v>
      </c>
      <c r="K39" s="46">
        <f t="shared" si="14"/>
        <v>8140.5</v>
      </c>
      <c r="L39" s="46">
        <f t="shared" si="14"/>
        <v>6512.1</v>
      </c>
      <c r="M39" s="46">
        <f t="shared" si="14"/>
        <v>5772.7</v>
      </c>
      <c r="N39" s="46">
        <f t="shared" si="14"/>
        <v>6098.2</v>
      </c>
      <c r="O39" s="46">
        <f t="shared" si="14"/>
        <v>6098.2</v>
      </c>
      <c r="P39" s="125">
        <f t="shared" si="8"/>
        <v>52853.88239999999</v>
      </c>
      <c r="R39" s="115">
        <f t="shared" si="6"/>
        <v>52853.88239999999</v>
      </c>
      <c r="S39" s="115"/>
    </row>
    <row r="40" spans="1:19" ht="12">
      <c r="A40" s="305"/>
      <c r="B40" s="284"/>
      <c r="C40" s="82" t="s">
        <v>76</v>
      </c>
      <c r="D40" s="46">
        <f>D45+D50+D55+D60+D65+D70+D85+D90+D95+D100+D110+D115</f>
        <v>0</v>
      </c>
      <c r="E40" s="46">
        <f>E45+E50+E55+E60+E65+E70+E85+E90+E95+E100+E110+E115</f>
        <v>0</v>
      </c>
      <c r="F40" s="46">
        <f>F45+F50+F55+F60+F65+F70+F85+F90+F95+F100+F110+F115</f>
        <v>0</v>
      </c>
      <c r="G40" s="46">
        <f>G45+G50+G55+G60+G65+G70+G85+G90+G95+G100+G110+G115</f>
        <v>0</v>
      </c>
      <c r="H40" s="46">
        <f>H45+H50+H55+H60+H65+H70+H85+H90+H95+H100+H110+H115</f>
        <v>0</v>
      </c>
      <c r="I40" s="46">
        <f t="shared" si="14"/>
        <v>0</v>
      </c>
      <c r="J40" s="46">
        <f t="shared" si="14"/>
        <v>0</v>
      </c>
      <c r="K40" s="46">
        <f t="shared" si="14"/>
        <v>0</v>
      </c>
      <c r="L40" s="46">
        <f t="shared" si="14"/>
        <v>0</v>
      </c>
      <c r="M40" s="46">
        <f t="shared" si="14"/>
        <v>0</v>
      </c>
      <c r="N40" s="46">
        <f t="shared" si="14"/>
        <v>0</v>
      </c>
      <c r="O40" s="46">
        <f t="shared" si="14"/>
        <v>0</v>
      </c>
      <c r="P40" s="125">
        <f t="shared" si="8"/>
        <v>0</v>
      </c>
      <c r="R40" s="115">
        <f t="shared" si="6"/>
        <v>0</v>
      </c>
      <c r="S40" s="115"/>
    </row>
    <row r="41" spans="1:19" ht="12">
      <c r="A41" s="293" t="s">
        <v>78</v>
      </c>
      <c r="B41" s="276" t="s">
        <v>79</v>
      </c>
      <c r="C41" s="81" t="s">
        <v>74</v>
      </c>
      <c r="D41" s="71">
        <f>SUM(D42:D45)</f>
        <v>19.33</v>
      </c>
      <c r="E41" s="71">
        <f aca="true" t="shared" si="15" ref="E41:O41">SUM(E42:E45)</f>
        <v>62.8</v>
      </c>
      <c r="F41" s="71">
        <f t="shared" si="15"/>
        <v>0</v>
      </c>
      <c r="G41" s="71">
        <f t="shared" si="15"/>
        <v>0</v>
      </c>
      <c r="H41" s="71">
        <f t="shared" si="15"/>
        <v>0</v>
      </c>
      <c r="I41" s="71">
        <f t="shared" si="15"/>
        <v>0</v>
      </c>
      <c r="J41" s="71">
        <f t="shared" si="15"/>
        <v>0</v>
      </c>
      <c r="K41" s="71">
        <f t="shared" si="15"/>
        <v>0</v>
      </c>
      <c r="L41" s="71">
        <f t="shared" si="15"/>
        <v>0</v>
      </c>
      <c r="M41" s="71">
        <f t="shared" si="15"/>
        <v>0</v>
      </c>
      <c r="N41" s="71">
        <f t="shared" si="15"/>
        <v>0</v>
      </c>
      <c r="O41" s="71">
        <f t="shared" si="15"/>
        <v>0</v>
      </c>
      <c r="P41" s="125">
        <f t="shared" si="8"/>
        <v>82.13</v>
      </c>
      <c r="R41" s="115">
        <f t="shared" si="6"/>
        <v>82.13</v>
      </c>
      <c r="S41" s="115"/>
    </row>
    <row r="42" spans="1:19" ht="12">
      <c r="A42" s="293"/>
      <c r="B42" s="276"/>
      <c r="C42" s="82" t="s">
        <v>75</v>
      </c>
      <c r="D42" s="46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25">
        <f t="shared" si="8"/>
        <v>0</v>
      </c>
      <c r="R42" s="115">
        <f t="shared" si="6"/>
        <v>0</v>
      </c>
      <c r="S42" s="115"/>
    </row>
    <row r="43" spans="1:19" ht="12">
      <c r="A43" s="293"/>
      <c r="B43" s="276"/>
      <c r="C43" s="82" t="s">
        <v>87</v>
      </c>
      <c r="D43" s="46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25">
        <f t="shared" si="8"/>
        <v>0</v>
      </c>
      <c r="R43" s="115">
        <f t="shared" si="6"/>
        <v>0</v>
      </c>
      <c r="S43" s="115"/>
    </row>
    <row r="44" spans="1:19" ht="24">
      <c r="A44" s="293"/>
      <c r="B44" s="276"/>
      <c r="C44" s="82" t="s">
        <v>248</v>
      </c>
      <c r="D44" s="10">
        <v>19.33</v>
      </c>
      <c r="E44" s="10">
        <v>62.8</v>
      </c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25">
        <f t="shared" si="8"/>
        <v>82.13</v>
      </c>
      <c r="R44" s="115">
        <f t="shared" si="6"/>
        <v>82.13</v>
      </c>
      <c r="S44" s="115"/>
    </row>
    <row r="45" spans="1:19" ht="12">
      <c r="A45" s="293"/>
      <c r="B45" s="276"/>
      <c r="C45" s="82" t="s">
        <v>76</v>
      </c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25">
        <f t="shared" si="8"/>
        <v>0</v>
      </c>
      <c r="R45" s="115">
        <f t="shared" si="6"/>
        <v>0</v>
      </c>
      <c r="S45" s="115"/>
    </row>
    <row r="46" spans="1:19" ht="12">
      <c r="A46" s="293" t="s">
        <v>78</v>
      </c>
      <c r="B46" s="276" t="s">
        <v>80</v>
      </c>
      <c r="C46" s="81" t="s">
        <v>74</v>
      </c>
      <c r="D46" s="71">
        <f aca="true" t="shared" si="16" ref="D46:O46">SUM(D47:D50)</f>
        <v>2334.88</v>
      </c>
      <c r="E46" s="71">
        <f t="shared" si="16"/>
        <v>0</v>
      </c>
      <c r="F46" s="71">
        <f t="shared" si="16"/>
        <v>0</v>
      </c>
      <c r="G46" s="71">
        <f t="shared" si="16"/>
        <v>0</v>
      </c>
      <c r="H46" s="71">
        <f t="shared" si="16"/>
        <v>0</v>
      </c>
      <c r="I46" s="71">
        <f t="shared" si="16"/>
        <v>0</v>
      </c>
      <c r="J46" s="71">
        <f t="shared" si="16"/>
        <v>0</v>
      </c>
      <c r="K46" s="71">
        <f t="shared" si="16"/>
        <v>0</v>
      </c>
      <c r="L46" s="71">
        <f t="shared" si="16"/>
        <v>0</v>
      </c>
      <c r="M46" s="71">
        <f t="shared" si="16"/>
        <v>0</v>
      </c>
      <c r="N46" s="71">
        <f t="shared" si="16"/>
        <v>0</v>
      </c>
      <c r="O46" s="71">
        <f t="shared" si="16"/>
        <v>0</v>
      </c>
      <c r="P46" s="125">
        <f t="shared" si="8"/>
        <v>2334.88</v>
      </c>
      <c r="R46" s="115">
        <f t="shared" si="6"/>
        <v>2334.88</v>
      </c>
      <c r="S46" s="115"/>
    </row>
    <row r="47" spans="1:19" ht="12">
      <c r="A47" s="293"/>
      <c r="B47" s="276"/>
      <c r="C47" s="82" t="s">
        <v>75</v>
      </c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25">
        <f t="shared" si="8"/>
        <v>0</v>
      </c>
      <c r="R47" s="115">
        <f t="shared" si="6"/>
        <v>0</v>
      </c>
      <c r="S47" s="115"/>
    </row>
    <row r="48" spans="1:19" ht="12">
      <c r="A48" s="293"/>
      <c r="B48" s="276"/>
      <c r="C48" s="82" t="s">
        <v>87</v>
      </c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25">
        <f t="shared" si="8"/>
        <v>0</v>
      </c>
      <c r="R48" s="115">
        <f t="shared" si="6"/>
        <v>0</v>
      </c>
      <c r="S48" s="115"/>
    </row>
    <row r="49" spans="1:19" ht="24">
      <c r="A49" s="293"/>
      <c r="B49" s="276"/>
      <c r="C49" s="82" t="s">
        <v>248</v>
      </c>
      <c r="D49" s="10">
        <v>2334.88</v>
      </c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25">
        <f t="shared" si="8"/>
        <v>2334.88</v>
      </c>
      <c r="R49" s="115">
        <f t="shared" si="6"/>
        <v>2334.88</v>
      </c>
      <c r="S49" s="115"/>
    </row>
    <row r="50" spans="1:19" ht="12">
      <c r="A50" s="293"/>
      <c r="B50" s="276"/>
      <c r="C50" s="82" t="s">
        <v>76</v>
      </c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25">
        <f t="shared" si="8"/>
        <v>0</v>
      </c>
      <c r="R50" s="115">
        <f t="shared" si="6"/>
        <v>0</v>
      </c>
      <c r="S50" s="115"/>
    </row>
    <row r="51" spans="1:19" ht="12">
      <c r="A51" s="293" t="s">
        <v>78</v>
      </c>
      <c r="B51" s="276" t="s">
        <v>81</v>
      </c>
      <c r="C51" s="81" t="s">
        <v>74</v>
      </c>
      <c r="D51" s="71">
        <f aca="true" t="shared" si="17" ref="D51:O51">SUM(D52:D55)</f>
        <v>9.33</v>
      </c>
      <c r="E51" s="71">
        <f t="shared" si="17"/>
        <v>39.52</v>
      </c>
      <c r="F51" s="71">
        <f t="shared" si="17"/>
        <v>0</v>
      </c>
      <c r="G51" s="71">
        <f t="shared" si="17"/>
        <v>0</v>
      </c>
      <c r="H51" s="71">
        <f t="shared" si="17"/>
        <v>0</v>
      </c>
      <c r="I51" s="71">
        <f t="shared" si="17"/>
        <v>0</v>
      </c>
      <c r="J51" s="71">
        <f t="shared" si="17"/>
        <v>0</v>
      </c>
      <c r="K51" s="71">
        <f t="shared" si="17"/>
        <v>0</v>
      </c>
      <c r="L51" s="71">
        <f t="shared" si="17"/>
        <v>0</v>
      </c>
      <c r="M51" s="71">
        <f t="shared" si="17"/>
        <v>0</v>
      </c>
      <c r="N51" s="71">
        <f t="shared" si="17"/>
        <v>0</v>
      </c>
      <c r="O51" s="71">
        <f t="shared" si="17"/>
        <v>0</v>
      </c>
      <c r="P51" s="125">
        <f t="shared" si="8"/>
        <v>48.85</v>
      </c>
      <c r="R51" s="115">
        <f t="shared" si="6"/>
        <v>48.85</v>
      </c>
      <c r="S51" s="115"/>
    </row>
    <row r="52" spans="1:19" ht="12">
      <c r="A52" s="293"/>
      <c r="B52" s="276"/>
      <c r="C52" s="82" t="s">
        <v>75</v>
      </c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25">
        <f t="shared" si="8"/>
        <v>0</v>
      </c>
      <c r="R52" s="115">
        <f t="shared" si="6"/>
        <v>0</v>
      </c>
      <c r="S52" s="115"/>
    </row>
    <row r="53" spans="1:19" ht="12">
      <c r="A53" s="293"/>
      <c r="B53" s="276"/>
      <c r="C53" s="82" t="s">
        <v>87</v>
      </c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25">
        <f t="shared" si="8"/>
        <v>0</v>
      </c>
      <c r="R53" s="115">
        <f t="shared" si="6"/>
        <v>0</v>
      </c>
      <c r="S53" s="115"/>
    </row>
    <row r="54" spans="1:19" ht="24">
      <c r="A54" s="293"/>
      <c r="B54" s="276"/>
      <c r="C54" s="82" t="s">
        <v>248</v>
      </c>
      <c r="D54" s="10">
        <v>9.33</v>
      </c>
      <c r="E54" s="10">
        <v>39.52</v>
      </c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25">
        <f t="shared" si="8"/>
        <v>48.85</v>
      </c>
      <c r="R54" s="115">
        <f t="shared" si="6"/>
        <v>48.85</v>
      </c>
      <c r="S54" s="115"/>
    </row>
    <row r="55" spans="1:19" ht="12">
      <c r="A55" s="293"/>
      <c r="B55" s="276"/>
      <c r="C55" s="82" t="s">
        <v>76</v>
      </c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25">
        <f t="shared" si="8"/>
        <v>0</v>
      </c>
      <c r="R55" s="115">
        <f t="shared" si="6"/>
        <v>0</v>
      </c>
      <c r="S55" s="115"/>
    </row>
    <row r="56" spans="1:19" ht="12">
      <c r="A56" s="293" t="s">
        <v>78</v>
      </c>
      <c r="B56" s="276" t="s">
        <v>83</v>
      </c>
      <c r="C56" s="81" t="s">
        <v>74</v>
      </c>
      <c r="D56" s="71">
        <f aca="true" t="shared" si="18" ref="D56:O56">SUM(D57:D60)</f>
        <v>2.1</v>
      </c>
      <c r="E56" s="71">
        <f t="shared" si="18"/>
        <v>0</v>
      </c>
      <c r="F56" s="71">
        <f t="shared" si="18"/>
        <v>0</v>
      </c>
      <c r="G56" s="71">
        <f t="shared" si="18"/>
        <v>0</v>
      </c>
      <c r="H56" s="71">
        <f t="shared" si="18"/>
        <v>0</v>
      </c>
      <c r="I56" s="71">
        <f t="shared" si="18"/>
        <v>0</v>
      </c>
      <c r="J56" s="71">
        <f t="shared" si="18"/>
        <v>0</v>
      </c>
      <c r="K56" s="71">
        <f t="shared" si="18"/>
        <v>0</v>
      </c>
      <c r="L56" s="71">
        <f t="shared" si="18"/>
        <v>0</v>
      </c>
      <c r="M56" s="71">
        <f t="shared" si="18"/>
        <v>0</v>
      </c>
      <c r="N56" s="71">
        <f t="shared" si="18"/>
        <v>0</v>
      </c>
      <c r="O56" s="71">
        <f t="shared" si="18"/>
        <v>0</v>
      </c>
      <c r="P56" s="125">
        <f t="shared" si="8"/>
        <v>2.1</v>
      </c>
      <c r="R56" s="115">
        <f t="shared" si="6"/>
        <v>2.1</v>
      </c>
      <c r="S56" s="115"/>
    </row>
    <row r="57" spans="1:19" ht="12">
      <c r="A57" s="293"/>
      <c r="B57" s="276"/>
      <c r="C57" s="82" t="s">
        <v>75</v>
      </c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25">
        <f t="shared" si="8"/>
        <v>0</v>
      </c>
      <c r="R57" s="115">
        <f t="shared" si="6"/>
        <v>0</v>
      </c>
      <c r="S57" s="115"/>
    </row>
    <row r="58" spans="1:19" ht="12">
      <c r="A58" s="293"/>
      <c r="B58" s="276"/>
      <c r="C58" s="82" t="s">
        <v>87</v>
      </c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25">
        <f t="shared" si="8"/>
        <v>0</v>
      </c>
      <c r="R58" s="115">
        <f t="shared" si="6"/>
        <v>0</v>
      </c>
      <c r="S58" s="115"/>
    </row>
    <row r="59" spans="1:19" ht="24">
      <c r="A59" s="293"/>
      <c r="B59" s="276"/>
      <c r="C59" s="82" t="s">
        <v>248</v>
      </c>
      <c r="D59" s="10">
        <v>2.1</v>
      </c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25">
        <f t="shared" si="8"/>
        <v>2.1</v>
      </c>
      <c r="R59" s="115">
        <f t="shared" si="6"/>
        <v>2.1</v>
      </c>
      <c r="S59" s="115"/>
    </row>
    <row r="60" spans="1:19" ht="12">
      <c r="A60" s="293"/>
      <c r="B60" s="276"/>
      <c r="C60" s="82" t="s">
        <v>76</v>
      </c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25">
        <f t="shared" si="8"/>
        <v>0</v>
      </c>
      <c r="R60" s="115">
        <f t="shared" si="6"/>
        <v>0</v>
      </c>
      <c r="S60" s="115"/>
    </row>
    <row r="61" spans="1:19" ht="12">
      <c r="A61" s="293" t="s">
        <v>78</v>
      </c>
      <c r="B61" s="276" t="s">
        <v>84</v>
      </c>
      <c r="C61" s="81" t="s">
        <v>74</v>
      </c>
      <c r="D61" s="71">
        <f aca="true" t="shared" si="19" ref="D61:O61">SUM(D62:D65)</f>
        <v>152.44</v>
      </c>
      <c r="E61" s="71">
        <f t="shared" si="19"/>
        <v>0</v>
      </c>
      <c r="F61" s="71">
        <f t="shared" si="19"/>
        <v>0</v>
      </c>
      <c r="G61" s="71">
        <f t="shared" si="19"/>
        <v>0</v>
      </c>
      <c r="H61" s="71">
        <f t="shared" si="19"/>
        <v>0</v>
      </c>
      <c r="I61" s="71">
        <f t="shared" si="19"/>
        <v>0</v>
      </c>
      <c r="J61" s="71">
        <f t="shared" si="19"/>
        <v>0</v>
      </c>
      <c r="K61" s="71">
        <f t="shared" si="19"/>
        <v>0</v>
      </c>
      <c r="L61" s="71">
        <f t="shared" si="19"/>
        <v>0</v>
      </c>
      <c r="M61" s="71">
        <f t="shared" si="19"/>
        <v>0</v>
      </c>
      <c r="N61" s="71">
        <f t="shared" si="19"/>
        <v>0</v>
      </c>
      <c r="O61" s="71">
        <f t="shared" si="19"/>
        <v>0</v>
      </c>
      <c r="P61" s="125">
        <f t="shared" si="8"/>
        <v>152.44</v>
      </c>
      <c r="R61" s="115">
        <f t="shared" si="6"/>
        <v>152.44</v>
      </c>
      <c r="S61" s="115"/>
    </row>
    <row r="62" spans="1:19" ht="12">
      <c r="A62" s="293"/>
      <c r="B62" s="276"/>
      <c r="C62" s="82" t="s">
        <v>75</v>
      </c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25">
        <f t="shared" si="8"/>
        <v>0</v>
      </c>
      <c r="R62" s="115">
        <f t="shared" si="6"/>
        <v>0</v>
      </c>
      <c r="S62" s="115"/>
    </row>
    <row r="63" spans="1:19" ht="12">
      <c r="A63" s="293"/>
      <c r="B63" s="276"/>
      <c r="C63" s="82" t="s">
        <v>87</v>
      </c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25">
        <f t="shared" si="8"/>
        <v>0</v>
      </c>
      <c r="R63" s="115">
        <f t="shared" si="6"/>
        <v>0</v>
      </c>
      <c r="S63" s="115"/>
    </row>
    <row r="64" spans="1:19" ht="24">
      <c r="A64" s="293"/>
      <c r="B64" s="276"/>
      <c r="C64" s="82" t="s">
        <v>248</v>
      </c>
      <c r="D64" s="10">
        <v>152.44</v>
      </c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25">
        <f t="shared" si="8"/>
        <v>152.44</v>
      </c>
      <c r="R64" s="115">
        <f t="shared" si="6"/>
        <v>152.44</v>
      </c>
      <c r="S64" s="115"/>
    </row>
    <row r="65" spans="1:19" ht="12">
      <c r="A65" s="293"/>
      <c r="B65" s="276"/>
      <c r="C65" s="82" t="s">
        <v>76</v>
      </c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25">
        <f t="shared" si="8"/>
        <v>0</v>
      </c>
      <c r="R65" s="115">
        <f t="shared" si="6"/>
        <v>0</v>
      </c>
      <c r="S65" s="115"/>
    </row>
    <row r="66" spans="1:19" ht="12">
      <c r="A66" s="293" t="s">
        <v>78</v>
      </c>
      <c r="B66" s="276" t="s">
        <v>82</v>
      </c>
      <c r="C66" s="81" t="s">
        <v>74</v>
      </c>
      <c r="D66" s="71">
        <f aca="true" t="shared" si="20" ref="D66:O66">SUM(D67:D70)</f>
        <v>875.54</v>
      </c>
      <c r="E66" s="71">
        <f t="shared" si="20"/>
        <v>878.05</v>
      </c>
      <c r="F66" s="71">
        <f t="shared" si="20"/>
        <v>913.83</v>
      </c>
      <c r="G66" s="71">
        <f t="shared" si="20"/>
        <v>913.85</v>
      </c>
      <c r="H66" s="71">
        <f t="shared" si="20"/>
        <v>917.06</v>
      </c>
      <c r="I66" s="71">
        <f t="shared" si="20"/>
        <v>0</v>
      </c>
      <c r="J66" s="71">
        <f t="shared" si="20"/>
        <v>0</v>
      </c>
      <c r="K66" s="71">
        <f t="shared" si="20"/>
        <v>0</v>
      </c>
      <c r="L66" s="71">
        <f t="shared" si="20"/>
        <v>0</v>
      </c>
      <c r="M66" s="71">
        <f t="shared" si="20"/>
        <v>0</v>
      </c>
      <c r="N66" s="71">
        <f t="shared" si="20"/>
        <v>0</v>
      </c>
      <c r="O66" s="71">
        <f t="shared" si="20"/>
        <v>0</v>
      </c>
      <c r="P66" s="125">
        <f t="shared" si="8"/>
        <v>4498.33</v>
      </c>
      <c r="R66" s="115">
        <f t="shared" si="6"/>
        <v>4498.33</v>
      </c>
      <c r="S66" s="115"/>
    </row>
    <row r="67" spans="1:19" ht="12">
      <c r="A67" s="293"/>
      <c r="B67" s="276"/>
      <c r="C67" s="82" t="s">
        <v>75</v>
      </c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25">
        <f t="shared" si="8"/>
        <v>0</v>
      </c>
      <c r="R67" s="115">
        <f t="shared" si="6"/>
        <v>0</v>
      </c>
      <c r="S67" s="115"/>
    </row>
    <row r="68" spans="1:19" ht="12">
      <c r="A68" s="293"/>
      <c r="B68" s="276"/>
      <c r="C68" s="82" t="s">
        <v>87</v>
      </c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25">
        <f t="shared" si="8"/>
        <v>0</v>
      </c>
      <c r="R68" s="115">
        <f t="shared" si="6"/>
        <v>0</v>
      </c>
      <c r="S68" s="115"/>
    </row>
    <row r="69" spans="1:19" ht="24">
      <c r="A69" s="293"/>
      <c r="B69" s="276"/>
      <c r="C69" s="82" t="s">
        <v>248</v>
      </c>
      <c r="D69" s="10">
        <v>875.54</v>
      </c>
      <c r="E69" s="10">
        <v>878.05</v>
      </c>
      <c r="F69" s="10">
        <v>913.83</v>
      </c>
      <c r="G69" s="10">
        <v>913.85</v>
      </c>
      <c r="H69" s="10">
        <v>917.06</v>
      </c>
      <c r="I69" s="10"/>
      <c r="J69" s="10"/>
      <c r="K69" s="10"/>
      <c r="L69" s="10"/>
      <c r="M69" s="10"/>
      <c r="N69" s="10"/>
      <c r="O69" s="10"/>
      <c r="P69" s="125">
        <f t="shared" si="8"/>
        <v>4498.33</v>
      </c>
      <c r="R69" s="115">
        <f t="shared" si="6"/>
        <v>4498.33</v>
      </c>
      <c r="S69" s="115"/>
    </row>
    <row r="70" spans="1:19" ht="12">
      <c r="A70" s="293"/>
      <c r="B70" s="276"/>
      <c r="C70" s="82" t="s">
        <v>76</v>
      </c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25">
        <f aca="true" t="shared" si="21" ref="P70:P133">SUM(D70:O70)</f>
        <v>0</v>
      </c>
      <c r="R70" s="115">
        <f t="shared" si="6"/>
        <v>0</v>
      </c>
      <c r="S70" s="115"/>
    </row>
    <row r="71" spans="1:19" ht="12">
      <c r="A71" s="293" t="s">
        <v>78</v>
      </c>
      <c r="B71" s="276" t="s">
        <v>85</v>
      </c>
      <c r="C71" s="81" t="s">
        <v>74</v>
      </c>
      <c r="D71" s="71">
        <f aca="true" t="shared" si="22" ref="D71:O71">SUM(D72:D75)</f>
        <v>0</v>
      </c>
      <c r="E71" s="71">
        <f t="shared" si="22"/>
        <v>7.5</v>
      </c>
      <c r="F71" s="71">
        <f t="shared" si="22"/>
        <v>0</v>
      </c>
      <c r="G71" s="71">
        <f t="shared" si="22"/>
        <v>0</v>
      </c>
      <c r="H71" s="71">
        <f t="shared" si="22"/>
        <v>0</v>
      </c>
      <c r="I71" s="71">
        <f t="shared" si="22"/>
        <v>0</v>
      </c>
      <c r="J71" s="71">
        <f t="shared" si="22"/>
        <v>0</v>
      </c>
      <c r="K71" s="71">
        <f t="shared" si="22"/>
        <v>0</v>
      </c>
      <c r="L71" s="71">
        <f t="shared" si="22"/>
        <v>0</v>
      </c>
      <c r="M71" s="71">
        <f t="shared" si="22"/>
        <v>0</v>
      </c>
      <c r="N71" s="71">
        <f t="shared" si="22"/>
        <v>0</v>
      </c>
      <c r="O71" s="71">
        <f t="shared" si="22"/>
        <v>0</v>
      </c>
      <c r="P71" s="125">
        <f t="shared" si="21"/>
        <v>7.5</v>
      </c>
      <c r="R71" s="115">
        <f t="shared" si="6"/>
        <v>7.5</v>
      </c>
      <c r="S71" s="115"/>
    </row>
    <row r="72" spans="1:19" ht="12">
      <c r="A72" s="293"/>
      <c r="B72" s="276"/>
      <c r="C72" s="82" t="s">
        <v>75</v>
      </c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25">
        <f t="shared" si="21"/>
        <v>0</v>
      </c>
      <c r="R72" s="115">
        <f t="shared" si="6"/>
        <v>0</v>
      </c>
      <c r="S72" s="115"/>
    </row>
    <row r="73" spans="1:19" ht="12">
      <c r="A73" s="293"/>
      <c r="B73" s="276"/>
      <c r="C73" s="82" t="s">
        <v>87</v>
      </c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25">
        <f t="shared" si="21"/>
        <v>0</v>
      </c>
      <c r="R73" s="115">
        <f t="shared" si="6"/>
        <v>0</v>
      </c>
      <c r="S73" s="115"/>
    </row>
    <row r="74" spans="1:19" ht="24">
      <c r="A74" s="293"/>
      <c r="B74" s="276"/>
      <c r="C74" s="82" t="s">
        <v>248</v>
      </c>
      <c r="D74" s="10">
        <v>0</v>
      </c>
      <c r="E74" s="10">
        <v>7.5</v>
      </c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25">
        <f t="shared" si="21"/>
        <v>7.5</v>
      </c>
      <c r="R74" s="115">
        <f t="shared" si="6"/>
        <v>7.5</v>
      </c>
      <c r="S74" s="115"/>
    </row>
    <row r="75" spans="1:19" ht="12">
      <c r="A75" s="293"/>
      <c r="B75" s="276"/>
      <c r="C75" s="82" t="s">
        <v>76</v>
      </c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25">
        <f t="shared" si="21"/>
        <v>0</v>
      </c>
      <c r="R75" s="115">
        <f t="shared" si="6"/>
        <v>0</v>
      </c>
      <c r="S75" s="115"/>
    </row>
    <row r="76" spans="1:19" ht="12">
      <c r="A76" s="293" t="s">
        <v>78</v>
      </c>
      <c r="B76" s="276" t="s">
        <v>86</v>
      </c>
      <c r="C76" s="81" t="s">
        <v>74</v>
      </c>
      <c r="D76" s="71">
        <f aca="true" t="shared" si="23" ref="D76:O76">SUM(D77:D80)</f>
        <v>0</v>
      </c>
      <c r="E76" s="71">
        <f t="shared" si="23"/>
        <v>0</v>
      </c>
      <c r="F76" s="71">
        <f t="shared" si="23"/>
        <v>0</v>
      </c>
      <c r="G76" s="71">
        <f t="shared" si="23"/>
        <v>5.9</v>
      </c>
      <c r="H76" s="71">
        <f t="shared" si="23"/>
        <v>0</v>
      </c>
      <c r="I76" s="71">
        <f t="shared" si="23"/>
        <v>0</v>
      </c>
      <c r="J76" s="71">
        <f t="shared" si="23"/>
        <v>0</v>
      </c>
      <c r="K76" s="71">
        <f t="shared" si="23"/>
        <v>0</v>
      </c>
      <c r="L76" s="71">
        <f t="shared" si="23"/>
        <v>0</v>
      </c>
      <c r="M76" s="71">
        <f t="shared" si="23"/>
        <v>0</v>
      </c>
      <c r="N76" s="71">
        <f t="shared" si="23"/>
        <v>0</v>
      </c>
      <c r="O76" s="71">
        <f t="shared" si="23"/>
        <v>0</v>
      </c>
      <c r="P76" s="125">
        <f t="shared" si="21"/>
        <v>5.9</v>
      </c>
      <c r="R76" s="115">
        <f aca="true" t="shared" si="24" ref="R76:R139">D76+E76+F76+G76+H76+I76+J76+K76+L76+M76+N76+O76</f>
        <v>5.9</v>
      </c>
      <c r="S76" s="115"/>
    </row>
    <row r="77" spans="1:19" ht="12">
      <c r="A77" s="293"/>
      <c r="B77" s="276"/>
      <c r="C77" s="82" t="s">
        <v>75</v>
      </c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25">
        <f t="shared" si="21"/>
        <v>0</v>
      </c>
      <c r="R77" s="115">
        <f t="shared" si="24"/>
        <v>0</v>
      </c>
      <c r="S77" s="115"/>
    </row>
    <row r="78" spans="1:19" ht="12">
      <c r="A78" s="293"/>
      <c r="B78" s="276"/>
      <c r="C78" s="82" t="s">
        <v>87</v>
      </c>
      <c r="D78" s="10"/>
      <c r="E78" s="10"/>
      <c r="F78" s="10"/>
      <c r="G78" s="10">
        <v>5.9</v>
      </c>
      <c r="H78" s="10"/>
      <c r="I78" s="10"/>
      <c r="J78" s="10"/>
      <c r="K78" s="10"/>
      <c r="L78" s="10"/>
      <c r="M78" s="10"/>
      <c r="N78" s="10"/>
      <c r="O78" s="10"/>
      <c r="P78" s="125">
        <f t="shared" si="21"/>
        <v>5.9</v>
      </c>
      <c r="R78" s="115">
        <f t="shared" si="24"/>
        <v>5.9</v>
      </c>
      <c r="S78" s="115"/>
    </row>
    <row r="79" spans="1:19" ht="24">
      <c r="A79" s="293"/>
      <c r="B79" s="276"/>
      <c r="C79" s="82" t="s">
        <v>248</v>
      </c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25">
        <f t="shared" si="21"/>
        <v>0</v>
      </c>
      <c r="R79" s="115">
        <f t="shared" si="24"/>
        <v>0</v>
      </c>
      <c r="S79" s="115"/>
    </row>
    <row r="80" spans="1:19" ht="12">
      <c r="A80" s="293"/>
      <c r="B80" s="276"/>
      <c r="C80" s="82" t="s">
        <v>76</v>
      </c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25">
        <f t="shared" si="21"/>
        <v>0</v>
      </c>
      <c r="R80" s="115">
        <f t="shared" si="24"/>
        <v>0</v>
      </c>
      <c r="S80" s="115"/>
    </row>
    <row r="81" spans="1:19" ht="12">
      <c r="A81" s="293" t="s">
        <v>78</v>
      </c>
      <c r="B81" s="276" t="s">
        <v>227</v>
      </c>
      <c r="C81" s="81" t="s">
        <v>74</v>
      </c>
      <c r="D81" s="1">
        <f>SUM(D82:D85)</f>
        <v>943.3399999999999</v>
      </c>
      <c r="E81" s="1">
        <f aca="true" t="shared" si="25" ref="E81:O81">SUM(E82:E85)</f>
        <v>4142.95</v>
      </c>
      <c r="F81" s="1">
        <f t="shared" si="25"/>
        <v>2820.2</v>
      </c>
      <c r="G81" s="1">
        <f t="shared" si="25"/>
        <v>973.45</v>
      </c>
      <c r="H81" s="1">
        <f t="shared" si="25"/>
        <v>887.5</v>
      </c>
      <c r="I81" s="1">
        <f t="shared" si="25"/>
        <v>2452.5</v>
      </c>
      <c r="J81" s="1">
        <f t="shared" si="25"/>
        <v>3305</v>
      </c>
      <c r="K81" s="1">
        <f t="shared" si="25"/>
        <v>1633.3</v>
      </c>
      <c r="L81" s="1">
        <f t="shared" si="25"/>
        <v>923.3000000000001</v>
      </c>
      <c r="M81" s="1">
        <f t="shared" si="25"/>
        <v>11005.699999999999</v>
      </c>
      <c r="N81" s="1">
        <f t="shared" si="25"/>
        <v>5095</v>
      </c>
      <c r="O81" s="1">
        <f t="shared" si="25"/>
        <v>5098.1</v>
      </c>
      <c r="P81" s="125">
        <f t="shared" si="21"/>
        <v>39280.34</v>
      </c>
      <c r="R81" s="115">
        <f t="shared" si="24"/>
        <v>39280.34</v>
      </c>
      <c r="S81" s="115"/>
    </row>
    <row r="82" spans="1:19" ht="12">
      <c r="A82" s="293"/>
      <c r="B82" s="276"/>
      <c r="C82" s="82" t="s">
        <v>75</v>
      </c>
      <c r="D82" s="46">
        <v>445.4</v>
      </c>
      <c r="E82" s="46">
        <v>723.2</v>
      </c>
      <c r="F82" s="46">
        <v>1035.5</v>
      </c>
      <c r="G82" s="46">
        <v>103.96</v>
      </c>
      <c r="H82" s="46">
        <v>816.5</v>
      </c>
      <c r="I82" s="46">
        <v>752.1</v>
      </c>
      <c r="J82" s="46">
        <v>3271.95</v>
      </c>
      <c r="K82" s="46">
        <v>1617</v>
      </c>
      <c r="L82" s="46">
        <v>914.1</v>
      </c>
      <c r="M82" s="46">
        <v>1248.8</v>
      </c>
      <c r="N82" s="46">
        <v>1248.8</v>
      </c>
      <c r="O82" s="46">
        <v>1226.6</v>
      </c>
      <c r="P82" s="125">
        <f t="shared" si="21"/>
        <v>13403.91</v>
      </c>
      <c r="R82" s="115">
        <f t="shared" si="24"/>
        <v>13403.91</v>
      </c>
      <c r="S82" s="115"/>
    </row>
    <row r="83" spans="1:19" ht="12">
      <c r="A83" s="293"/>
      <c r="B83" s="276"/>
      <c r="C83" s="82" t="s">
        <v>87</v>
      </c>
      <c r="D83" s="46">
        <v>497.94</v>
      </c>
      <c r="E83" s="46">
        <v>3419.75</v>
      </c>
      <c r="F83" s="46">
        <v>1784.7</v>
      </c>
      <c r="G83" s="46">
        <v>869.49</v>
      </c>
      <c r="H83" s="46">
        <v>71</v>
      </c>
      <c r="I83" s="46">
        <f>1635+65.4</f>
        <v>1700.4</v>
      </c>
      <c r="J83" s="46">
        <v>33.05</v>
      </c>
      <c r="K83" s="46">
        <v>16.3</v>
      </c>
      <c r="L83" s="225">
        <v>9.2</v>
      </c>
      <c r="M83" s="103">
        <f>12.6+9004.8+739.5</f>
        <v>9756.9</v>
      </c>
      <c r="N83" s="103">
        <f>12.6+3833.6</f>
        <v>3846.2</v>
      </c>
      <c r="O83" s="103">
        <f>37.9+3833.6</f>
        <v>3871.5</v>
      </c>
      <c r="P83" s="125">
        <f t="shared" si="21"/>
        <v>25876.43</v>
      </c>
      <c r="R83" s="115">
        <f t="shared" si="24"/>
        <v>25876.43</v>
      </c>
      <c r="S83" s="115"/>
    </row>
    <row r="84" spans="1:19" ht="24">
      <c r="A84" s="293"/>
      <c r="B84" s="276"/>
      <c r="C84" s="82" t="s">
        <v>248</v>
      </c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125">
        <f t="shared" si="21"/>
        <v>0</v>
      </c>
      <c r="R84" s="115">
        <f t="shared" si="24"/>
        <v>0</v>
      </c>
      <c r="S84" s="115"/>
    </row>
    <row r="85" spans="1:19" ht="12">
      <c r="A85" s="293"/>
      <c r="B85" s="276"/>
      <c r="C85" s="82" t="s">
        <v>76</v>
      </c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125">
        <f t="shared" si="21"/>
        <v>0</v>
      </c>
      <c r="R85" s="115">
        <f t="shared" si="24"/>
        <v>0</v>
      </c>
      <c r="S85" s="115"/>
    </row>
    <row r="86" spans="1:19" ht="12.75" customHeight="1">
      <c r="A86" s="293" t="s">
        <v>78</v>
      </c>
      <c r="B86" s="276" t="s">
        <v>4</v>
      </c>
      <c r="C86" s="81" t="s">
        <v>74</v>
      </c>
      <c r="D86" s="1">
        <f>SUM(D87:D90)</f>
        <v>895</v>
      </c>
      <c r="E86" s="1">
        <f aca="true" t="shared" si="26" ref="E86:O86">SUM(E87:E90)</f>
        <v>914</v>
      </c>
      <c r="F86" s="1">
        <f t="shared" si="26"/>
        <v>1039.6</v>
      </c>
      <c r="G86" s="1">
        <f t="shared" si="26"/>
        <v>1157.9</v>
      </c>
      <c r="H86" s="1">
        <f t="shared" si="26"/>
        <v>31113.13</v>
      </c>
      <c r="I86" s="1">
        <f t="shared" si="26"/>
        <v>35256.9881</v>
      </c>
      <c r="J86" s="1">
        <f t="shared" si="26"/>
        <v>37453.47</v>
      </c>
      <c r="K86" s="1">
        <f t="shared" si="26"/>
        <v>38923.4</v>
      </c>
      <c r="L86" s="1">
        <f>SUM(L87:L90)</f>
        <v>38842.7</v>
      </c>
      <c r="M86" s="1">
        <f t="shared" si="26"/>
        <v>37637.1</v>
      </c>
      <c r="N86" s="1">
        <f t="shared" si="26"/>
        <v>34030.3</v>
      </c>
      <c r="O86" s="1">
        <f t="shared" si="26"/>
        <v>34085.3</v>
      </c>
      <c r="P86" s="125">
        <f t="shared" si="21"/>
        <v>291348.88810000004</v>
      </c>
      <c r="R86" s="115">
        <f t="shared" si="24"/>
        <v>291348.88810000004</v>
      </c>
      <c r="S86" s="115"/>
    </row>
    <row r="87" spans="1:19" ht="16.5" customHeight="1">
      <c r="A87" s="293"/>
      <c r="B87" s="276"/>
      <c r="C87" s="82" t="s">
        <v>75</v>
      </c>
      <c r="D87" s="46">
        <v>895</v>
      </c>
      <c r="E87" s="46">
        <v>914</v>
      </c>
      <c r="F87" s="46">
        <v>1039.6</v>
      </c>
      <c r="G87" s="46">
        <v>1157.9</v>
      </c>
      <c r="H87" s="46"/>
      <c r="I87" s="46"/>
      <c r="J87" s="46"/>
      <c r="K87" s="46">
        <v>1171.3</v>
      </c>
      <c r="L87" s="46">
        <v>1126</v>
      </c>
      <c r="M87" s="46">
        <v>1297.9</v>
      </c>
      <c r="N87" s="46">
        <v>1325</v>
      </c>
      <c r="O87" s="46">
        <v>1380</v>
      </c>
      <c r="P87" s="125">
        <f t="shared" si="21"/>
        <v>10306.7</v>
      </c>
      <c r="R87" s="115">
        <f t="shared" si="24"/>
        <v>10306.7</v>
      </c>
      <c r="S87" s="115"/>
    </row>
    <row r="88" spans="1:19" ht="12">
      <c r="A88" s="293"/>
      <c r="B88" s="276"/>
      <c r="C88" s="82" t="s">
        <v>87</v>
      </c>
      <c r="D88" s="46"/>
      <c r="E88" s="46"/>
      <c r="F88" s="46"/>
      <c r="G88" s="46"/>
      <c r="H88" s="46">
        <v>31113.13</v>
      </c>
      <c r="I88" s="46">
        <v>35256.9881</v>
      </c>
      <c r="J88" s="46">
        <v>37453.47</v>
      </c>
      <c r="K88" s="46">
        <v>37752.1</v>
      </c>
      <c r="L88" s="46">
        <v>37480</v>
      </c>
      <c r="M88" s="46">
        <f>537.2+35802</f>
        <v>36339.2</v>
      </c>
      <c r="N88" s="46">
        <f>32221.8+483.5</f>
        <v>32705.3</v>
      </c>
      <c r="O88" s="46">
        <f>483.5+32221.8</f>
        <v>32705.3</v>
      </c>
      <c r="P88" s="125">
        <f t="shared" si="21"/>
        <v>280805.48809999996</v>
      </c>
      <c r="R88" s="115">
        <f t="shared" si="24"/>
        <v>280805.48809999996</v>
      </c>
      <c r="S88" s="115"/>
    </row>
    <row r="89" spans="1:19" ht="24">
      <c r="A89" s="293"/>
      <c r="B89" s="276"/>
      <c r="C89" s="82" t="s">
        <v>248</v>
      </c>
      <c r="D89" s="46"/>
      <c r="E89" s="46"/>
      <c r="F89" s="46"/>
      <c r="G89" s="46"/>
      <c r="H89" s="46"/>
      <c r="I89" s="46"/>
      <c r="J89" s="46"/>
      <c r="K89" s="46"/>
      <c r="L89" s="46">
        <v>236.7</v>
      </c>
      <c r="M89" s="46"/>
      <c r="N89" s="46"/>
      <c r="O89" s="46"/>
      <c r="P89" s="125">
        <f t="shared" si="21"/>
        <v>236.7</v>
      </c>
      <c r="R89" s="115">
        <f t="shared" si="24"/>
        <v>236.7</v>
      </c>
      <c r="S89" s="115"/>
    </row>
    <row r="90" spans="1:19" ht="12">
      <c r="A90" s="293"/>
      <c r="B90" s="276"/>
      <c r="C90" s="82" t="s">
        <v>76</v>
      </c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125">
        <f t="shared" si="21"/>
        <v>0</v>
      </c>
      <c r="R90" s="115">
        <f t="shared" si="24"/>
        <v>0</v>
      </c>
      <c r="S90" s="115"/>
    </row>
    <row r="91" spans="1:19" ht="12.75" customHeight="1">
      <c r="A91" s="293" t="s">
        <v>78</v>
      </c>
      <c r="B91" s="276" t="s">
        <v>5</v>
      </c>
      <c r="C91" s="81" t="s">
        <v>74</v>
      </c>
      <c r="D91" s="1">
        <f>SUM(D92:D95)</f>
        <v>900</v>
      </c>
      <c r="E91" s="1">
        <f aca="true" t="shared" si="27" ref="E91:O91">SUM(E92:E95)</f>
        <v>910</v>
      </c>
      <c r="F91" s="1">
        <f t="shared" si="27"/>
        <v>988</v>
      </c>
      <c r="G91" s="1">
        <f t="shared" si="27"/>
        <v>788</v>
      </c>
      <c r="H91" s="1">
        <f t="shared" si="27"/>
        <v>838</v>
      </c>
      <c r="I91" s="1">
        <f t="shared" si="27"/>
        <v>1003.6</v>
      </c>
      <c r="J91" s="1">
        <f t="shared" si="27"/>
        <v>942.5</v>
      </c>
      <c r="K91" s="1">
        <f t="shared" si="27"/>
        <v>1105.5</v>
      </c>
      <c r="L91" s="1">
        <f t="shared" si="27"/>
        <v>1529.8</v>
      </c>
      <c r="M91" s="1">
        <f t="shared" si="27"/>
        <v>1060.1</v>
      </c>
      <c r="N91" s="1">
        <f t="shared" si="27"/>
        <v>1060.1</v>
      </c>
      <c r="O91" s="1">
        <f t="shared" si="27"/>
        <v>1060.1</v>
      </c>
      <c r="P91" s="125">
        <f t="shared" si="21"/>
        <v>12185.7</v>
      </c>
      <c r="R91" s="115">
        <f t="shared" si="24"/>
        <v>12185.7</v>
      </c>
      <c r="S91" s="115"/>
    </row>
    <row r="92" spans="1:19" ht="12">
      <c r="A92" s="293"/>
      <c r="B92" s="276"/>
      <c r="C92" s="82" t="s">
        <v>75</v>
      </c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125">
        <f t="shared" si="21"/>
        <v>0</v>
      </c>
      <c r="R92" s="115">
        <f t="shared" si="24"/>
        <v>0</v>
      </c>
      <c r="S92" s="115"/>
    </row>
    <row r="93" spans="1:19" ht="12">
      <c r="A93" s="293"/>
      <c r="B93" s="276"/>
      <c r="C93" s="82" t="s">
        <v>87</v>
      </c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125">
        <f t="shared" si="21"/>
        <v>0</v>
      </c>
      <c r="R93" s="115">
        <f t="shared" si="24"/>
        <v>0</v>
      </c>
      <c r="S93" s="115"/>
    </row>
    <row r="94" spans="1:19" ht="24">
      <c r="A94" s="293"/>
      <c r="B94" s="276"/>
      <c r="C94" s="82" t="s">
        <v>248</v>
      </c>
      <c r="D94" s="46">
        <v>900</v>
      </c>
      <c r="E94" s="46">
        <v>910</v>
      </c>
      <c r="F94" s="46">
        <v>988</v>
      </c>
      <c r="G94" s="46">
        <v>788</v>
      </c>
      <c r="H94" s="46">
        <v>838</v>
      </c>
      <c r="I94" s="66">
        <v>1003.6</v>
      </c>
      <c r="J94" s="46">
        <v>942.5</v>
      </c>
      <c r="K94" s="46">
        <v>1105.5</v>
      </c>
      <c r="L94" s="46">
        <v>1529.8</v>
      </c>
      <c r="M94" s="46">
        <v>1060.1</v>
      </c>
      <c r="N94" s="46">
        <v>1060.1</v>
      </c>
      <c r="O94" s="46">
        <v>1060.1</v>
      </c>
      <c r="P94" s="125">
        <f t="shared" si="21"/>
        <v>12185.7</v>
      </c>
      <c r="R94" s="115">
        <f t="shared" si="24"/>
        <v>12185.7</v>
      </c>
      <c r="S94" s="115"/>
    </row>
    <row r="95" spans="1:19" ht="12">
      <c r="A95" s="293"/>
      <c r="B95" s="276"/>
      <c r="C95" s="82" t="s">
        <v>76</v>
      </c>
      <c r="D95" s="46">
        <v>0</v>
      </c>
      <c r="E95" s="46">
        <v>0</v>
      </c>
      <c r="F95" s="46">
        <v>0</v>
      </c>
      <c r="G95" s="46">
        <v>0</v>
      </c>
      <c r="H95" s="46">
        <v>0</v>
      </c>
      <c r="I95" s="46"/>
      <c r="J95" s="46"/>
      <c r="K95" s="46"/>
      <c r="L95" s="46"/>
      <c r="M95" s="46"/>
      <c r="N95" s="46"/>
      <c r="O95" s="46"/>
      <c r="P95" s="125">
        <f t="shared" si="21"/>
        <v>0</v>
      </c>
      <c r="R95" s="115">
        <f t="shared" si="24"/>
        <v>0</v>
      </c>
      <c r="S95" s="115"/>
    </row>
    <row r="96" spans="1:19" ht="12.75" customHeight="1">
      <c r="A96" s="293" t="s">
        <v>78</v>
      </c>
      <c r="B96" s="276" t="s">
        <v>6</v>
      </c>
      <c r="C96" s="81" t="s">
        <v>74</v>
      </c>
      <c r="D96" s="1">
        <f>SUM(D97:D100)</f>
        <v>236.17</v>
      </c>
      <c r="E96" s="1">
        <f aca="true" t="shared" si="28" ref="E96:O96">SUM(E97:E100)</f>
        <v>169.08</v>
      </c>
      <c r="F96" s="1">
        <f t="shared" si="28"/>
        <v>90.41</v>
      </c>
      <c r="G96" s="1">
        <f t="shared" si="28"/>
        <v>1093.34</v>
      </c>
      <c r="H96" s="1">
        <f t="shared" si="28"/>
        <v>938.71</v>
      </c>
      <c r="I96" s="1">
        <f t="shared" si="28"/>
        <v>750.54693</v>
      </c>
      <c r="J96" s="1">
        <f t="shared" si="28"/>
        <v>1111.14</v>
      </c>
      <c r="K96" s="1">
        <f t="shared" si="28"/>
        <v>4089.9</v>
      </c>
      <c r="L96" s="1">
        <f t="shared" si="28"/>
        <v>546.2</v>
      </c>
      <c r="M96" s="1">
        <f t="shared" si="28"/>
        <v>546.6</v>
      </c>
      <c r="N96" s="1">
        <f t="shared" si="28"/>
        <v>253.1</v>
      </c>
      <c r="O96" s="1">
        <f t="shared" si="28"/>
        <v>253.1</v>
      </c>
      <c r="P96" s="125">
        <f t="shared" si="21"/>
        <v>10078.296930000002</v>
      </c>
      <c r="R96" s="115">
        <f t="shared" si="24"/>
        <v>10078.296930000002</v>
      </c>
      <c r="S96" s="115"/>
    </row>
    <row r="97" spans="1:19" ht="12">
      <c r="A97" s="293"/>
      <c r="B97" s="276"/>
      <c r="C97" s="82" t="s">
        <v>75</v>
      </c>
      <c r="D97" s="46"/>
      <c r="E97" s="46"/>
      <c r="F97" s="46"/>
      <c r="G97" s="46"/>
      <c r="H97" s="46">
        <v>0</v>
      </c>
      <c r="I97" s="46"/>
      <c r="J97" s="46"/>
      <c r="K97" s="103">
        <v>2500</v>
      </c>
      <c r="L97" s="46"/>
      <c r="M97" s="46"/>
      <c r="N97" s="46"/>
      <c r="O97" s="46"/>
      <c r="P97" s="125">
        <f t="shared" si="21"/>
        <v>2500</v>
      </c>
      <c r="R97" s="115">
        <f t="shared" si="24"/>
        <v>2500</v>
      </c>
      <c r="S97" s="115"/>
    </row>
    <row r="98" spans="1:19" ht="12">
      <c r="A98" s="293"/>
      <c r="B98" s="276"/>
      <c r="C98" s="82" t="s">
        <v>87</v>
      </c>
      <c r="D98" s="46"/>
      <c r="E98" s="46"/>
      <c r="F98" s="46"/>
      <c r="G98" s="46"/>
      <c r="H98" s="46">
        <v>459</v>
      </c>
      <c r="I98" s="46"/>
      <c r="J98" s="46"/>
      <c r="K98" s="46"/>
      <c r="L98" s="46"/>
      <c r="M98" s="46"/>
      <c r="N98" s="46"/>
      <c r="O98" s="46"/>
      <c r="P98" s="125">
        <f t="shared" si="21"/>
        <v>459</v>
      </c>
      <c r="R98" s="115">
        <f t="shared" si="24"/>
        <v>459</v>
      </c>
      <c r="S98" s="115"/>
    </row>
    <row r="99" spans="1:19" ht="24">
      <c r="A99" s="293"/>
      <c r="B99" s="276"/>
      <c r="C99" s="82" t="s">
        <v>248</v>
      </c>
      <c r="D99" s="46">
        <v>236.17</v>
      </c>
      <c r="E99" s="46">
        <v>169.08</v>
      </c>
      <c r="F99" s="46">
        <v>90.41</v>
      </c>
      <c r="G99" s="46">
        <v>1093.34</v>
      </c>
      <c r="H99" s="46">
        <v>479.71</v>
      </c>
      <c r="I99" s="66">
        <v>750.54693</v>
      </c>
      <c r="J99" s="46">
        <v>1111.14</v>
      </c>
      <c r="K99" s="46">
        <v>1589.9</v>
      </c>
      <c r="L99" s="46">
        <v>546.2</v>
      </c>
      <c r="M99" s="46">
        <v>546.6</v>
      </c>
      <c r="N99" s="46">
        <v>253.1</v>
      </c>
      <c r="O99" s="46">
        <v>253.1</v>
      </c>
      <c r="P99" s="125">
        <f t="shared" si="21"/>
        <v>7119.296930000001</v>
      </c>
      <c r="R99" s="115">
        <f t="shared" si="24"/>
        <v>7119.296930000001</v>
      </c>
      <c r="S99" s="115"/>
    </row>
    <row r="100" spans="1:19" ht="12">
      <c r="A100" s="293"/>
      <c r="B100" s="276"/>
      <c r="C100" s="82" t="s">
        <v>76</v>
      </c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  <c r="O100" s="46"/>
      <c r="P100" s="125">
        <f t="shared" si="21"/>
        <v>0</v>
      </c>
      <c r="R100" s="115">
        <f t="shared" si="24"/>
        <v>0</v>
      </c>
      <c r="S100" s="115"/>
    </row>
    <row r="101" spans="1:19" ht="12">
      <c r="A101" s="293" t="s">
        <v>78</v>
      </c>
      <c r="B101" s="276" t="s">
        <v>41</v>
      </c>
      <c r="C101" s="81" t="s">
        <v>74</v>
      </c>
      <c r="D101" s="71">
        <f aca="true" t="shared" si="29" ref="D101:O101">SUM(D102:D105)</f>
        <v>2.18</v>
      </c>
      <c r="E101" s="71">
        <f t="shared" si="29"/>
        <v>95.95</v>
      </c>
      <c r="F101" s="71">
        <f t="shared" si="29"/>
        <v>58.93</v>
      </c>
      <c r="G101" s="71">
        <f t="shared" si="29"/>
        <v>146.47</v>
      </c>
      <c r="H101" s="71">
        <f t="shared" si="29"/>
        <v>104.55</v>
      </c>
      <c r="I101" s="71">
        <f t="shared" si="29"/>
        <v>205.4</v>
      </c>
      <c r="J101" s="71">
        <f t="shared" si="29"/>
        <v>291.93</v>
      </c>
      <c r="K101" s="71">
        <f t="shared" si="29"/>
        <v>351.6</v>
      </c>
      <c r="L101" s="71">
        <f t="shared" si="29"/>
        <v>84.6</v>
      </c>
      <c r="M101" s="71">
        <f t="shared" si="29"/>
        <v>50</v>
      </c>
      <c r="N101" s="71">
        <f t="shared" si="29"/>
        <v>0</v>
      </c>
      <c r="O101" s="71">
        <f t="shared" si="29"/>
        <v>0</v>
      </c>
      <c r="P101" s="125">
        <f t="shared" si="21"/>
        <v>1391.6100000000001</v>
      </c>
      <c r="R101" s="115">
        <f t="shared" si="24"/>
        <v>1391.6100000000001</v>
      </c>
      <c r="S101" s="115"/>
    </row>
    <row r="102" spans="1:19" ht="12">
      <c r="A102" s="293"/>
      <c r="B102" s="276"/>
      <c r="C102" s="82" t="s">
        <v>75</v>
      </c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25">
        <f t="shared" si="21"/>
        <v>0</v>
      </c>
      <c r="R102" s="115">
        <f t="shared" si="24"/>
        <v>0</v>
      </c>
      <c r="S102" s="115"/>
    </row>
    <row r="103" spans="1:19" ht="12">
      <c r="A103" s="293"/>
      <c r="B103" s="276"/>
      <c r="C103" s="82" t="s">
        <v>87</v>
      </c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25">
        <f t="shared" si="21"/>
        <v>0</v>
      </c>
      <c r="R103" s="115">
        <f t="shared" si="24"/>
        <v>0</v>
      </c>
      <c r="S103" s="115"/>
    </row>
    <row r="104" spans="1:19" ht="24">
      <c r="A104" s="293"/>
      <c r="B104" s="276"/>
      <c r="C104" s="82" t="s">
        <v>248</v>
      </c>
      <c r="D104" s="10">
        <v>2.18</v>
      </c>
      <c r="E104" s="10">
        <v>95.95</v>
      </c>
      <c r="F104" s="10">
        <v>58.93</v>
      </c>
      <c r="G104" s="10">
        <v>146.47</v>
      </c>
      <c r="H104" s="10">
        <v>104.55</v>
      </c>
      <c r="I104" s="66">
        <v>205.4</v>
      </c>
      <c r="J104" s="10">
        <v>291.93</v>
      </c>
      <c r="K104" s="10">
        <v>351.6</v>
      </c>
      <c r="L104" s="10">
        <v>84.6</v>
      </c>
      <c r="M104" s="10">
        <v>50</v>
      </c>
      <c r="N104" s="10">
        <v>0</v>
      </c>
      <c r="O104" s="10">
        <v>0</v>
      </c>
      <c r="P104" s="125">
        <f t="shared" si="21"/>
        <v>1391.6100000000001</v>
      </c>
      <c r="R104" s="115">
        <f t="shared" si="24"/>
        <v>1391.6100000000001</v>
      </c>
      <c r="S104" s="115"/>
    </row>
    <row r="105" spans="1:19" ht="12">
      <c r="A105" s="293"/>
      <c r="B105" s="276"/>
      <c r="C105" s="82" t="s">
        <v>76</v>
      </c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25">
        <f t="shared" si="21"/>
        <v>0</v>
      </c>
      <c r="R105" s="115">
        <f t="shared" si="24"/>
        <v>0</v>
      </c>
      <c r="S105" s="115"/>
    </row>
    <row r="106" spans="1:19" ht="12.75" customHeight="1">
      <c r="A106" s="293" t="s">
        <v>78</v>
      </c>
      <c r="B106" s="276" t="s">
        <v>7</v>
      </c>
      <c r="C106" s="81" t="s">
        <v>74</v>
      </c>
      <c r="D106" s="1">
        <f>SUM(D107:D110)</f>
        <v>19.5</v>
      </c>
      <c r="E106" s="1">
        <f aca="true" t="shared" si="30" ref="E106:O106">SUM(E107:E110)</f>
        <v>21.85</v>
      </c>
      <c r="F106" s="1">
        <f t="shared" si="30"/>
        <v>28.12</v>
      </c>
      <c r="G106" s="1">
        <f t="shared" si="30"/>
        <v>25.1</v>
      </c>
      <c r="H106" s="1">
        <f t="shared" si="30"/>
        <v>23.2</v>
      </c>
      <c r="I106" s="1">
        <f t="shared" si="30"/>
        <v>50.6</v>
      </c>
      <c r="J106" s="1">
        <f t="shared" si="30"/>
        <v>49</v>
      </c>
      <c r="K106" s="1">
        <f t="shared" si="30"/>
        <v>27.9</v>
      </c>
      <c r="L106" s="1">
        <f t="shared" si="30"/>
        <v>41.5</v>
      </c>
      <c r="M106" s="1">
        <f t="shared" si="30"/>
        <v>76</v>
      </c>
      <c r="N106" s="1">
        <f t="shared" si="30"/>
        <v>0</v>
      </c>
      <c r="O106" s="1">
        <f t="shared" si="30"/>
        <v>0</v>
      </c>
      <c r="P106" s="125">
        <f t="shared" si="21"/>
        <v>362.77</v>
      </c>
      <c r="R106" s="115">
        <f t="shared" si="24"/>
        <v>362.77</v>
      </c>
      <c r="S106" s="115"/>
    </row>
    <row r="107" spans="1:19" ht="12">
      <c r="A107" s="293"/>
      <c r="B107" s="276"/>
      <c r="C107" s="82" t="s">
        <v>75</v>
      </c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6"/>
      <c r="O107" s="46"/>
      <c r="P107" s="125">
        <f t="shared" si="21"/>
        <v>0</v>
      </c>
      <c r="R107" s="115">
        <f t="shared" si="24"/>
        <v>0</v>
      </c>
      <c r="S107" s="115"/>
    </row>
    <row r="108" spans="1:19" ht="12">
      <c r="A108" s="293"/>
      <c r="B108" s="276"/>
      <c r="C108" s="82" t="s">
        <v>87</v>
      </c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125">
        <f t="shared" si="21"/>
        <v>0</v>
      </c>
      <c r="R108" s="115">
        <f t="shared" si="24"/>
        <v>0</v>
      </c>
      <c r="S108" s="115"/>
    </row>
    <row r="109" spans="1:19" ht="24">
      <c r="A109" s="293"/>
      <c r="B109" s="276"/>
      <c r="C109" s="82" t="s">
        <v>248</v>
      </c>
      <c r="D109" s="46">
        <v>19.5</v>
      </c>
      <c r="E109" s="46">
        <v>21.85</v>
      </c>
      <c r="F109" s="46">
        <v>28.12</v>
      </c>
      <c r="G109" s="46">
        <v>25.1</v>
      </c>
      <c r="H109" s="46">
        <v>23.2</v>
      </c>
      <c r="I109" s="66">
        <v>50.6</v>
      </c>
      <c r="J109" s="46">
        <v>49</v>
      </c>
      <c r="K109" s="46">
        <v>27.9</v>
      </c>
      <c r="L109" s="46">
        <v>41.5</v>
      </c>
      <c r="M109" s="46">
        <v>76</v>
      </c>
      <c r="N109" s="46">
        <v>0</v>
      </c>
      <c r="O109" s="46">
        <v>0</v>
      </c>
      <c r="P109" s="125">
        <f t="shared" si="21"/>
        <v>362.77</v>
      </c>
      <c r="R109" s="115">
        <f t="shared" si="24"/>
        <v>362.77</v>
      </c>
      <c r="S109" s="115"/>
    </row>
    <row r="110" spans="1:19" ht="12">
      <c r="A110" s="293"/>
      <c r="B110" s="276"/>
      <c r="C110" s="82" t="s">
        <v>76</v>
      </c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125">
        <f t="shared" si="21"/>
        <v>0</v>
      </c>
      <c r="R110" s="115">
        <f t="shared" si="24"/>
        <v>0</v>
      </c>
      <c r="S110" s="115"/>
    </row>
    <row r="111" spans="1:19" ht="12.75" customHeight="1">
      <c r="A111" s="293" t="s">
        <v>78</v>
      </c>
      <c r="B111" s="276" t="s">
        <v>8</v>
      </c>
      <c r="C111" s="81" t="s">
        <v>74</v>
      </c>
      <c r="D111" s="1">
        <f>SUM(D112:D115)</f>
        <v>0</v>
      </c>
      <c r="E111" s="1">
        <f aca="true" t="shared" si="31" ref="E111:O111">SUM(E112:E115)</f>
        <v>0</v>
      </c>
      <c r="F111" s="1">
        <f t="shared" si="31"/>
        <v>0</v>
      </c>
      <c r="G111" s="1">
        <f t="shared" si="31"/>
        <v>7.25</v>
      </c>
      <c r="H111" s="1">
        <f t="shared" si="31"/>
        <v>0</v>
      </c>
      <c r="I111" s="1">
        <f t="shared" si="31"/>
        <v>12</v>
      </c>
      <c r="J111" s="1">
        <f t="shared" si="31"/>
        <v>0</v>
      </c>
      <c r="K111" s="1">
        <f t="shared" si="31"/>
        <v>8</v>
      </c>
      <c r="L111" s="1">
        <f t="shared" si="31"/>
        <v>10.4</v>
      </c>
      <c r="M111" s="1">
        <f t="shared" si="31"/>
        <v>3</v>
      </c>
      <c r="N111" s="1">
        <f t="shared" si="31"/>
        <v>0</v>
      </c>
      <c r="O111" s="1">
        <f t="shared" si="31"/>
        <v>0</v>
      </c>
      <c r="P111" s="125">
        <f t="shared" si="21"/>
        <v>40.65</v>
      </c>
      <c r="R111" s="115">
        <f t="shared" si="24"/>
        <v>40.65</v>
      </c>
      <c r="S111" s="115"/>
    </row>
    <row r="112" spans="1:19" ht="12">
      <c r="A112" s="293"/>
      <c r="B112" s="276"/>
      <c r="C112" s="82" t="s">
        <v>75</v>
      </c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46"/>
      <c r="O112" s="46"/>
      <c r="P112" s="125">
        <f t="shared" si="21"/>
        <v>0</v>
      </c>
      <c r="R112" s="115">
        <f t="shared" si="24"/>
        <v>0</v>
      </c>
      <c r="S112" s="115"/>
    </row>
    <row r="113" spans="1:19" ht="12">
      <c r="A113" s="293"/>
      <c r="B113" s="276"/>
      <c r="C113" s="82" t="s">
        <v>87</v>
      </c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125">
        <f t="shared" si="21"/>
        <v>0</v>
      </c>
      <c r="R113" s="115">
        <f t="shared" si="24"/>
        <v>0</v>
      </c>
      <c r="S113" s="115"/>
    </row>
    <row r="114" spans="1:19" ht="24">
      <c r="A114" s="293"/>
      <c r="B114" s="276"/>
      <c r="C114" s="82" t="s">
        <v>248</v>
      </c>
      <c r="D114" s="46"/>
      <c r="E114" s="46"/>
      <c r="F114" s="46"/>
      <c r="G114" s="46">
        <v>7.25</v>
      </c>
      <c r="H114" s="46"/>
      <c r="I114" s="66">
        <v>12</v>
      </c>
      <c r="J114" s="46"/>
      <c r="K114" s="46">
        <v>8</v>
      </c>
      <c r="L114" s="46">
        <v>10.4</v>
      </c>
      <c r="M114" s="46">
        <v>3</v>
      </c>
      <c r="N114" s="46">
        <v>0</v>
      </c>
      <c r="O114" s="46">
        <v>0</v>
      </c>
      <c r="P114" s="125">
        <f t="shared" si="21"/>
        <v>40.65</v>
      </c>
      <c r="Q114" s="46">
        <v>0</v>
      </c>
      <c r="R114" s="115">
        <f t="shared" si="24"/>
        <v>40.65</v>
      </c>
      <c r="S114" s="115"/>
    </row>
    <row r="115" spans="1:19" ht="12">
      <c r="A115" s="294"/>
      <c r="B115" s="277"/>
      <c r="C115" s="79" t="s">
        <v>76</v>
      </c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25">
        <f t="shared" si="21"/>
        <v>0</v>
      </c>
      <c r="R115" s="115">
        <f t="shared" si="24"/>
        <v>0</v>
      </c>
      <c r="S115" s="115"/>
    </row>
    <row r="116" spans="1:19" ht="12">
      <c r="A116" s="293" t="s">
        <v>78</v>
      </c>
      <c r="B116" s="276" t="s">
        <v>160</v>
      </c>
      <c r="C116" s="81" t="s">
        <v>74</v>
      </c>
      <c r="D116" s="1">
        <f>SUM(D117:D120)</f>
        <v>0</v>
      </c>
      <c r="E116" s="1">
        <f aca="true" t="shared" si="32" ref="E116:O116">SUM(E117:E120)</f>
        <v>0</v>
      </c>
      <c r="F116" s="1">
        <f t="shared" si="32"/>
        <v>0</v>
      </c>
      <c r="G116" s="1">
        <f t="shared" si="32"/>
        <v>0</v>
      </c>
      <c r="H116" s="1">
        <f t="shared" si="32"/>
        <v>0</v>
      </c>
      <c r="I116" s="1">
        <f t="shared" si="32"/>
        <v>4.853</v>
      </c>
      <c r="J116" s="1">
        <f t="shared" si="32"/>
        <v>2.138</v>
      </c>
      <c r="K116" s="1">
        <f t="shared" si="32"/>
        <v>0.9</v>
      </c>
      <c r="L116" s="1">
        <f t="shared" si="32"/>
        <v>26.8</v>
      </c>
      <c r="M116" s="1">
        <f t="shared" si="32"/>
        <v>0.2</v>
      </c>
      <c r="N116" s="1">
        <f t="shared" si="32"/>
        <v>0.2</v>
      </c>
      <c r="O116" s="1">
        <f t="shared" si="32"/>
        <v>0.2</v>
      </c>
      <c r="P116" s="125">
        <f t="shared" si="21"/>
        <v>35.29100000000001</v>
      </c>
      <c r="R116" s="115">
        <f t="shared" si="24"/>
        <v>35.29100000000001</v>
      </c>
      <c r="S116" s="115"/>
    </row>
    <row r="117" spans="1:19" ht="12">
      <c r="A117" s="293"/>
      <c r="B117" s="276"/>
      <c r="C117" s="82" t="s">
        <v>75</v>
      </c>
      <c r="D117" s="46"/>
      <c r="E117" s="46"/>
      <c r="F117" s="46"/>
      <c r="G117" s="46"/>
      <c r="H117" s="46"/>
      <c r="I117" s="66">
        <v>4.853</v>
      </c>
      <c r="J117" s="46">
        <v>2.138</v>
      </c>
      <c r="K117" s="46">
        <v>0.9</v>
      </c>
      <c r="L117" s="46">
        <v>26.8</v>
      </c>
      <c r="M117" s="46">
        <v>0.2</v>
      </c>
      <c r="N117" s="46">
        <v>0.2</v>
      </c>
      <c r="O117" s="46">
        <v>0.2</v>
      </c>
      <c r="P117" s="125">
        <f t="shared" si="21"/>
        <v>35.29100000000001</v>
      </c>
      <c r="R117" s="115">
        <f t="shared" si="24"/>
        <v>35.29100000000001</v>
      </c>
      <c r="S117" s="115"/>
    </row>
    <row r="118" spans="1:19" ht="12">
      <c r="A118" s="293"/>
      <c r="B118" s="276"/>
      <c r="C118" s="82" t="s">
        <v>87</v>
      </c>
      <c r="D118" s="46"/>
      <c r="E118" s="46"/>
      <c r="F118" s="46"/>
      <c r="G118" s="46"/>
      <c r="H118" s="46"/>
      <c r="I118" s="46"/>
      <c r="J118" s="46"/>
      <c r="K118" s="46"/>
      <c r="L118" s="46"/>
      <c r="M118" s="46"/>
      <c r="N118" s="46"/>
      <c r="O118" s="46"/>
      <c r="P118" s="125">
        <f t="shared" si="21"/>
        <v>0</v>
      </c>
      <c r="R118" s="115">
        <f t="shared" si="24"/>
        <v>0</v>
      </c>
      <c r="S118" s="115"/>
    </row>
    <row r="119" spans="1:19" ht="24">
      <c r="A119" s="293"/>
      <c r="B119" s="276"/>
      <c r="C119" s="82" t="s">
        <v>248</v>
      </c>
      <c r="D119" s="46"/>
      <c r="E119" s="46"/>
      <c r="F119" s="46"/>
      <c r="G119" s="46"/>
      <c r="H119" s="46">
        <v>0</v>
      </c>
      <c r="I119" s="46"/>
      <c r="J119" s="46"/>
      <c r="K119" s="46"/>
      <c r="L119" s="46"/>
      <c r="M119" s="46"/>
      <c r="N119" s="46"/>
      <c r="O119" s="46"/>
      <c r="P119" s="125">
        <f t="shared" si="21"/>
        <v>0</v>
      </c>
      <c r="R119" s="115">
        <f t="shared" si="24"/>
        <v>0</v>
      </c>
      <c r="S119" s="115"/>
    </row>
    <row r="120" spans="1:19" ht="12">
      <c r="A120" s="294"/>
      <c r="B120" s="277"/>
      <c r="C120" s="79" t="s">
        <v>76</v>
      </c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25">
        <f t="shared" si="21"/>
        <v>0</v>
      </c>
      <c r="R120" s="115">
        <f t="shared" si="24"/>
        <v>0</v>
      </c>
      <c r="S120" s="115"/>
    </row>
    <row r="121" spans="1:19" ht="12">
      <c r="A121" s="293" t="s">
        <v>78</v>
      </c>
      <c r="B121" s="276" t="s">
        <v>275</v>
      </c>
      <c r="C121" s="81" t="s">
        <v>74</v>
      </c>
      <c r="D121" s="1">
        <f>SUM(D122:D125)</f>
        <v>0</v>
      </c>
      <c r="E121" s="1">
        <f aca="true" t="shared" si="33" ref="E121:O121">SUM(E122:E125)</f>
        <v>0</v>
      </c>
      <c r="F121" s="1">
        <f t="shared" si="33"/>
        <v>0</v>
      </c>
      <c r="G121" s="1">
        <f t="shared" si="33"/>
        <v>0</v>
      </c>
      <c r="H121" s="1">
        <f t="shared" si="33"/>
        <v>0</v>
      </c>
      <c r="I121" s="1">
        <f t="shared" si="33"/>
        <v>1195.96547</v>
      </c>
      <c r="J121" s="1">
        <f t="shared" si="33"/>
        <v>467.46</v>
      </c>
      <c r="K121" s="1">
        <f t="shared" si="33"/>
        <v>2000</v>
      </c>
      <c r="L121" s="1">
        <f t="shared" si="33"/>
        <v>0</v>
      </c>
      <c r="M121" s="1">
        <f t="shared" si="33"/>
        <v>0</v>
      </c>
      <c r="N121" s="1">
        <f t="shared" si="33"/>
        <v>0</v>
      </c>
      <c r="O121" s="1">
        <f t="shared" si="33"/>
        <v>0</v>
      </c>
      <c r="P121" s="125">
        <f t="shared" si="21"/>
        <v>3663.42547</v>
      </c>
      <c r="R121" s="115">
        <f t="shared" si="24"/>
        <v>3663.42547</v>
      </c>
      <c r="S121" s="115"/>
    </row>
    <row r="122" spans="1:19" ht="12">
      <c r="A122" s="293"/>
      <c r="B122" s="276"/>
      <c r="C122" s="82" t="s">
        <v>75</v>
      </c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46"/>
      <c r="O122" s="46"/>
      <c r="P122" s="125">
        <f t="shared" si="21"/>
        <v>0</v>
      </c>
      <c r="R122" s="115">
        <f t="shared" si="24"/>
        <v>0</v>
      </c>
      <c r="S122" s="115"/>
    </row>
    <row r="123" spans="1:19" ht="12">
      <c r="A123" s="293"/>
      <c r="B123" s="276"/>
      <c r="C123" s="82" t="s">
        <v>87</v>
      </c>
      <c r="D123" s="46"/>
      <c r="E123" s="46"/>
      <c r="F123" s="46"/>
      <c r="G123" s="46"/>
      <c r="H123" s="46"/>
      <c r="I123" s="46"/>
      <c r="J123" s="46"/>
      <c r="K123" s="46"/>
      <c r="L123" s="46"/>
      <c r="M123" s="46"/>
      <c r="N123" s="46"/>
      <c r="O123" s="46"/>
      <c r="P123" s="125">
        <f t="shared" si="21"/>
        <v>0</v>
      </c>
      <c r="R123" s="115">
        <f t="shared" si="24"/>
        <v>0</v>
      </c>
      <c r="S123" s="115"/>
    </row>
    <row r="124" spans="1:19" ht="24">
      <c r="A124" s="293"/>
      <c r="B124" s="276"/>
      <c r="C124" s="82" t="s">
        <v>248</v>
      </c>
      <c r="D124" s="46"/>
      <c r="E124" s="46"/>
      <c r="F124" s="46"/>
      <c r="G124" s="46"/>
      <c r="H124" s="46">
        <v>0</v>
      </c>
      <c r="I124" s="66">
        <v>1195.96547</v>
      </c>
      <c r="J124" s="46">
        <v>467.46</v>
      </c>
      <c r="K124" s="46">
        <v>2000</v>
      </c>
      <c r="L124" s="46">
        <v>0</v>
      </c>
      <c r="M124" s="46">
        <v>0</v>
      </c>
      <c r="N124" s="46">
        <v>0</v>
      </c>
      <c r="O124" s="46">
        <v>0</v>
      </c>
      <c r="P124" s="125">
        <f t="shared" si="21"/>
        <v>3663.42547</v>
      </c>
      <c r="R124" s="115">
        <f t="shared" si="24"/>
        <v>3663.42547</v>
      </c>
      <c r="S124" s="115"/>
    </row>
    <row r="125" spans="1:19" ht="12">
      <c r="A125" s="294"/>
      <c r="B125" s="277"/>
      <c r="C125" s="79" t="s">
        <v>76</v>
      </c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25">
        <f t="shared" si="21"/>
        <v>0</v>
      </c>
      <c r="R125" s="115">
        <f t="shared" si="24"/>
        <v>0</v>
      </c>
      <c r="S125" s="115"/>
    </row>
    <row r="126" spans="1:19" ht="12">
      <c r="A126" s="293" t="s">
        <v>78</v>
      </c>
      <c r="B126" s="276" t="s">
        <v>251</v>
      </c>
      <c r="C126" s="81" t="s">
        <v>74</v>
      </c>
      <c r="D126" s="71">
        <f>SUM(D127:D130)</f>
        <v>0</v>
      </c>
      <c r="E126" s="71">
        <f aca="true" t="shared" si="34" ref="E126:O126">SUM(E127:E130)</f>
        <v>0</v>
      </c>
      <c r="F126" s="71">
        <f t="shared" si="34"/>
        <v>0</v>
      </c>
      <c r="G126" s="71">
        <f t="shared" si="34"/>
        <v>0</v>
      </c>
      <c r="H126" s="71">
        <f t="shared" si="34"/>
        <v>0</v>
      </c>
      <c r="I126" s="71">
        <f t="shared" si="34"/>
        <v>0</v>
      </c>
      <c r="J126" s="71">
        <f t="shared" si="34"/>
        <v>0</v>
      </c>
      <c r="K126" s="71">
        <f t="shared" si="34"/>
        <v>3057.6</v>
      </c>
      <c r="L126" s="71">
        <f t="shared" si="34"/>
        <v>4062.9</v>
      </c>
      <c r="M126" s="71">
        <f t="shared" si="34"/>
        <v>4037</v>
      </c>
      <c r="N126" s="71">
        <f t="shared" si="34"/>
        <v>4785</v>
      </c>
      <c r="O126" s="71">
        <f t="shared" si="34"/>
        <v>4785</v>
      </c>
      <c r="P126" s="125">
        <f t="shared" si="21"/>
        <v>20727.5</v>
      </c>
      <c r="R126" s="115">
        <f t="shared" si="24"/>
        <v>20727.5</v>
      </c>
      <c r="S126" s="115"/>
    </row>
    <row r="127" spans="1:19" ht="12">
      <c r="A127" s="293"/>
      <c r="B127" s="276"/>
      <c r="C127" s="82" t="s">
        <v>75</v>
      </c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25">
        <f t="shared" si="21"/>
        <v>0</v>
      </c>
      <c r="R127" s="115">
        <f t="shared" si="24"/>
        <v>0</v>
      </c>
      <c r="S127" s="115"/>
    </row>
    <row r="128" spans="1:19" ht="12">
      <c r="A128" s="293"/>
      <c r="B128" s="276"/>
      <c r="C128" s="82" t="s">
        <v>87</v>
      </c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25">
        <f t="shared" si="21"/>
        <v>0</v>
      </c>
      <c r="R128" s="115">
        <f t="shared" si="24"/>
        <v>0</v>
      </c>
      <c r="S128" s="115"/>
    </row>
    <row r="129" spans="1:19" ht="24">
      <c r="A129" s="293"/>
      <c r="B129" s="276"/>
      <c r="C129" s="82" t="s">
        <v>248</v>
      </c>
      <c r="D129" s="10"/>
      <c r="E129" s="10"/>
      <c r="F129" s="10"/>
      <c r="G129" s="10"/>
      <c r="H129" s="10"/>
      <c r="I129" s="10"/>
      <c r="J129" s="10"/>
      <c r="K129" s="10">
        <v>3057.6</v>
      </c>
      <c r="L129" s="10">
        <v>4062.9</v>
      </c>
      <c r="M129" s="10">
        <v>4037</v>
      </c>
      <c r="N129" s="10">
        <v>4785</v>
      </c>
      <c r="O129" s="10">
        <v>4785</v>
      </c>
      <c r="P129" s="125">
        <f t="shared" si="21"/>
        <v>20727.5</v>
      </c>
      <c r="Q129" s="10">
        <v>3010.6</v>
      </c>
      <c r="R129" s="115">
        <f t="shared" si="24"/>
        <v>20727.5</v>
      </c>
      <c r="S129" s="115"/>
    </row>
    <row r="130" spans="1:19" ht="12">
      <c r="A130" s="294"/>
      <c r="B130" s="277"/>
      <c r="C130" s="79" t="s">
        <v>76</v>
      </c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25">
        <f t="shared" si="21"/>
        <v>0</v>
      </c>
      <c r="R130" s="115">
        <f t="shared" si="24"/>
        <v>0</v>
      </c>
      <c r="S130" s="115"/>
    </row>
    <row r="131" spans="1:19" ht="12">
      <c r="A131" s="275" t="s">
        <v>47</v>
      </c>
      <c r="B131" s="280" t="s">
        <v>197</v>
      </c>
      <c r="C131" s="81" t="s">
        <v>74</v>
      </c>
      <c r="D131" s="1">
        <f aca="true" t="shared" si="35" ref="D131:I131">SUM(D132:D135)</f>
        <v>1146.46</v>
      </c>
      <c r="E131" s="1">
        <f t="shared" si="35"/>
        <v>20507.12</v>
      </c>
      <c r="F131" s="1">
        <f t="shared" si="35"/>
        <v>6825.78</v>
      </c>
      <c r="G131" s="1">
        <f t="shared" si="35"/>
        <v>27452.940000000002</v>
      </c>
      <c r="H131" s="1">
        <f t="shared" si="35"/>
        <v>5023.7</v>
      </c>
      <c r="I131" s="1">
        <f t="shared" si="35"/>
        <v>1441.4730599999998</v>
      </c>
      <c r="J131" s="1">
        <f aca="true" t="shared" si="36" ref="J131:O131">SUM(J132:J135)</f>
        <v>9693.8</v>
      </c>
      <c r="K131" s="1">
        <f t="shared" si="36"/>
        <v>35740.4</v>
      </c>
      <c r="L131" s="227">
        <f t="shared" si="36"/>
        <v>34990.100000000006</v>
      </c>
      <c r="M131" s="1">
        <f t="shared" si="36"/>
        <v>19.9</v>
      </c>
      <c r="N131" s="1">
        <f t="shared" si="36"/>
        <v>19.9</v>
      </c>
      <c r="O131" s="1">
        <f t="shared" si="36"/>
        <v>19.9</v>
      </c>
      <c r="P131" s="125">
        <f t="shared" si="21"/>
        <v>142881.47306</v>
      </c>
      <c r="R131" s="115">
        <f t="shared" si="24"/>
        <v>142881.47306</v>
      </c>
      <c r="S131" s="115"/>
    </row>
    <row r="132" spans="1:19" ht="12">
      <c r="A132" s="275"/>
      <c r="B132" s="280"/>
      <c r="C132" s="82" t="s">
        <v>75</v>
      </c>
      <c r="D132" s="46">
        <f aca="true" t="shared" si="37" ref="D132:H134">D137+D142+D147+D162+D167+D172+D177</f>
        <v>0</v>
      </c>
      <c r="E132" s="46">
        <f t="shared" si="37"/>
        <v>451.14</v>
      </c>
      <c r="F132" s="46">
        <f t="shared" si="37"/>
        <v>0</v>
      </c>
      <c r="G132" s="46">
        <f t="shared" si="37"/>
        <v>0</v>
      </c>
      <c r="H132" s="46">
        <f t="shared" si="37"/>
        <v>0</v>
      </c>
      <c r="I132" s="46">
        <f>I137+I142+I147+I162+I167+I172+I177+I182</f>
        <v>615.78413</v>
      </c>
      <c r="J132" s="46">
        <f>SUM(J137+J142+J147+J152)</f>
        <v>9360.75</v>
      </c>
      <c r="K132" s="46">
        <f>K137+K147+K152+K157+K167+K172+K177+K182+K187+K192</f>
        <v>4959.9</v>
      </c>
      <c r="L132" s="46">
        <f>L137+L147+L152+L157+L167+L172+L177+L182+L187+L192</f>
        <v>0</v>
      </c>
      <c r="M132" s="46">
        <f>M137+M147+M152+M157+M167+M172+M177+M182+M187+M192</f>
        <v>0</v>
      </c>
      <c r="N132" s="46">
        <f>N137+N147+N152+N157+N167+N172+N177+N182+N187+N192</f>
        <v>0</v>
      </c>
      <c r="O132" s="46">
        <f>O137+O147+O152+O157+O167+O172+O177+O182+O187+O192</f>
        <v>0</v>
      </c>
      <c r="P132" s="125">
        <f t="shared" si="21"/>
        <v>15387.574129999999</v>
      </c>
      <c r="R132" s="115">
        <f t="shared" si="24"/>
        <v>15387.574129999999</v>
      </c>
      <c r="S132" s="115"/>
    </row>
    <row r="133" spans="1:19" ht="12">
      <c r="A133" s="275"/>
      <c r="B133" s="280"/>
      <c r="C133" s="82" t="s">
        <v>87</v>
      </c>
      <c r="D133" s="46">
        <f t="shared" si="37"/>
        <v>0</v>
      </c>
      <c r="E133" s="46">
        <f t="shared" si="37"/>
        <v>370.33</v>
      </c>
      <c r="F133" s="46">
        <f t="shared" si="37"/>
        <v>3612.79</v>
      </c>
      <c r="G133" s="46">
        <f t="shared" si="37"/>
        <v>18961.68</v>
      </c>
      <c r="H133" s="46">
        <f t="shared" si="37"/>
        <v>202</v>
      </c>
      <c r="I133" s="46">
        <f>I138+I143+I148+I163+I168+I173+I178+I183</f>
        <v>40.16252</v>
      </c>
      <c r="J133" s="46">
        <f>SUM(J138+J143+J148+J153)</f>
        <v>94.55</v>
      </c>
      <c r="K133" s="46">
        <f aca="true" t="shared" si="38" ref="K133:O134">K138+K143+K148+K163+K168+K173+K178+K183+K188+K193</f>
        <v>29860.5</v>
      </c>
      <c r="L133" s="46">
        <f t="shared" si="38"/>
        <v>34255.3</v>
      </c>
      <c r="M133" s="46">
        <f t="shared" si="38"/>
        <v>19.9</v>
      </c>
      <c r="N133" s="46">
        <f t="shared" si="38"/>
        <v>19.9</v>
      </c>
      <c r="O133" s="46">
        <f t="shared" si="38"/>
        <v>19.9</v>
      </c>
      <c r="P133" s="125">
        <f t="shared" si="21"/>
        <v>87457.01251999999</v>
      </c>
      <c r="R133" s="115">
        <f t="shared" si="24"/>
        <v>87457.01251999999</v>
      </c>
      <c r="S133" s="115"/>
    </row>
    <row r="134" spans="1:19" ht="24">
      <c r="A134" s="275"/>
      <c r="B134" s="280"/>
      <c r="C134" s="82" t="s">
        <v>248</v>
      </c>
      <c r="D134" s="46">
        <f t="shared" si="37"/>
        <v>1146.46</v>
      </c>
      <c r="E134" s="46">
        <f t="shared" si="37"/>
        <v>19685.649999999998</v>
      </c>
      <c r="F134" s="46">
        <f t="shared" si="37"/>
        <v>3212.99</v>
      </c>
      <c r="G134" s="46">
        <f t="shared" si="37"/>
        <v>7654.860000000001</v>
      </c>
      <c r="H134" s="46">
        <f t="shared" si="37"/>
        <v>4821.7</v>
      </c>
      <c r="I134" s="46">
        <f>I139+I144+I149+I164+I169+I174+I179+I184</f>
        <v>785.5264099999999</v>
      </c>
      <c r="J134" s="46">
        <f>J139+J144+J149+J164+J169+J174+J179+J184</f>
        <v>238.5</v>
      </c>
      <c r="K134" s="46">
        <f t="shared" si="38"/>
        <v>920</v>
      </c>
      <c r="L134" s="46">
        <f t="shared" si="38"/>
        <v>734.8</v>
      </c>
      <c r="M134" s="46">
        <f t="shared" si="38"/>
        <v>0</v>
      </c>
      <c r="N134" s="46">
        <f t="shared" si="38"/>
        <v>0</v>
      </c>
      <c r="O134" s="46">
        <f t="shared" si="38"/>
        <v>0</v>
      </c>
      <c r="P134" s="125">
        <f aca="true" t="shared" si="39" ref="P134:P192">SUM(D134:O134)</f>
        <v>39200.48641</v>
      </c>
      <c r="R134" s="115">
        <f t="shared" si="24"/>
        <v>39200.48641</v>
      </c>
      <c r="S134" s="115"/>
    </row>
    <row r="135" spans="1:19" ht="12">
      <c r="A135" s="275"/>
      <c r="B135" s="280"/>
      <c r="C135" s="79" t="s">
        <v>76</v>
      </c>
      <c r="D135" s="46">
        <v>0</v>
      </c>
      <c r="E135" s="46"/>
      <c r="F135" s="46"/>
      <c r="G135" s="46">
        <v>836.4</v>
      </c>
      <c r="H135" s="46"/>
      <c r="I135" s="46"/>
      <c r="J135" s="46"/>
      <c r="K135" s="46">
        <f>K140+K145+K150+K165+K170+K175+K180+K185+K190</f>
        <v>0</v>
      </c>
      <c r="L135" s="46">
        <f aca="true" t="shared" si="40" ref="L135:Q135">L140+L145+L150+L165+L170+L175+L180+L185+L190</f>
        <v>0</v>
      </c>
      <c r="M135" s="46">
        <f t="shared" si="40"/>
        <v>0</v>
      </c>
      <c r="N135" s="46">
        <f t="shared" si="40"/>
        <v>0</v>
      </c>
      <c r="O135" s="46">
        <f t="shared" si="40"/>
        <v>0</v>
      </c>
      <c r="P135" s="46">
        <f t="shared" si="40"/>
        <v>836.4</v>
      </c>
      <c r="Q135" s="46">
        <f t="shared" si="40"/>
        <v>0</v>
      </c>
      <c r="R135" s="115">
        <f t="shared" si="24"/>
        <v>836.4</v>
      </c>
      <c r="S135" s="115"/>
    </row>
    <row r="136" spans="1:19" ht="12.75" customHeight="1">
      <c r="A136" s="293" t="s">
        <v>78</v>
      </c>
      <c r="B136" s="278" t="s">
        <v>44</v>
      </c>
      <c r="C136" s="81" t="s">
        <v>74</v>
      </c>
      <c r="D136" s="1">
        <v>0</v>
      </c>
      <c r="E136" s="1">
        <f>SUM(E137:E140)</f>
        <v>1130.4</v>
      </c>
      <c r="F136" s="1">
        <f aca="true" t="shared" si="41" ref="F136:O136">SUM(F137:F140)</f>
        <v>0</v>
      </c>
      <c r="G136" s="1">
        <f t="shared" si="41"/>
        <v>0</v>
      </c>
      <c r="H136" s="1">
        <f t="shared" si="41"/>
        <v>0</v>
      </c>
      <c r="I136" s="1">
        <f t="shared" si="41"/>
        <v>0</v>
      </c>
      <c r="J136" s="1">
        <f t="shared" si="41"/>
        <v>0</v>
      </c>
      <c r="K136" s="1">
        <f t="shared" si="41"/>
        <v>0</v>
      </c>
      <c r="L136" s="1">
        <f t="shared" si="41"/>
        <v>0</v>
      </c>
      <c r="M136" s="1">
        <f t="shared" si="41"/>
        <v>0</v>
      </c>
      <c r="N136" s="1">
        <f t="shared" si="41"/>
        <v>0</v>
      </c>
      <c r="O136" s="1">
        <f t="shared" si="41"/>
        <v>0</v>
      </c>
      <c r="P136" s="125">
        <f t="shared" si="39"/>
        <v>1130.4</v>
      </c>
      <c r="R136" s="115">
        <f t="shared" si="24"/>
        <v>1130.4</v>
      </c>
      <c r="S136" s="115"/>
    </row>
    <row r="137" spans="1:19" ht="12">
      <c r="A137" s="293"/>
      <c r="B137" s="278"/>
      <c r="C137" s="82" t="s">
        <v>75</v>
      </c>
      <c r="D137" s="46"/>
      <c r="E137" s="46">
        <v>451.14</v>
      </c>
      <c r="F137" s="46"/>
      <c r="G137" s="46"/>
      <c r="H137" s="46"/>
      <c r="I137" s="46"/>
      <c r="J137" s="46"/>
      <c r="K137" s="46"/>
      <c r="L137" s="46"/>
      <c r="M137" s="46"/>
      <c r="N137" s="46"/>
      <c r="O137" s="46"/>
      <c r="P137" s="125">
        <f t="shared" si="39"/>
        <v>451.14</v>
      </c>
      <c r="R137" s="115">
        <f t="shared" si="24"/>
        <v>451.14</v>
      </c>
      <c r="S137" s="115"/>
    </row>
    <row r="138" spans="1:19" ht="12">
      <c r="A138" s="293"/>
      <c r="B138" s="278"/>
      <c r="C138" s="82" t="s">
        <v>87</v>
      </c>
      <c r="D138" s="46"/>
      <c r="E138" s="46">
        <v>370.33</v>
      </c>
      <c r="F138" s="46"/>
      <c r="G138" s="46"/>
      <c r="H138" s="46"/>
      <c r="I138" s="46"/>
      <c r="J138" s="46"/>
      <c r="K138" s="46"/>
      <c r="L138" s="46"/>
      <c r="M138" s="46"/>
      <c r="N138" s="46"/>
      <c r="O138" s="46"/>
      <c r="P138" s="125">
        <f t="shared" si="39"/>
        <v>370.33</v>
      </c>
      <c r="R138" s="115">
        <f t="shared" si="24"/>
        <v>370.33</v>
      </c>
      <c r="S138" s="115"/>
    </row>
    <row r="139" spans="1:19" ht="24">
      <c r="A139" s="293"/>
      <c r="B139" s="278"/>
      <c r="C139" s="82" t="s">
        <v>248</v>
      </c>
      <c r="D139" s="46"/>
      <c r="E139" s="46">
        <v>308.93</v>
      </c>
      <c r="F139" s="46"/>
      <c r="G139" s="46"/>
      <c r="H139" s="46"/>
      <c r="I139" s="46"/>
      <c r="J139" s="46"/>
      <c r="K139" s="46"/>
      <c r="L139" s="46"/>
      <c r="M139" s="46"/>
      <c r="N139" s="46"/>
      <c r="O139" s="46"/>
      <c r="P139" s="125">
        <f t="shared" si="39"/>
        <v>308.93</v>
      </c>
      <c r="R139" s="115">
        <f t="shared" si="24"/>
        <v>308.93</v>
      </c>
      <c r="S139" s="115"/>
    </row>
    <row r="140" spans="1:19" ht="12">
      <c r="A140" s="293"/>
      <c r="B140" s="278"/>
      <c r="C140" s="79" t="s">
        <v>76</v>
      </c>
      <c r="D140" s="46"/>
      <c r="E140" s="46"/>
      <c r="F140" s="46"/>
      <c r="G140" s="46"/>
      <c r="H140" s="46"/>
      <c r="I140" s="46"/>
      <c r="J140" s="46"/>
      <c r="K140" s="46"/>
      <c r="L140" s="46"/>
      <c r="M140" s="46"/>
      <c r="N140" s="46"/>
      <c r="O140" s="46"/>
      <c r="P140" s="125">
        <f t="shared" si="39"/>
        <v>0</v>
      </c>
      <c r="R140" s="115">
        <f aca="true" t="shared" si="42" ref="R140:R203">D140+E140+F140+G140+H140+I140+J140+K140+L140+M140+N140+O140</f>
        <v>0</v>
      </c>
      <c r="S140" s="115"/>
    </row>
    <row r="141" spans="1:19" ht="12">
      <c r="A141" s="293" t="s">
        <v>78</v>
      </c>
      <c r="B141" s="276" t="s">
        <v>10</v>
      </c>
      <c r="C141" s="81" t="s">
        <v>74</v>
      </c>
      <c r="D141" s="1">
        <v>15</v>
      </c>
      <c r="E141" s="1">
        <v>8424.3</v>
      </c>
      <c r="F141" s="1">
        <f>SUM(F142:F145)</f>
        <v>2702.8</v>
      </c>
      <c r="G141" s="1">
        <f>SUM(G142:G145)</f>
        <v>18961.68</v>
      </c>
      <c r="H141" s="1">
        <f aca="true" t="shared" si="43" ref="H141:O141">SUM(H142:H145)</f>
        <v>0</v>
      </c>
      <c r="I141" s="1">
        <f t="shared" si="43"/>
        <v>0</v>
      </c>
      <c r="J141" s="1">
        <f t="shared" si="43"/>
        <v>0</v>
      </c>
      <c r="K141" s="1">
        <f t="shared" si="43"/>
        <v>0</v>
      </c>
      <c r="L141" s="1">
        <f t="shared" si="43"/>
        <v>0</v>
      </c>
      <c r="M141" s="1">
        <f t="shared" si="43"/>
        <v>0</v>
      </c>
      <c r="N141" s="1">
        <f t="shared" si="43"/>
        <v>0</v>
      </c>
      <c r="O141" s="1">
        <f t="shared" si="43"/>
        <v>0</v>
      </c>
      <c r="P141" s="125">
        <f t="shared" si="39"/>
        <v>30103.78</v>
      </c>
      <c r="R141" s="115">
        <f t="shared" si="42"/>
        <v>30103.78</v>
      </c>
      <c r="S141" s="115"/>
    </row>
    <row r="142" spans="1:19" ht="12">
      <c r="A142" s="293"/>
      <c r="B142" s="276"/>
      <c r="C142" s="82" t="s">
        <v>75</v>
      </c>
      <c r="D142" s="46"/>
      <c r="E142" s="46"/>
      <c r="F142" s="46"/>
      <c r="G142" s="46"/>
      <c r="H142" s="46"/>
      <c r="I142" s="46"/>
      <c r="J142" s="46"/>
      <c r="K142" s="46"/>
      <c r="L142" s="46"/>
      <c r="M142" s="46"/>
      <c r="N142" s="46"/>
      <c r="O142" s="46"/>
      <c r="P142" s="125">
        <f t="shared" si="39"/>
        <v>0</v>
      </c>
      <c r="R142" s="115">
        <f t="shared" si="42"/>
        <v>0</v>
      </c>
      <c r="S142" s="115"/>
    </row>
    <row r="143" spans="1:19" ht="12">
      <c r="A143" s="293"/>
      <c r="B143" s="276"/>
      <c r="C143" s="82" t="s">
        <v>87</v>
      </c>
      <c r="D143" s="46"/>
      <c r="E143" s="46"/>
      <c r="F143" s="46">
        <v>2702.8</v>
      </c>
      <c r="G143" s="46">
        <v>18961.68</v>
      </c>
      <c r="H143" s="46"/>
      <c r="I143" s="46"/>
      <c r="J143" s="46"/>
      <c r="K143" s="46"/>
      <c r="L143" s="46"/>
      <c r="M143" s="46"/>
      <c r="N143" s="46"/>
      <c r="O143" s="46"/>
      <c r="P143" s="125">
        <f t="shared" si="39"/>
        <v>21664.48</v>
      </c>
      <c r="R143" s="115">
        <f t="shared" si="42"/>
        <v>21664.48</v>
      </c>
      <c r="S143" s="115"/>
    </row>
    <row r="144" spans="1:19" ht="24">
      <c r="A144" s="293"/>
      <c r="B144" s="276"/>
      <c r="C144" s="82" t="s">
        <v>248</v>
      </c>
      <c r="D144" s="46">
        <v>15</v>
      </c>
      <c r="E144" s="46">
        <v>8424.3</v>
      </c>
      <c r="F144" s="46"/>
      <c r="G144" s="46"/>
      <c r="H144" s="46"/>
      <c r="I144" s="46"/>
      <c r="J144" s="46"/>
      <c r="K144" s="46"/>
      <c r="L144" s="46"/>
      <c r="M144" s="46"/>
      <c r="N144" s="46"/>
      <c r="O144" s="46"/>
      <c r="P144" s="125">
        <f t="shared" si="39"/>
        <v>8439.3</v>
      </c>
      <c r="R144" s="115">
        <f t="shared" si="42"/>
        <v>8439.3</v>
      </c>
      <c r="S144" s="115"/>
    </row>
    <row r="145" spans="1:19" ht="12">
      <c r="A145" s="293"/>
      <c r="B145" s="276"/>
      <c r="C145" s="79" t="s">
        <v>76</v>
      </c>
      <c r="D145" s="46"/>
      <c r="E145" s="46"/>
      <c r="F145" s="46"/>
      <c r="G145" s="46"/>
      <c r="H145" s="46"/>
      <c r="I145" s="46"/>
      <c r="J145" s="46"/>
      <c r="K145" s="46"/>
      <c r="L145" s="46"/>
      <c r="M145" s="46"/>
      <c r="N145" s="46"/>
      <c r="O145" s="46"/>
      <c r="P145" s="125">
        <f t="shared" si="39"/>
        <v>0</v>
      </c>
      <c r="R145" s="115">
        <f t="shared" si="42"/>
        <v>0</v>
      </c>
      <c r="S145" s="115"/>
    </row>
    <row r="146" spans="1:19" ht="12.75" customHeight="1">
      <c r="A146" s="293" t="s">
        <v>78</v>
      </c>
      <c r="B146" s="276" t="s">
        <v>11</v>
      </c>
      <c r="C146" s="81" t="s">
        <v>74</v>
      </c>
      <c r="D146" s="1">
        <v>915.44</v>
      </c>
      <c r="E146" s="1">
        <f>SUM(E147:E150)</f>
        <v>4031.87</v>
      </c>
      <c r="F146" s="1">
        <v>9.99</v>
      </c>
      <c r="G146" s="1">
        <f>SUM(G147:G150)</f>
        <v>2815.16</v>
      </c>
      <c r="H146" s="1">
        <f aca="true" t="shared" si="44" ref="H146:O146">SUM(H147:H150)</f>
        <v>0</v>
      </c>
      <c r="I146" s="1">
        <f t="shared" si="44"/>
        <v>0</v>
      </c>
      <c r="J146" s="1">
        <f t="shared" si="44"/>
        <v>0</v>
      </c>
      <c r="K146" s="1">
        <f t="shared" si="44"/>
        <v>0</v>
      </c>
      <c r="L146" s="1">
        <f t="shared" si="44"/>
        <v>0</v>
      </c>
      <c r="M146" s="1">
        <f t="shared" si="44"/>
        <v>19.9</v>
      </c>
      <c r="N146" s="1">
        <f t="shared" si="44"/>
        <v>19.9</v>
      </c>
      <c r="O146" s="1">
        <f t="shared" si="44"/>
        <v>19.9</v>
      </c>
      <c r="P146" s="125">
        <f t="shared" si="39"/>
        <v>7832.159999999998</v>
      </c>
      <c r="R146" s="115">
        <f t="shared" si="42"/>
        <v>7832.159999999998</v>
      </c>
      <c r="S146" s="115"/>
    </row>
    <row r="147" spans="1:19" ht="12">
      <c r="A147" s="293"/>
      <c r="B147" s="276"/>
      <c r="C147" s="82" t="s">
        <v>75</v>
      </c>
      <c r="D147" s="46"/>
      <c r="E147" s="46"/>
      <c r="F147" s="46"/>
      <c r="G147" s="46"/>
      <c r="H147" s="46"/>
      <c r="I147" s="46"/>
      <c r="J147" s="46"/>
      <c r="K147" s="46"/>
      <c r="L147" s="46"/>
      <c r="M147" s="46"/>
      <c r="N147" s="46"/>
      <c r="O147" s="46"/>
      <c r="P147" s="125">
        <f t="shared" si="39"/>
        <v>0</v>
      </c>
      <c r="R147" s="115">
        <f t="shared" si="42"/>
        <v>0</v>
      </c>
      <c r="S147" s="115"/>
    </row>
    <row r="148" spans="1:19" ht="23.25" customHeight="1">
      <c r="A148" s="293"/>
      <c r="B148" s="276"/>
      <c r="C148" s="82" t="s">
        <v>87</v>
      </c>
      <c r="D148" s="46"/>
      <c r="E148" s="46"/>
      <c r="F148" s="46">
        <v>9.99</v>
      </c>
      <c r="G148" s="46"/>
      <c r="H148" s="46"/>
      <c r="I148" s="46"/>
      <c r="J148" s="46"/>
      <c r="K148" s="46"/>
      <c r="L148" s="46"/>
      <c r="M148" s="46">
        <v>19.9</v>
      </c>
      <c r="N148" s="46">
        <v>19.9</v>
      </c>
      <c r="O148" s="46">
        <v>19.9</v>
      </c>
      <c r="P148" s="125">
        <f t="shared" si="39"/>
        <v>69.69</v>
      </c>
      <c r="R148" s="115">
        <f t="shared" si="42"/>
        <v>69.69</v>
      </c>
      <c r="S148" s="115"/>
    </row>
    <row r="149" spans="1:19" ht="24">
      <c r="A149" s="293"/>
      <c r="B149" s="276"/>
      <c r="C149" s="82" t="s">
        <v>248</v>
      </c>
      <c r="D149" s="46">
        <v>915.44</v>
      </c>
      <c r="E149" s="46">
        <v>4031.87</v>
      </c>
      <c r="F149" s="46"/>
      <c r="G149" s="46">
        <v>1978.76</v>
      </c>
      <c r="H149" s="46"/>
      <c r="I149" s="46"/>
      <c r="J149" s="46"/>
      <c r="K149" s="46"/>
      <c r="L149" s="46"/>
      <c r="M149" s="46"/>
      <c r="N149" s="46"/>
      <c r="O149" s="46"/>
      <c r="P149" s="125">
        <f t="shared" si="39"/>
        <v>6926.07</v>
      </c>
      <c r="R149" s="115">
        <f t="shared" si="42"/>
        <v>6926.07</v>
      </c>
      <c r="S149" s="115"/>
    </row>
    <row r="150" spans="1:19" ht="12">
      <c r="A150" s="293"/>
      <c r="B150" s="276"/>
      <c r="C150" s="79" t="s">
        <v>76</v>
      </c>
      <c r="D150" s="46"/>
      <c r="E150" s="46"/>
      <c r="F150" s="46"/>
      <c r="G150" s="46">
        <v>836.4</v>
      </c>
      <c r="H150" s="46"/>
      <c r="I150" s="46"/>
      <c r="J150" s="46"/>
      <c r="K150" s="46"/>
      <c r="L150" s="46"/>
      <c r="M150" s="46"/>
      <c r="N150" s="46"/>
      <c r="O150" s="46"/>
      <c r="P150" s="125">
        <f t="shared" si="39"/>
        <v>836.4</v>
      </c>
      <c r="R150" s="115">
        <f t="shared" si="42"/>
        <v>836.4</v>
      </c>
      <c r="S150" s="115"/>
    </row>
    <row r="151" spans="1:19" s="63" customFormat="1" ht="13.5" customHeight="1">
      <c r="A151" s="287" t="s">
        <v>78</v>
      </c>
      <c r="B151" s="300" t="s">
        <v>244</v>
      </c>
      <c r="C151" s="81" t="s">
        <v>74</v>
      </c>
      <c r="D151" s="1">
        <f aca="true" t="shared" si="45" ref="D151:O151">SUM(D152:D155)</f>
        <v>0</v>
      </c>
      <c r="E151" s="1">
        <f t="shared" si="45"/>
        <v>0</v>
      </c>
      <c r="F151" s="1">
        <f t="shared" si="45"/>
        <v>0</v>
      </c>
      <c r="G151" s="1">
        <f t="shared" si="45"/>
        <v>0</v>
      </c>
      <c r="H151" s="1">
        <f t="shared" si="45"/>
        <v>0</v>
      </c>
      <c r="I151" s="1">
        <f t="shared" si="45"/>
        <v>0</v>
      </c>
      <c r="J151" s="1">
        <f t="shared" si="45"/>
        <v>9455.3</v>
      </c>
      <c r="K151" s="1">
        <f t="shared" si="45"/>
        <v>0</v>
      </c>
      <c r="L151" s="1">
        <f t="shared" si="45"/>
        <v>0</v>
      </c>
      <c r="M151" s="1">
        <f t="shared" si="45"/>
        <v>0</v>
      </c>
      <c r="N151" s="1">
        <f t="shared" si="45"/>
        <v>0</v>
      </c>
      <c r="O151" s="1">
        <f t="shared" si="45"/>
        <v>0</v>
      </c>
      <c r="P151" s="125">
        <f t="shared" si="39"/>
        <v>9455.3</v>
      </c>
      <c r="R151" s="115">
        <f t="shared" si="42"/>
        <v>9455.3</v>
      </c>
      <c r="S151" s="115"/>
    </row>
    <row r="152" spans="1:19" ht="12" customHeight="1">
      <c r="A152" s="288"/>
      <c r="B152" s="301"/>
      <c r="C152" s="82" t="s">
        <v>75</v>
      </c>
      <c r="D152" s="46"/>
      <c r="E152" s="46"/>
      <c r="F152" s="46"/>
      <c r="G152" s="46"/>
      <c r="H152" s="46"/>
      <c r="I152" s="46"/>
      <c r="J152" s="46">
        <v>9360.75</v>
      </c>
      <c r="K152" s="46"/>
      <c r="L152" s="46"/>
      <c r="M152" s="46"/>
      <c r="N152" s="46"/>
      <c r="O152" s="46"/>
      <c r="P152" s="125">
        <f t="shared" si="39"/>
        <v>9360.75</v>
      </c>
      <c r="R152" s="115">
        <f t="shared" si="42"/>
        <v>9360.75</v>
      </c>
      <c r="S152" s="115"/>
    </row>
    <row r="153" spans="1:19" ht="11.25" customHeight="1">
      <c r="A153" s="288"/>
      <c r="B153" s="301"/>
      <c r="C153" s="82" t="s">
        <v>87</v>
      </c>
      <c r="D153" s="46"/>
      <c r="E153" s="46"/>
      <c r="F153" s="46"/>
      <c r="G153" s="46"/>
      <c r="H153" s="46"/>
      <c r="I153" s="46"/>
      <c r="J153" s="46">
        <v>94.55</v>
      </c>
      <c r="K153" s="46"/>
      <c r="L153" s="46"/>
      <c r="M153" s="46"/>
      <c r="N153" s="46"/>
      <c r="O153" s="46"/>
      <c r="P153" s="125">
        <f t="shared" si="39"/>
        <v>94.55</v>
      </c>
      <c r="R153" s="115">
        <f t="shared" si="42"/>
        <v>94.55</v>
      </c>
      <c r="S153" s="115"/>
    </row>
    <row r="154" spans="1:19" ht="23.25" customHeight="1">
      <c r="A154" s="288"/>
      <c r="B154" s="301"/>
      <c r="C154" s="82" t="s">
        <v>248</v>
      </c>
      <c r="D154" s="46"/>
      <c r="E154" s="46"/>
      <c r="F154" s="46"/>
      <c r="G154" s="46"/>
      <c r="H154" s="46"/>
      <c r="I154" s="46"/>
      <c r="J154" s="46"/>
      <c r="K154" s="46"/>
      <c r="L154" s="46"/>
      <c r="M154" s="46"/>
      <c r="N154" s="46"/>
      <c r="O154" s="46"/>
      <c r="P154" s="125">
        <f t="shared" si="39"/>
        <v>0</v>
      </c>
      <c r="R154" s="115">
        <f t="shared" si="42"/>
        <v>0</v>
      </c>
      <c r="S154" s="115"/>
    </row>
    <row r="155" spans="1:19" ht="16.5" customHeight="1">
      <c r="A155" s="289"/>
      <c r="B155" s="302"/>
      <c r="C155" s="79" t="s">
        <v>76</v>
      </c>
      <c r="D155" s="46"/>
      <c r="E155" s="46"/>
      <c r="F155" s="46"/>
      <c r="G155" s="46"/>
      <c r="H155" s="46"/>
      <c r="I155" s="46"/>
      <c r="J155" s="46"/>
      <c r="K155" s="46"/>
      <c r="L155" s="46"/>
      <c r="M155" s="46"/>
      <c r="N155" s="46"/>
      <c r="O155" s="46"/>
      <c r="P155" s="125">
        <f t="shared" si="39"/>
        <v>0</v>
      </c>
      <c r="R155" s="115">
        <f t="shared" si="42"/>
        <v>0</v>
      </c>
      <c r="S155" s="115"/>
    </row>
    <row r="156" spans="1:19" ht="16.5" customHeight="1">
      <c r="A156" s="287" t="s">
        <v>78</v>
      </c>
      <c r="B156" s="300" t="s">
        <v>268</v>
      </c>
      <c r="C156" s="96" t="s">
        <v>74</v>
      </c>
      <c r="D156" s="1">
        <f aca="true" t="shared" si="46" ref="D156:J156">SUM(D157:D160)</f>
        <v>0</v>
      </c>
      <c r="E156" s="1">
        <f t="shared" si="46"/>
        <v>0</v>
      </c>
      <c r="F156" s="1">
        <f t="shared" si="46"/>
        <v>0</v>
      </c>
      <c r="G156" s="1">
        <f t="shared" si="46"/>
        <v>0</v>
      </c>
      <c r="H156" s="1">
        <f t="shared" si="46"/>
        <v>0</v>
      </c>
      <c r="I156" s="1">
        <f t="shared" si="46"/>
        <v>0</v>
      </c>
      <c r="J156" s="1">
        <f t="shared" si="46"/>
        <v>0</v>
      </c>
      <c r="K156" s="1">
        <f>SUM(K157:K160)</f>
        <v>0</v>
      </c>
      <c r="L156" s="1">
        <f>SUM(L157:L160)</f>
        <v>0</v>
      </c>
      <c r="M156" s="1">
        <f>SUM(M157:M160)</f>
        <v>0</v>
      </c>
      <c r="N156" s="1">
        <f>SUM(N157:N160)</f>
        <v>0</v>
      </c>
      <c r="O156" s="1">
        <f>SUM(O157:O160)</f>
        <v>0</v>
      </c>
      <c r="P156" s="125">
        <f t="shared" si="39"/>
        <v>0</v>
      </c>
      <c r="R156" s="115">
        <f t="shared" si="42"/>
        <v>0</v>
      </c>
      <c r="S156" s="115"/>
    </row>
    <row r="157" spans="1:19" ht="16.5" customHeight="1">
      <c r="A157" s="288"/>
      <c r="B157" s="301"/>
      <c r="C157" s="94" t="s">
        <v>75</v>
      </c>
      <c r="D157" s="46"/>
      <c r="E157" s="46"/>
      <c r="F157" s="46"/>
      <c r="G157" s="46"/>
      <c r="H157" s="46"/>
      <c r="I157" s="46"/>
      <c r="J157" s="46"/>
      <c r="K157" s="46"/>
      <c r="L157" s="46"/>
      <c r="M157" s="46"/>
      <c r="N157" s="46"/>
      <c r="O157" s="46"/>
      <c r="P157" s="125">
        <f t="shared" si="39"/>
        <v>0</v>
      </c>
      <c r="R157" s="115">
        <f t="shared" si="42"/>
        <v>0</v>
      </c>
      <c r="S157" s="115"/>
    </row>
    <row r="158" spans="1:19" ht="16.5" customHeight="1">
      <c r="A158" s="288"/>
      <c r="B158" s="301"/>
      <c r="C158" s="94" t="s">
        <v>87</v>
      </c>
      <c r="D158" s="46"/>
      <c r="E158" s="46"/>
      <c r="F158" s="46"/>
      <c r="G158" s="46"/>
      <c r="H158" s="46"/>
      <c r="I158" s="46"/>
      <c r="J158" s="46"/>
      <c r="K158" s="46"/>
      <c r="L158" s="46"/>
      <c r="M158" s="46"/>
      <c r="N158" s="46"/>
      <c r="O158" s="46"/>
      <c r="P158" s="125">
        <f t="shared" si="39"/>
        <v>0</v>
      </c>
      <c r="R158" s="115">
        <f t="shared" si="42"/>
        <v>0</v>
      </c>
      <c r="S158" s="115"/>
    </row>
    <row r="159" spans="1:19" ht="16.5" customHeight="1">
      <c r="A159" s="288"/>
      <c r="B159" s="301"/>
      <c r="C159" s="94" t="s">
        <v>248</v>
      </c>
      <c r="D159" s="46"/>
      <c r="E159" s="46"/>
      <c r="F159" s="46"/>
      <c r="G159" s="46"/>
      <c r="H159" s="46"/>
      <c r="I159" s="46"/>
      <c r="J159" s="46"/>
      <c r="K159" s="46"/>
      <c r="L159" s="46"/>
      <c r="M159" s="46"/>
      <c r="N159" s="46"/>
      <c r="O159" s="46"/>
      <c r="P159" s="125">
        <f t="shared" si="39"/>
        <v>0</v>
      </c>
      <c r="R159" s="115">
        <f t="shared" si="42"/>
        <v>0</v>
      </c>
      <c r="S159" s="115"/>
    </row>
    <row r="160" spans="1:19" ht="16.5" customHeight="1">
      <c r="A160" s="289"/>
      <c r="B160" s="302"/>
      <c r="C160" s="95" t="s">
        <v>76</v>
      </c>
      <c r="D160" s="46"/>
      <c r="E160" s="46"/>
      <c r="F160" s="46"/>
      <c r="G160" s="46"/>
      <c r="H160" s="46"/>
      <c r="I160" s="46"/>
      <c r="J160" s="46"/>
      <c r="K160" s="46"/>
      <c r="L160" s="46"/>
      <c r="M160" s="46"/>
      <c r="N160" s="46"/>
      <c r="O160" s="46"/>
      <c r="P160" s="125">
        <f t="shared" si="39"/>
        <v>0</v>
      </c>
      <c r="R160" s="115">
        <f t="shared" si="42"/>
        <v>0</v>
      </c>
      <c r="S160" s="115"/>
    </row>
    <row r="161" spans="1:19" ht="12.75" customHeight="1">
      <c r="A161" s="293" t="s">
        <v>78</v>
      </c>
      <c r="B161" s="276" t="s">
        <v>15</v>
      </c>
      <c r="C161" s="81" t="s">
        <v>74</v>
      </c>
      <c r="D161" s="1">
        <v>216.02</v>
      </c>
      <c r="E161" s="1">
        <f>SUM(E162:E165)</f>
        <v>6920.55</v>
      </c>
      <c r="F161" s="1">
        <f aca="true" t="shared" si="47" ref="F161:O161">SUM(F162:F165)</f>
        <v>4112.99</v>
      </c>
      <c r="G161" s="1">
        <f t="shared" si="47"/>
        <v>5676.1</v>
      </c>
      <c r="H161" s="1">
        <f t="shared" si="47"/>
        <v>4081.64</v>
      </c>
      <c r="I161" s="1">
        <f t="shared" si="47"/>
        <v>0</v>
      </c>
      <c r="J161" s="1">
        <f t="shared" si="47"/>
        <v>0</v>
      </c>
      <c r="K161" s="1">
        <f t="shared" si="47"/>
        <v>0</v>
      </c>
      <c r="L161" s="1">
        <f t="shared" si="47"/>
        <v>0</v>
      </c>
      <c r="M161" s="1">
        <f t="shared" si="47"/>
        <v>0</v>
      </c>
      <c r="N161" s="1">
        <f t="shared" si="47"/>
        <v>0</v>
      </c>
      <c r="O161" s="1">
        <f t="shared" si="47"/>
        <v>0</v>
      </c>
      <c r="P161" s="125">
        <f t="shared" si="39"/>
        <v>21007.300000000003</v>
      </c>
      <c r="R161" s="115">
        <f t="shared" si="42"/>
        <v>21007.300000000003</v>
      </c>
      <c r="S161" s="115"/>
    </row>
    <row r="162" spans="1:19" ht="12">
      <c r="A162" s="293"/>
      <c r="B162" s="276"/>
      <c r="C162" s="82" t="s">
        <v>75</v>
      </c>
      <c r="D162" s="46"/>
      <c r="E162" s="46"/>
      <c r="F162" s="46"/>
      <c r="G162" s="46"/>
      <c r="H162" s="46"/>
      <c r="I162" s="46"/>
      <c r="J162" s="46"/>
      <c r="K162" s="46"/>
      <c r="L162" s="46"/>
      <c r="M162" s="46"/>
      <c r="N162" s="46"/>
      <c r="O162" s="46"/>
      <c r="P162" s="125">
        <f t="shared" si="39"/>
        <v>0</v>
      </c>
      <c r="R162" s="115">
        <f t="shared" si="42"/>
        <v>0</v>
      </c>
      <c r="S162" s="115"/>
    </row>
    <row r="163" spans="1:19" ht="12">
      <c r="A163" s="293"/>
      <c r="B163" s="276"/>
      <c r="C163" s="82" t="s">
        <v>87</v>
      </c>
      <c r="D163" s="46"/>
      <c r="E163" s="46"/>
      <c r="F163" s="46">
        <v>900</v>
      </c>
      <c r="G163" s="46"/>
      <c r="H163" s="46"/>
      <c r="I163" s="46"/>
      <c r="J163" s="46"/>
      <c r="K163" s="46"/>
      <c r="L163" s="46"/>
      <c r="M163" s="46"/>
      <c r="N163" s="46"/>
      <c r="O163" s="46"/>
      <c r="P163" s="125">
        <f t="shared" si="39"/>
        <v>900</v>
      </c>
      <c r="R163" s="115">
        <f t="shared" si="42"/>
        <v>900</v>
      </c>
      <c r="S163" s="115"/>
    </row>
    <row r="164" spans="1:19" ht="24">
      <c r="A164" s="293"/>
      <c r="B164" s="276"/>
      <c r="C164" s="82" t="s">
        <v>248</v>
      </c>
      <c r="D164" s="46">
        <v>216.02</v>
      </c>
      <c r="E164" s="46">
        <v>6920.55</v>
      </c>
      <c r="F164" s="46">
        <v>3212.99</v>
      </c>
      <c r="G164" s="46">
        <v>5676.1</v>
      </c>
      <c r="H164" s="46">
        <v>4081.64</v>
      </c>
      <c r="I164" s="46"/>
      <c r="J164" s="46"/>
      <c r="K164" s="46"/>
      <c r="L164" s="46"/>
      <c r="M164" s="46"/>
      <c r="N164" s="46"/>
      <c r="O164" s="46"/>
      <c r="P164" s="125">
        <f t="shared" si="39"/>
        <v>20107.300000000003</v>
      </c>
      <c r="R164" s="115">
        <f t="shared" si="42"/>
        <v>20107.300000000003</v>
      </c>
      <c r="S164" s="115"/>
    </row>
    <row r="165" spans="1:19" ht="12">
      <c r="A165" s="293"/>
      <c r="B165" s="276"/>
      <c r="C165" s="79" t="s">
        <v>76</v>
      </c>
      <c r="D165" s="46"/>
      <c r="E165" s="46"/>
      <c r="F165" s="46"/>
      <c r="G165" s="46"/>
      <c r="H165" s="46"/>
      <c r="I165" s="46"/>
      <c r="J165" s="46"/>
      <c r="K165" s="46"/>
      <c r="L165" s="46"/>
      <c r="M165" s="46"/>
      <c r="N165" s="46"/>
      <c r="O165" s="46"/>
      <c r="P165" s="125">
        <f t="shared" si="39"/>
        <v>0</v>
      </c>
      <c r="R165" s="115">
        <f t="shared" si="42"/>
        <v>0</v>
      </c>
      <c r="S165" s="115"/>
    </row>
    <row r="166" spans="1:19" ht="12.75" customHeight="1">
      <c r="A166" s="293" t="s">
        <v>78</v>
      </c>
      <c r="B166" s="276" t="s">
        <v>12</v>
      </c>
      <c r="C166" s="81" t="s">
        <v>74</v>
      </c>
      <c r="D166" s="1">
        <v>0</v>
      </c>
      <c r="E166" s="1">
        <v>0</v>
      </c>
      <c r="F166" s="1">
        <v>0</v>
      </c>
      <c r="G166" s="1">
        <v>0</v>
      </c>
      <c r="H166" s="1">
        <f aca="true" t="shared" si="48" ref="H166:O166">SUM(H167:H170)</f>
        <v>720.06</v>
      </c>
      <c r="I166" s="1">
        <f t="shared" si="48"/>
        <v>748.36717</v>
      </c>
      <c r="J166" s="1">
        <f t="shared" si="48"/>
        <v>238.5</v>
      </c>
      <c r="K166" s="1">
        <f t="shared" si="48"/>
        <v>1460</v>
      </c>
      <c r="L166" s="1">
        <f t="shared" si="48"/>
        <v>0</v>
      </c>
      <c r="M166" s="1">
        <f t="shared" si="48"/>
        <v>0</v>
      </c>
      <c r="N166" s="1">
        <f t="shared" si="48"/>
        <v>0</v>
      </c>
      <c r="O166" s="1">
        <f t="shared" si="48"/>
        <v>0</v>
      </c>
      <c r="P166" s="125">
        <f t="shared" si="39"/>
        <v>3166.92717</v>
      </c>
      <c r="R166" s="115">
        <f t="shared" si="42"/>
        <v>3166.92717</v>
      </c>
      <c r="S166" s="115"/>
    </row>
    <row r="167" spans="1:19" ht="12">
      <c r="A167" s="293"/>
      <c r="B167" s="276"/>
      <c r="C167" s="82" t="s">
        <v>75</v>
      </c>
      <c r="D167" s="46"/>
      <c r="E167" s="46"/>
      <c r="F167" s="46"/>
      <c r="G167" s="46"/>
      <c r="H167" s="46"/>
      <c r="I167" s="46"/>
      <c r="J167" s="46"/>
      <c r="K167" s="46">
        <v>1260</v>
      </c>
      <c r="L167" s="46"/>
      <c r="M167" s="46"/>
      <c r="N167" s="46"/>
      <c r="O167" s="46"/>
      <c r="P167" s="125">
        <f t="shared" si="39"/>
        <v>1260</v>
      </c>
      <c r="R167" s="115">
        <f t="shared" si="42"/>
        <v>1260</v>
      </c>
      <c r="S167" s="115"/>
    </row>
    <row r="168" spans="1:19" ht="12">
      <c r="A168" s="293"/>
      <c r="B168" s="276"/>
      <c r="C168" s="82" t="s">
        <v>87</v>
      </c>
      <c r="D168" s="46"/>
      <c r="E168" s="46"/>
      <c r="F168" s="46"/>
      <c r="G168" s="46"/>
      <c r="H168" s="46"/>
      <c r="I168" s="46"/>
      <c r="J168" s="46"/>
      <c r="K168" s="46"/>
      <c r="L168" s="46"/>
      <c r="M168" s="46"/>
      <c r="N168" s="46"/>
      <c r="O168" s="46"/>
      <c r="P168" s="125">
        <f t="shared" si="39"/>
        <v>0</v>
      </c>
      <c r="R168" s="115">
        <f t="shared" si="42"/>
        <v>0</v>
      </c>
      <c r="S168" s="115"/>
    </row>
    <row r="169" spans="1:19" ht="24">
      <c r="A169" s="293"/>
      <c r="B169" s="276"/>
      <c r="C169" s="82" t="s">
        <v>248</v>
      </c>
      <c r="D169" s="46"/>
      <c r="E169" s="46"/>
      <c r="F169" s="46"/>
      <c r="G169" s="46"/>
      <c r="H169" s="46">
        <v>720.06</v>
      </c>
      <c r="I169" s="66">
        <v>748.36717</v>
      </c>
      <c r="J169" s="46">
        <v>238.5</v>
      </c>
      <c r="K169" s="46">
        <v>200</v>
      </c>
      <c r="L169" s="46">
        <v>0</v>
      </c>
      <c r="M169" s="46">
        <v>0</v>
      </c>
      <c r="N169" s="46">
        <v>0</v>
      </c>
      <c r="O169" s="46">
        <v>0</v>
      </c>
      <c r="P169" s="125">
        <f t="shared" si="39"/>
        <v>1906.92717</v>
      </c>
      <c r="R169" s="115">
        <f t="shared" si="42"/>
        <v>1906.92717</v>
      </c>
      <c r="S169" s="115"/>
    </row>
    <row r="170" spans="1:19" ht="12">
      <c r="A170" s="293"/>
      <c r="B170" s="276"/>
      <c r="C170" s="79" t="s">
        <v>76</v>
      </c>
      <c r="D170" s="46"/>
      <c r="E170" s="46"/>
      <c r="F170" s="46"/>
      <c r="G170" s="46"/>
      <c r="H170" s="46"/>
      <c r="I170" s="46"/>
      <c r="J170" s="46"/>
      <c r="K170" s="46"/>
      <c r="L170" s="46"/>
      <c r="M170" s="46"/>
      <c r="N170" s="46"/>
      <c r="O170" s="46"/>
      <c r="P170" s="125">
        <f t="shared" si="39"/>
        <v>0</v>
      </c>
      <c r="R170" s="115">
        <f t="shared" si="42"/>
        <v>0</v>
      </c>
      <c r="S170" s="115"/>
    </row>
    <row r="171" spans="1:19" ht="12.75" customHeight="1">
      <c r="A171" s="293" t="s">
        <v>78</v>
      </c>
      <c r="B171" s="276" t="s">
        <v>13</v>
      </c>
      <c r="C171" s="81" t="s">
        <v>74</v>
      </c>
      <c r="D171" s="1">
        <v>0</v>
      </c>
      <c r="E171" s="1">
        <v>0</v>
      </c>
      <c r="F171" s="1">
        <v>0</v>
      </c>
      <c r="G171" s="1">
        <v>0</v>
      </c>
      <c r="H171" s="1">
        <f>SUM(H172:H175)</f>
        <v>20</v>
      </c>
      <c r="I171" s="1">
        <f>SUM(I172:I175)</f>
        <v>25</v>
      </c>
      <c r="J171" s="1">
        <f aca="true" t="shared" si="49" ref="J171:O171">SUM(J172:J175)</f>
        <v>0</v>
      </c>
      <c r="K171" s="1">
        <f t="shared" si="49"/>
        <v>0</v>
      </c>
      <c r="L171" s="1">
        <f t="shared" si="49"/>
        <v>0</v>
      </c>
      <c r="M171" s="1">
        <f t="shared" si="49"/>
        <v>0</v>
      </c>
      <c r="N171" s="1">
        <f t="shared" si="49"/>
        <v>0</v>
      </c>
      <c r="O171" s="1">
        <f t="shared" si="49"/>
        <v>0</v>
      </c>
      <c r="P171" s="125">
        <f t="shared" si="39"/>
        <v>45</v>
      </c>
      <c r="R171" s="115">
        <f t="shared" si="42"/>
        <v>45</v>
      </c>
      <c r="S171" s="115"/>
    </row>
    <row r="172" spans="1:19" ht="12">
      <c r="A172" s="293"/>
      <c r="B172" s="276"/>
      <c r="C172" s="82" t="s">
        <v>75</v>
      </c>
      <c r="D172" s="46"/>
      <c r="E172" s="46"/>
      <c r="F172" s="46"/>
      <c r="G172" s="46"/>
      <c r="H172" s="46"/>
      <c r="I172" s="46"/>
      <c r="J172" s="46"/>
      <c r="K172" s="46"/>
      <c r="L172" s="46"/>
      <c r="M172" s="46"/>
      <c r="N172" s="46"/>
      <c r="O172" s="46"/>
      <c r="P172" s="125">
        <f t="shared" si="39"/>
        <v>0</v>
      </c>
      <c r="R172" s="115">
        <f t="shared" si="42"/>
        <v>0</v>
      </c>
      <c r="S172" s="115"/>
    </row>
    <row r="173" spans="1:19" ht="12">
      <c r="A173" s="293"/>
      <c r="B173" s="276"/>
      <c r="C173" s="82" t="s">
        <v>87</v>
      </c>
      <c r="D173" s="46"/>
      <c r="E173" s="46"/>
      <c r="F173" s="46"/>
      <c r="G173" s="46"/>
      <c r="H173" s="46"/>
      <c r="I173" s="46"/>
      <c r="J173" s="46"/>
      <c r="K173" s="46"/>
      <c r="L173" s="46"/>
      <c r="M173" s="46"/>
      <c r="N173" s="46"/>
      <c r="O173" s="46"/>
      <c r="P173" s="125">
        <f t="shared" si="39"/>
        <v>0</v>
      </c>
      <c r="R173" s="115">
        <f t="shared" si="42"/>
        <v>0</v>
      </c>
      <c r="S173" s="115"/>
    </row>
    <row r="174" spans="1:19" ht="24">
      <c r="A174" s="293"/>
      <c r="B174" s="276"/>
      <c r="C174" s="82" t="s">
        <v>248</v>
      </c>
      <c r="D174" s="46"/>
      <c r="E174" s="46"/>
      <c r="F174" s="46"/>
      <c r="G174" s="46"/>
      <c r="H174" s="46">
        <v>20</v>
      </c>
      <c r="I174" s="66">
        <v>25</v>
      </c>
      <c r="J174" s="46"/>
      <c r="K174" s="46"/>
      <c r="L174" s="46"/>
      <c r="M174" s="46"/>
      <c r="N174" s="46"/>
      <c r="O174" s="46"/>
      <c r="P174" s="125">
        <f t="shared" si="39"/>
        <v>45</v>
      </c>
      <c r="R174" s="115">
        <f t="shared" si="42"/>
        <v>45</v>
      </c>
      <c r="S174" s="115"/>
    </row>
    <row r="175" spans="1:19" ht="12">
      <c r="A175" s="293"/>
      <c r="B175" s="276"/>
      <c r="C175" s="79" t="s">
        <v>76</v>
      </c>
      <c r="D175" s="46"/>
      <c r="E175" s="46"/>
      <c r="F175" s="46"/>
      <c r="G175" s="46"/>
      <c r="H175" s="46"/>
      <c r="I175" s="46"/>
      <c r="J175" s="46"/>
      <c r="K175" s="46"/>
      <c r="L175" s="46"/>
      <c r="M175" s="46"/>
      <c r="N175" s="46"/>
      <c r="O175" s="46"/>
      <c r="P175" s="125">
        <f t="shared" si="39"/>
        <v>0</v>
      </c>
      <c r="R175" s="115">
        <f t="shared" si="42"/>
        <v>0</v>
      </c>
      <c r="S175" s="115"/>
    </row>
    <row r="176" spans="1:19" ht="12.75" customHeight="1">
      <c r="A176" s="293" t="s">
        <v>78</v>
      </c>
      <c r="B176" s="277" t="s">
        <v>14</v>
      </c>
      <c r="C176" s="81" t="s">
        <v>74</v>
      </c>
      <c r="D176" s="1">
        <v>0</v>
      </c>
      <c r="E176" s="1">
        <v>0</v>
      </c>
      <c r="F176" s="1">
        <v>0</v>
      </c>
      <c r="G176" s="1">
        <v>0</v>
      </c>
      <c r="H176" s="1">
        <f>SUM(H177:H180)</f>
        <v>202</v>
      </c>
      <c r="I176" s="1">
        <f aca="true" t="shared" si="50" ref="I176:O176">SUM(I177:I180)</f>
        <v>0</v>
      </c>
      <c r="J176" s="1">
        <f t="shared" si="50"/>
        <v>0</v>
      </c>
      <c r="K176" s="1">
        <f t="shared" si="50"/>
        <v>0</v>
      </c>
      <c r="L176" s="1">
        <f t="shared" si="50"/>
        <v>0</v>
      </c>
      <c r="M176" s="1">
        <f t="shared" si="50"/>
        <v>0</v>
      </c>
      <c r="N176" s="1">
        <f t="shared" si="50"/>
        <v>0</v>
      </c>
      <c r="O176" s="1">
        <f t="shared" si="50"/>
        <v>0</v>
      </c>
      <c r="P176" s="125">
        <f t="shared" si="39"/>
        <v>202</v>
      </c>
      <c r="R176" s="115">
        <f t="shared" si="42"/>
        <v>202</v>
      </c>
      <c r="S176" s="115"/>
    </row>
    <row r="177" spans="1:19" ht="12">
      <c r="A177" s="293"/>
      <c r="B177" s="281"/>
      <c r="C177" s="82" t="s">
        <v>75</v>
      </c>
      <c r="D177" s="46"/>
      <c r="E177" s="46"/>
      <c r="F177" s="46"/>
      <c r="G177" s="46"/>
      <c r="H177" s="46"/>
      <c r="I177" s="46"/>
      <c r="J177" s="46"/>
      <c r="K177" s="46"/>
      <c r="L177" s="46"/>
      <c r="M177" s="46"/>
      <c r="N177" s="46"/>
      <c r="O177" s="46"/>
      <c r="P177" s="125">
        <f t="shared" si="39"/>
        <v>0</v>
      </c>
      <c r="R177" s="115">
        <f t="shared" si="42"/>
        <v>0</v>
      </c>
      <c r="S177" s="115"/>
    </row>
    <row r="178" spans="1:19" ht="12">
      <c r="A178" s="293"/>
      <c r="B178" s="281"/>
      <c r="C178" s="82" t="s">
        <v>87</v>
      </c>
      <c r="D178" s="46"/>
      <c r="E178" s="46"/>
      <c r="F178" s="46"/>
      <c r="G178" s="46"/>
      <c r="H178" s="46">
        <v>202</v>
      </c>
      <c r="I178" s="46"/>
      <c r="J178" s="46"/>
      <c r="K178" s="46"/>
      <c r="L178" s="46"/>
      <c r="M178" s="46"/>
      <c r="N178" s="46"/>
      <c r="O178" s="46"/>
      <c r="P178" s="125">
        <f t="shared" si="39"/>
        <v>202</v>
      </c>
      <c r="R178" s="115">
        <f t="shared" si="42"/>
        <v>202</v>
      </c>
      <c r="S178" s="115"/>
    </row>
    <row r="179" spans="1:19" ht="24">
      <c r="A179" s="293"/>
      <c r="B179" s="281"/>
      <c r="C179" s="82" t="s">
        <v>248</v>
      </c>
      <c r="D179" s="46"/>
      <c r="E179" s="46"/>
      <c r="F179" s="46"/>
      <c r="G179" s="46"/>
      <c r="H179" s="46"/>
      <c r="I179" s="46"/>
      <c r="J179" s="46"/>
      <c r="K179" s="46"/>
      <c r="L179" s="46"/>
      <c r="M179" s="46"/>
      <c r="N179" s="46"/>
      <c r="O179" s="46"/>
      <c r="P179" s="125">
        <f t="shared" si="39"/>
        <v>0</v>
      </c>
      <c r="Q179" s="70"/>
      <c r="R179" s="115">
        <f t="shared" si="42"/>
        <v>0</v>
      </c>
      <c r="S179" s="115"/>
    </row>
    <row r="180" spans="1:19" ht="12">
      <c r="A180" s="293"/>
      <c r="B180" s="281"/>
      <c r="C180" s="79" t="s">
        <v>76</v>
      </c>
      <c r="D180" s="46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25">
        <f t="shared" si="39"/>
        <v>0</v>
      </c>
      <c r="Q180" s="70"/>
      <c r="R180" s="115">
        <f t="shared" si="42"/>
        <v>0</v>
      </c>
      <c r="S180" s="115"/>
    </row>
    <row r="181" spans="1:19" ht="12">
      <c r="A181" s="293" t="s">
        <v>78</v>
      </c>
      <c r="B181" s="277" t="s">
        <v>148</v>
      </c>
      <c r="C181" s="81" t="s">
        <v>74</v>
      </c>
      <c r="D181" s="1">
        <v>0</v>
      </c>
      <c r="E181" s="1">
        <v>0</v>
      </c>
      <c r="F181" s="1">
        <v>0</v>
      </c>
      <c r="G181" s="1">
        <v>0</v>
      </c>
      <c r="H181" s="1">
        <v>0</v>
      </c>
      <c r="I181" s="1">
        <f>SUM(I182:I184)</f>
        <v>668.1058899999999</v>
      </c>
      <c r="J181" s="1">
        <f aca="true" t="shared" si="51" ref="J181:O181">SUM(J182:J185)</f>
        <v>0</v>
      </c>
      <c r="K181" s="1">
        <f t="shared" si="51"/>
        <v>0</v>
      </c>
      <c r="L181" s="1">
        <f t="shared" si="51"/>
        <v>0</v>
      </c>
      <c r="M181" s="1">
        <f t="shared" si="51"/>
        <v>0</v>
      </c>
      <c r="N181" s="1">
        <f t="shared" si="51"/>
        <v>0</v>
      </c>
      <c r="O181" s="1">
        <f t="shared" si="51"/>
        <v>0</v>
      </c>
      <c r="P181" s="125">
        <f t="shared" si="39"/>
        <v>668.1058899999999</v>
      </c>
      <c r="Q181" s="29"/>
      <c r="R181" s="115">
        <f t="shared" si="42"/>
        <v>668.1058899999999</v>
      </c>
      <c r="S181" s="115"/>
    </row>
    <row r="182" spans="1:19" ht="12">
      <c r="A182" s="293"/>
      <c r="B182" s="281"/>
      <c r="C182" s="82" t="s">
        <v>75</v>
      </c>
      <c r="D182" s="46"/>
      <c r="E182" s="46"/>
      <c r="F182" s="46"/>
      <c r="G182" s="46"/>
      <c r="H182" s="46"/>
      <c r="I182" s="46">
        <v>615.78413</v>
      </c>
      <c r="J182" s="46"/>
      <c r="K182" s="46"/>
      <c r="L182" s="46"/>
      <c r="M182" s="46"/>
      <c r="N182" s="46"/>
      <c r="O182" s="46"/>
      <c r="P182" s="125">
        <f t="shared" si="39"/>
        <v>615.78413</v>
      </c>
      <c r="Q182" s="70"/>
      <c r="R182" s="115">
        <f t="shared" si="42"/>
        <v>615.78413</v>
      </c>
      <c r="S182" s="115"/>
    </row>
    <row r="183" spans="1:19" ht="12">
      <c r="A183" s="293"/>
      <c r="B183" s="281"/>
      <c r="C183" s="82" t="s">
        <v>87</v>
      </c>
      <c r="D183" s="46"/>
      <c r="E183" s="46"/>
      <c r="F183" s="46"/>
      <c r="G183" s="46"/>
      <c r="H183" s="46"/>
      <c r="I183" s="46">
        <v>40.16252</v>
      </c>
      <c r="J183" s="46"/>
      <c r="K183" s="46"/>
      <c r="L183" s="46"/>
      <c r="M183" s="46"/>
      <c r="N183" s="46"/>
      <c r="O183" s="46"/>
      <c r="P183" s="125">
        <f t="shared" si="39"/>
        <v>40.16252</v>
      </c>
      <c r="Q183" s="70"/>
      <c r="R183" s="115">
        <f t="shared" si="42"/>
        <v>40.16252</v>
      </c>
      <c r="S183" s="115"/>
    </row>
    <row r="184" spans="1:19" ht="24">
      <c r="A184" s="293"/>
      <c r="B184" s="281"/>
      <c r="C184" s="82" t="s">
        <v>248</v>
      </c>
      <c r="D184" s="46"/>
      <c r="E184" s="46"/>
      <c r="F184" s="46"/>
      <c r="G184" s="46"/>
      <c r="H184" s="46"/>
      <c r="I184" s="46">
        <v>12.15924</v>
      </c>
      <c r="J184" s="46"/>
      <c r="K184" s="46"/>
      <c r="L184" s="46"/>
      <c r="M184" s="46"/>
      <c r="N184" s="46"/>
      <c r="O184" s="46"/>
      <c r="P184" s="125">
        <f t="shared" si="39"/>
        <v>12.15924</v>
      </c>
      <c r="R184" s="115">
        <f t="shared" si="42"/>
        <v>12.15924</v>
      </c>
      <c r="S184" s="115"/>
    </row>
    <row r="185" spans="1:19" ht="12">
      <c r="A185" s="293"/>
      <c r="B185" s="281"/>
      <c r="C185" s="79" t="s">
        <v>76</v>
      </c>
      <c r="D185" s="46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25">
        <f t="shared" si="39"/>
        <v>0</v>
      </c>
      <c r="R185" s="115">
        <f t="shared" si="42"/>
        <v>0</v>
      </c>
      <c r="S185" s="115"/>
    </row>
    <row r="186" spans="1:19" ht="12">
      <c r="A186" s="293" t="s">
        <v>78</v>
      </c>
      <c r="B186" s="277" t="s">
        <v>250</v>
      </c>
      <c r="C186" s="81" t="s">
        <v>74</v>
      </c>
      <c r="D186" s="71">
        <f aca="true" t="shared" si="52" ref="D186:J186">SUM(D187:D190)</f>
        <v>0</v>
      </c>
      <c r="E186" s="71">
        <f t="shared" si="52"/>
        <v>0</v>
      </c>
      <c r="F186" s="71">
        <f t="shared" si="52"/>
        <v>0</v>
      </c>
      <c r="G186" s="71">
        <f t="shared" si="52"/>
        <v>0</v>
      </c>
      <c r="H186" s="71">
        <f t="shared" si="52"/>
        <v>0</v>
      </c>
      <c r="I186" s="71">
        <f t="shared" si="52"/>
        <v>0</v>
      </c>
      <c r="J186" s="71">
        <f t="shared" si="52"/>
        <v>0</v>
      </c>
      <c r="K186" s="71">
        <f>SUM(K187:K190)</f>
        <v>30085.9</v>
      </c>
      <c r="L186" s="71">
        <f aca="true" t="shared" si="53" ref="L186:Q186">SUM(L187:L190)</f>
        <v>34990.100000000006</v>
      </c>
      <c r="M186" s="71">
        <f t="shared" si="53"/>
        <v>0</v>
      </c>
      <c r="N186" s="71">
        <f t="shared" si="53"/>
        <v>0</v>
      </c>
      <c r="O186" s="71">
        <f t="shared" si="53"/>
        <v>0</v>
      </c>
      <c r="P186" s="125">
        <f t="shared" si="39"/>
        <v>65076.00000000001</v>
      </c>
      <c r="Q186" s="71">
        <f t="shared" si="53"/>
        <v>0</v>
      </c>
      <c r="R186" s="115">
        <f t="shared" si="42"/>
        <v>65076.00000000001</v>
      </c>
      <c r="S186" s="115"/>
    </row>
    <row r="187" spans="1:19" ht="12">
      <c r="A187" s="293"/>
      <c r="B187" s="281"/>
      <c r="C187" s="82" t="s">
        <v>75</v>
      </c>
      <c r="D187" s="46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25">
        <f t="shared" si="39"/>
        <v>0</v>
      </c>
      <c r="R187" s="115">
        <f t="shared" si="42"/>
        <v>0</v>
      </c>
      <c r="S187" s="115"/>
    </row>
    <row r="188" spans="1:19" ht="12">
      <c r="A188" s="293"/>
      <c r="B188" s="281"/>
      <c r="C188" s="82" t="s">
        <v>87</v>
      </c>
      <c r="D188" s="46"/>
      <c r="E188" s="10"/>
      <c r="F188" s="10"/>
      <c r="G188" s="10"/>
      <c r="H188" s="10"/>
      <c r="I188" s="10"/>
      <c r="J188" s="10"/>
      <c r="K188" s="10">
        <v>29785</v>
      </c>
      <c r="L188" s="10">
        <v>34255.3</v>
      </c>
      <c r="M188" s="10"/>
      <c r="N188" s="10"/>
      <c r="O188" s="10"/>
      <c r="P188" s="125">
        <f t="shared" si="39"/>
        <v>64040.3</v>
      </c>
      <c r="R188" s="115">
        <f t="shared" si="42"/>
        <v>64040.3</v>
      </c>
      <c r="S188" s="115"/>
    </row>
    <row r="189" spans="1:19" ht="24">
      <c r="A189" s="293"/>
      <c r="B189" s="281"/>
      <c r="C189" s="82" t="s">
        <v>248</v>
      </c>
      <c r="D189" s="46"/>
      <c r="E189" s="10"/>
      <c r="F189" s="10"/>
      <c r="G189" s="10"/>
      <c r="H189" s="10"/>
      <c r="I189" s="10"/>
      <c r="J189" s="10"/>
      <c r="K189" s="10">
        <v>300.9</v>
      </c>
      <c r="L189" s="10">
        <f>388.8+346</f>
        <v>734.8</v>
      </c>
      <c r="M189" s="10"/>
      <c r="N189" s="10"/>
      <c r="O189" s="10"/>
      <c r="P189" s="125">
        <f t="shared" si="39"/>
        <v>1035.6999999999998</v>
      </c>
      <c r="R189" s="115">
        <f t="shared" si="42"/>
        <v>1035.6999999999998</v>
      </c>
      <c r="S189" s="115"/>
    </row>
    <row r="190" spans="1:19" ht="12">
      <c r="A190" s="293"/>
      <c r="B190" s="282"/>
      <c r="C190" s="79" t="s">
        <v>76</v>
      </c>
      <c r="D190" s="46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25">
        <f t="shared" si="39"/>
        <v>0</v>
      </c>
      <c r="R190" s="115">
        <f t="shared" si="42"/>
        <v>0</v>
      </c>
      <c r="S190" s="115"/>
    </row>
    <row r="191" spans="1:19" ht="12">
      <c r="A191" s="294" t="s">
        <v>78</v>
      </c>
      <c r="B191" s="277" t="s">
        <v>276</v>
      </c>
      <c r="C191" s="106" t="s">
        <v>74</v>
      </c>
      <c r="D191" s="71">
        <f aca="true" t="shared" si="54" ref="D191:J191">SUM(D192:D195)</f>
        <v>0</v>
      </c>
      <c r="E191" s="71">
        <f t="shared" si="54"/>
        <v>0</v>
      </c>
      <c r="F191" s="71">
        <f t="shared" si="54"/>
        <v>0</v>
      </c>
      <c r="G191" s="71">
        <f t="shared" si="54"/>
        <v>0</v>
      </c>
      <c r="H191" s="71">
        <f t="shared" si="54"/>
        <v>0</v>
      </c>
      <c r="I191" s="71">
        <f t="shared" si="54"/>
        <v>0</v>
      </c>
      <c r="J191" s="71">
        <f t="shared" si="54"/>
        <v>0</v>
      </c>
      <c r="K191" s="71">
        <f>SUM(K192:K195)</f>
        <v>4194.5</v>
      </c>
      <c r="L191" s="71">
        <f>SUM(L192:L195)</f>
        <v>0</v>
      </c>
      <c r="M191" s="71">
        <f>SUM(M192:M195)</f>
        <v>0</v>
      </c>
      <c r="N191" s="71">
        <f>SUM(N192:N195)</f>
        <v>0</v>
      </c>
      <c r="O191" s="71">
        <f>SUM(O192:O195)</f>
        <v>0</v>
      </c>
      <c r="P191" s="125">
        <f t="shared" si="39"/>
        <v>4194.5</v>
      </c>
      <c r="R191" s="115">
        <f t="shared" si="42"/>
        <v>4194.5</v>
      </c>
      <c r="S191" s="115"/>
    </row>
    <row r="192" spans="1:19" ht="12">
      <c r="A192" s="298"/>
      <c r="B192" s="281"/>
      <c r="C192" s="107" t="s">
        <v>75</v>
      </c>
      <c r="D192" s="46"/>
      <c r="E192" s="10"/>
      <c r="F192" s="10"/>
      <c r="G192" s="10"/>
      <c r="H192" s="10"/>
      <c r="I192" s="10"/>
      <c r="J192" s="10"/>
      <c r="K192" s="10">
        <v>3699.9</v>
      </c>
      <c r="L192" s="10"/>
      <c r="M192" s="10"/>
      <c r="N192" s="10"/>
      <c r="O192" s="10"/>
      <c r="P192" s="125">
        <f t="shared" si="39"/>
        <v>3699.9</v>
      </c>
      <c r="R192" s="115">
        <f t="shared" si="42"/>
        <v>3699.9</v>
      </c>
      <c r="S192" s="115"/>
    </row>
    <row r="193" spans="1:19" ht="12">
      <c r="A193" s="298"/>
      <c r="B193" s="281"/>
      <c r="C193" s="107" t="s">
        <v>87</v>
      </c>
      <c r="D193" s="46"/>
      <c r="E193" s="10"/>
      <c r="F193" s="10"/>
      <c r="G193" s="10"/>
      <c r="H193" s="10"/>
      <c r="I193" s="10"/>
      <c r="J193" s="10"/>
      <c r="K193" s="10">
        <v>75.5</v>
      </c>
      <c r="L193" s="10"/>
      <c r="M193" s="10"/>
      <c r="N193" s="10"/>
      <c r="O193" s="10"/>
      <c r="P193" s="125">
        <f aca="true" t="shared" si="55" ref="P193:P231">SUM(D193:O193)</f>
        <v>75.5</v>
      </c>
      <c r="R193" s="115">
        <f t="shared" si="42"/>
        <v>75.5</v>
      </c>
      <c r="S193" s="115"/>
    </row>
    <row r="194" spans="1:19" ht="24">
      <c r="A194" s="298"/>
      <c r="B194" s="281"/>
      <c r="C194" s="107" t="s">
        <v>248</v>
      </c>
      <c r="D194" s="46"/>
      <c r="E194" s="10"/>
      <c r="F194" s="10"/>
      <c r="G194" s="10"/>
      <c r="H194" s="10"/>
      <c r="I194" s="10"/>
      <c r="J194" s="10"/>
      <c r="K194" s="10">
        <v>419.1</v>
      </c>
      <c r="L194" s="10"/>
      <c r="M194" s="10"/>
      <c r="N194" s="10"/>
      <c r="O194" s="10"/>
      <c r="P194" s="125">
        <f t="shared" si="55"/>
        <v>419.1</v>
      </c>
      <c r="R194" s="115">
        <f t="shared" si="42"/>
        <v>419.1</v>
      </c>
      <c r="S194" s="115"/>
    </row>
    <row r="195" spans="1:19" ht="12">
      <c r="A195" s="299"/>
      <c r="B195" s="282"/>
      <c r="C195" s="107" t="s">
        <v>76</v>
      </c>
      <c r="D195" s="46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25">
        <f t="shared" si="55"/>
        <v>0</v>
      </c>
      <c r="R195" s="115">
        <f t="shared" si="42"/>
        <v>0</v>
      </c>
      <c r="S195" s="115"/>
    </row>
    <row r="196" spans="1:19" ht="12">
      <c r="A196" s="275" t="s">
        <v>48</v>
      </c>
      <c r="B196" s="284" t="s">
        <v>212</v>
      </c>
      <c r="C196" s="81" t="s">
        <v>74</v>
      </c>
      <c r="D196" s="1">
        <f>SUM(D197:D200)</f>
        <v>17907.97</v>
      </c>
      <c r="E196" s="1">
        <f aca="true" t="shared" si="56" ref="E196:O196">SUM(E197:E200)</f>
        <v>17100.79</v>
      </c>
      <c r="F196" s="1">
        <f t="shared" si="56"/>
        <v>16887.77</v>
      </c>
      <c r="G196" s="1">
        <f t="shared" si="56"/>
        <v>17003.69</v>
      </c>
      <c r="H196" s="1">
        <f>SUM(H197:H200)</f>
        <v>16608.38</v>
      </c>
      <c r="I196" s="1">
        <f t="shared" si="56"/>
        <v>19766.7292</v>
      </c>
      <c r="J196" s="1">
        <f t="shared" si="56"/>
        <v>22588.77</v>
      </c>
      <c r="K196" s="1">
        <f t="shared" si="56"/>
        <v>22986</v>
      </c>
      <c r="L196" s="1">
        <f t="shared" si="56"/>
        <v>30968.8</v>
      </c>
      <c r="M196" s="1">
        <f t="shared" si="56"/>
        <v>29733.7</v>
      </c>
      <c r="N196" s="1">
        <f t="shared" si="56"/>
        <v>30187.9</v>
      </c>
      <c r="O196" s="1">
        <f t="shared" si="56"/>
        <v>30187.9</v>
      </c>
      <c r="P196" s="125">
        <f t="shared" si="55"/>
        <v>271928.3992</v>
      </c>
      <c r="R196" s="115">
        <f t="shared" si="42"/>
        <v>271928.3992</v>
      </c>
      <c r="S196" s="115"/>
    </row>
    <row r="197" spans="1:19" ht="12">
      <c r="A197" s="275"/>
      <c r="B197" s="285"/>
      <c r="C197" s="82" t="s">
        <v>75</v>
      </c>
      <c r="D197" s="46">
        <f>D202+D207+D212</f>
        <v>0</v>
      </c>
      <c r="E197" s="46">
        <f aca="true" t="shared" si="57" ref="E197:O199">E202+E207+E212</f>
        <v>0</v>
      </c>
      <c r="F197" s="46">
        <f t="shared" si="57"/>
        <v>0</v>
      </c>
      <c r="G197" s="46">
        <f t="shared" si="57"/>
        <v>0</v>
      </c>
      <c r="H197" s="46">
        <f t="shared" si="57"/>
        <v>0</v>
      </c>
      <c r="I197" s="46">
        <f t="shared" si="57"/>
        <v>0</v>
      </c>
      <c r="J197" s="46">
        <f t="shared" si="57"/>
        <v>883.97</v>
      </c>
      <c r="K197" s="46">
        <f t="shared" si="57"/>
        <v>916.9</v>
      </c>
      <c r="L197" s="46">
        <f t="shared" si="57"/>
        <v>0</v>
      </c>
      <c r="M197" s="46">
        <f t="shared" si="57"/>
        <v>0</v>
      </c>
      <c r="N197" s="46">
        <f t="shared" si="57"/>
        <v>0</v>
      </c>
      <c r="O197" s="46">
        <f t="shared" si="57"/>
        <v>0</v>
      </c>
      <c r="P197" s="125">
        <f t="shared" si="55"/>
        <v>1800.87</v>
      </c>
      <c r="R197" s="115">
        <f t="shared" si="42"/>
        <v>1800.87</v>
      </c>
      <c r="S197" s="115"/>
    </row>
    <row r="198" spans="1:19" ht="12">
      <c r="A198" s="275"/>
      <c r="B198" s="285"/>
      <c r="C198" s="82" t="s">
        <v>87</v>
      </c>
      <c r="D198" s="46">
        <f>D203+D208+D213</f>
        <v>359</v>
      </c>
      <c r="E198" s="46">
        <f t="shared" si="57"/>
        <v>354</v>
      </c>
      <c r="F198" s="46">
        <f t="shared" si="57"/>
        <v>354</v>
      </c>
      <c r="G198" s="46">
        <f t="shared" si="57"/>
        <v>3</v>
      </c>
      <c r="H198" s="46">
        <f t="shared" si="57"/>
        <v>3</v>
      </c>
      <c r="I198" s="46">
        <f t="shared" si="57"/>
        <v>3</v>
      </c>
      <c r="J198" s="46">
        <f t="shared" si="57"/>
        <v>3</v>
      </c>
      <c r="K198" s="46">
        <f t="shared" si="57"/>
        <v>3</v>
      </c>
      <c r="L198" s="46">
        <f t="shared" si="57"/>
        <v>664.8</v>
      </c>
      <c r="M198" s="46">
        <f t="shared" si="57"/>
        <v>3</v>
      </c>
      <c r="N198" s="46">
        <f t="shared" si="57"/>
        <v>2.7</v>
      </c>
      <c r="O198" s="46">
        <v>2.7</v>
      </c>
      <c r="P198" s="125">
        <f t="shared" si="55"/>
        <v>1755.2</v>
      </c>
      <c r="R198" s="115">
        <f t="shared" si="42"/>
        <v>1755.2</v>
      </c>
      <c r="S198" s="115"/>
    </row>
    <row r="199" spans="1:19" ht="24">
      <c r="A199" s="275"/>
      <c r="B199" s="285"/>
      <c r="C199" s="82" t="s">
        <v>248</v>
      </c>
      <c r="D199" s="46">
        <f>D204+D209+D214</f>
        <v>17548.97</v>
      </c>
      <c r="E199" s="46">
        <f t="shared" si="57"/>
        <v>16746.79</v>
      </c>
      <c r="F199" s="46">
        <f t="shared" si="57"/>
        <v>16533.77</v>
      </c>
      <c r="G199" s="46">
        <f t="shared" si="57"/>
        <v>17000.69</v>
      </c>
      <c r="H199" s="46">
        <f t="shared" si="57"/>
        <v>16605.38</v>
      </c>
      <c r="I199" s="46">
        <f>I204+I209+I214</f>
        <v>19763.7292</v>
      </c>
      <c r="J199" s="46">
        <f t="shared" si="57"/>
        <v>21701.8</v>
      </c>
      <c r="K199" s="46">
        <f t="shared" si="57"/>
        <v>22066.1</v>
      </c>
      <c r="L199" s="46">
        <f t="shared" si="57"/>
        <v>30304</v>
      </c>
      <c r="M199" s="46">
        <f t="shared" si="57"/>
        <v>29730.7</v>
      </c>
      <c r="N199" s="46">
        <f>N204+N209+N214</f>
        <v>30185.2</v>
      </c>
      <c r="O199" s="46">
        <f t="shared" si="57"/>
        <v>30185.2</v>
      </c>
      <c r="P199" s="125">
        <f t="shared" si="55"/>
        <v>268372.32920000004</v>
      </c>
      <c r="R199" s="115">
        <f t="shared" si="42"/>
        <v>268372.32920000004</v>
      </c>
      <c r="S199" s="115"/>
    </row>
    <row r="200" spans="1:19" ht="24" customHeight="1">
      <c r="A200" s="275"/>
      <c r="B200" s="286"/>
      <c r="C200" s="79" t="s">
        <v>76</v>
      </c>
      <c r="D200" s="46"/>
      <c r="E200" s="46"/>
      <c r="F200" s="46"/>
      <c r="G200" s="46"/>
      <c r="H200" s="46"/>
      <c r="I200" s="46"/>
      <c r="J200" s="46"/>
      <c r="K200" s="46"/>
      <c r="L200" s="46"/>
      <c r="M200" s="46"/>
      <c r="N200" s="46"/>
      <c r="O200" s="46"/>
      <c r="P200" s="125">
        <f t="shared" si="55"/>
        <v>0</v>
      </c>
      <c r="R200" s="115">
        <f t="shared" si="42"/>
        <v>0</v>
      </c>
      <c r="S200" s="115"/>
    </row>
    <row r="201" spans="1:19" ht="12.75" customHeight="1">
      <c r="A201" s="293" t="s">
        <v>78</v>
      </c>
      <c r="B201" s="276" t="s">
        <v>219</v>
      </c>
      <c r="C201" s="81" t="s">
        <v>74</v>
      </c>
      <c r="D201" s="1">
        <f>SUM(D202:D205)</f>
        <v>17548.97</v>
      </c>
      <c r="E201" s="1">
        <f aca="true" t="shared" si="58" ref="E201:N201">SUM(E202:E205)</f>
        <v>16746.79</v>
      </c>
      <c r="F201" s="1">
        <f t="shared" si="58"/>
        <v>16533.77</v>
      </c>
      <c r="G201" s="1">
        <f t="shared" si="58"/>
        <v>17000.69</v>
      </c>
      <c r="H201" s="1">
        <f t="shared" si="58"/>
        <v>16605.38</v>
      </c>
      <c r="I201" s="1">
        <f t="shared" si="58"/>
        <v>19763.7292</v>
      </c>
      <c r="J201" s="1">
        <f t="shared" si="58"/>
        <v>22585.77</v>
      </c>
      <c r="K201" s="1">
        <f t="shared" si="58"/>
        <v>22983</v>
      </c>
      <c r="L201" s="1">
        <f t="shared" si="58"/>
        <v>30965.8</v>
      </c>
      <c r="M201" s="1">
        <f t="shared" si="58"/>
        <v>29730.7</v>
      </c>
      <c r="N201" s="1">
        <f t="shared" si="58"/>
        <v>30185.2</v>
      </c>
      <c r="O201" s="1">
        <f>SUM(O202:O205)</f>
        <v>30185.2</v>
      </c>
      <c r="P201" s="125">
        <f t="shared" si="55"/>
        <v>270834.9992</v>
      </c>
      <c r="R201" s="115">
        <f t="shared" si="42"/>
        <v>270834.9992</v>
      </c>
      <c r="S201" s="115"/>
    </row>
    <row r="202" spans="1:19" ht="12">
      <c r="A202" s="293"/>
      <c r="B202" s="276"/>
      <c r="C202" s="82" t="s">
        <v>75</v>
      </c>
      <c r="D202" s="46">
        <f>D207</f>
        <v>0</v>
      </c>
      <c r="E202" s="46"/>
      <c r="F202" s="46"/>
      <c r="G202" s="46"/>
      <c r="H202" s="46"/>
      <c r="I202" s="46"/>
      <c r="J202" s="46">
        <v>883.97</v>
      </c>
      <c r="K202" s="46">
        <v>916.9</v>
      </c>
      <c r="L202" s="46"/>
      <c r="M202" s="46"/>
      <c r="N202" s="46"/>
      <c r="O202" s="46"/>
      <c r="P202" s="125">
        <f t="shared" si="55"/>
        <v>1800.87</v>
      </c>
      <c r="R202" s="115">
        <f t="shared" si="42"/>
        <v>1800.87</v>
      </c>
      <c r="S202" s="115"/>
    </row>
    <row r="203" spans="1:19" ht="12">
      <c r="A203" s="293"/>
      <c r="B203" s="276"/>
      <c r="C203" s="82" t="s">
        <v>87</v>
      </c>
      <c r="D203" s="46"/>
      <c r="E203" s="46"/>
      <c r="F203" s="46"/>
      <c r="G203" s="46"/>
      <c r="H203" s="46"/>
      <c r="I203" s="46"/>
      <c r="J203" s="46"/>
      <c r="K203" s="46"/>
      <c r="L203" s="46">
        <v>661.8</v>
      </c>
      <c r="M203" s="46"/>
      <c r="N203" s="46"/>
      <c r="O203" s="46"/>
      <c r="P203" s="125">
        <f t="shared" si="55"/>
        <v>661.8</v>
      </c>
      <c r="R203" s="115">
        <f t="shared" si="42"/>
        <v>661.8</v>
      </c>
      <c r="S203" s="115"/>
    </row>
    <row r="204" spans="1:19" ht="24">
      <c r="A204" s="293"/>
      <c r="B204" s="276"/>
      <c r="C204" s="82" t="s">
        <v>248</v>
      </c>
      <c r="D204" s="46">
        <v>17548.97</v>
      </c>
      <c r="E204" s="46">
        <v>16746.79</v>
      </c>
      <c r="F204" s="46">
        <v>16533.77</v>
      </c>
      <c r="G204" s="46">
        <v>17000.69</v>
      </c>
      <c r="H204" s="46">
        <v>16605.38</v>
      </c>
      <c r="I204" s="66">
        <v>19763.7292</v>
      </c>
      <c r="J204" s="46">
        <f>22585.77-883.97</f>
        <v>21701.8</v>
      </c>
      <c r="K204" s="46">
        <v>22066.1</v>
      </c>
      <c r="L204" s="46">
        <v>30304</v>
      </c>
      <c r="M204" s="46">
        <v>29730.7</v>
      </c>
      <c r="N204" s="46">
        <v>30185.2</v>
      </c>
      <c r="O204" s="46">
        <v>30185.2</v>
      </c>
      <c r="P204" s="125">
        <f t="shared" si="55"/>
        <v>268372.32920000004</v>
      </c>
      <c r="R204" s="115">
        <f>D204+E204+F204+G204+H204+I204+J204+K204+L204+M204+N204+O204</f>
        <v>268372.32920000004</v>
      </c>
      <c r="S204" s="115"/>
    </row>
    <row r="205" spans="1:19" ht="12">
      <c r="A205" s="293"/>
      <c r="B205" s="276"/>
      <c r="C205" s="79" t="s">
        <v>76</v>
      </c>
      <c r="D205" s="46"/>
      <c r="E205" s="46"/>
      <c r="F205" s="46"/>
      <c r="G205" s="46"/>
      <c r="H205" s="46"/>
      <c r="I205" s="46"/>
      <c r="J205" s="46"/>
      <c r="K205" s="46"/>
      <c r="L205" s="46"/>
      <c r="M205" s="46"/>
      <c r="N205" s="46"/>
      <c r="O205" s="46"/>
      <c r="P205" s="125">
        <f>SUM(D205:O205)</f>
        <v>0</v>
      </c>
      <c r="R205" s="115">
        <f>D205+E205+F205+G205+H205+I205+J205+K205+L205+M205+N205+O205</f>
        <v>0</v>
      </c>
      <c r="S205" s="115"/>
    </row>
    <row r="206" spans="1:19" ht="17.25" customHeight="1">
      <c r="A206" s="293" t="s">
        <v>78</v>
      </c>
      <c r="B206" s="277" t="s">
        <v>45</v>
      </c>
      <c r="C206" s="81" t="s">
        <v>74</v>
      </c>
      <c r="D206" s="1">
        <f>SUM(D207:D210)</f>
        <v>356</v>
      </c>
      <c r="E206" s="1">
        <f aca="true" t="shared" si="59" ref="E206:O206">SUM(E207:E210)</f>
        <v>351</v>
      </c>
      <c r="F206" s="1">
        <f t="shared" si="59"/>
        <v>351</v>
      </c>
      <c r="G206" s="1">
        <f t="shared" si="59"/>
        <v>0</v>
      </c>
      <c r="H206" s="1">
        <f t="shared" si="59"/>
        <v>0</v>
      </c>
      <c r="I206" s="1">
        <f t="shared" si="59"/>
        <v>0</v>
      </c>
      <c r="J206" s="1">
        <f t="shared" si="59"/>
        <v>0</v>
      </c>
      <c r="K206" s="1">
        <f t="shared" si="59"/>
        <v>0</v>
      </c>
      <c r="L206" s="1">
        <f t="shared" si="59"/>
        <v>0</v>
      </c>
      <c r="M206" s="1">
        <f t="shared" si="59"/>
        <v>0</v>
      </c>
      <c r="N206" s="1">
        <f t="shared" si="59"/>
        <v>0</v>
      </c>
      <c r="O206" s="1">
        <f t="shared" si="59"/>
        <v>0</v>
      </c>
      <c r="P206" s="125">
        <f t="shared" si="55"/>
        <v>1058</v>
      </c>
      <c r="R206" s="115">
        <f aca="true" t="shared" si="60" ref="R206:R267">D206+E206+F206+G206+H206+I206+J206+K206+L206+M206+N206+O206</f>
        <v>1058</v>
      </c>
      <c r="S206" s="115"/>
    </row>
    <row r="207" spans="1:19" ht="12">
      <c r="A207" s="293"/>
      <c r="B207" s="281"/>
      <c r="C207" s="82" t="s">
        <v>75</v>
      </c>
      <c r="D207" s="46"/>
      <c r="E207" s="46"/>
      <c r="F207" s="46"/>
      <c r="G207" s="46"/>
      <c r="H207" s="46"/>
      <c r="I207" s="46"/>
      <c r="J207" s="46"/>
      <c r="K207" s="46"/>
      <c r="L207" s="46"/>
      <c r="M207" s="46"/>
      <c r="N207" s="46"/>
      <c r="O207" s="46"/>
      <c r="P207" s="125">
        <f t="shared" si="55"/>
        <v>0</v>
      </c>
      <c r="R207" s="115">
        <f t="shared" si="60"/>
        <v>0</v>
      </c>
      <c r="S207" s="115"/>
    </row>
    <row r="208" spans="1:19" ht="12">
      <c r="A208" s="293"/>
      <c r="B208" s="281"/>
      <c r="C208" s="82" t="s">
        <v>87</v>
      </c>
      <c r="D208" s="46">
        <v>356</v>
      </c>
      <c r="E208" s="46">
        <v>351</v>
      </c>
      <c r="F208" s="46">
        <v>351</v>
      </c>
      <c r="G208" s="46"/>
      <c r="H208" s="46"/>
      <c r="I208" s="46"/>
      <c r="J208" s="46"/>
      <c r="K208" s="46">
        <v>0</v>
      </c>
      <c r="L208" s="46"/>
      <c r="M208" s="46"/>
      <c r="N208" s="46"/>
      <c r="O208" s="46"/>
      <c r="P208" s="125">
        <f t="shared" si="55"/>
        <v>1058</v>
      </c>
      <c r="R208" s="115">
        <f t="shared" si="60"/>
        <v>1058</v>
      </c>
      <c r="S208" s="115"/>
    </row>
    <row r="209" spans="1:19" ht="24">
      <c r="A209" s="293"/>
      <c r="B209" s="281"/>
      <c r="C209" s="82" t="s">
        <v>248</v>
      </c>
      <c r="D209" s="46"/>
      <c r="E209" s="46"/>
      <c r="F209" s="46"/>
      <c r="G209" s="46"/>
      <c r="H209" s="46"/>
      <c r="I209" s="46"/>
      <c r="J209" s="46"/>
      <c r="K209" s="46"/>
      <c r="L209" s="46"/>
      <c r="M209" s="46"/>
      <c r="N209" s="46"/>
      <c r="O209" s="46"/>
      <c r="P209" s="125">
        <f t="shared" si="55"/>
        <v>0</v>
      </c>
      <c r="R209" s="115">
        <f t="shared" si="60"/>
        <v>0</v>
      </c>
      <c r="S209" s="115"/>
    </row>
    <row r="210" spans="1:19" ht="20.25" customHeight="1">
      <c r="A210" s="293"/>
      <c r="B210" s="282"/>
      <c r="C210" s="79" t="s">
        <v>76</v>
      </c>
      <c r="D210" s="46"/>
      <c r="E210" s="46"/>
      <c r="F210" s="46"/>
      <c r="G210" s="46"/>
      <c r="H210" s="46"/>
      <c r="I210" s="46"/>
      <c r="J210" s="46"/>
      <c r="K210" s="46"/>
      <c r="L210" s="46"/>
      <c r="M210" s="46"/>
      <c r="N210" s="46"/>
      <c r="O210" s="46"/>
      <c r="P210" s="125">
        <f t="shared" si="55"/>
        <v>0</v>
      </c>
      <c r="R210" s="115">
        <f t="shared" si="60"/>
        <v>0</v>
      </c>
      <c r="S210" s="115"/>
    </row>
    <row r="211" spans="1:19" ht="12.75" customHeight="1">
      <c r="A211" s="293" t="s">
        <v>78</v>
      </c>
      <c r="B211" s="276" t="s">
        <v>16</v>
      </c>
      <c r="C211" s="81" t="s">
        <v>74</v>
      </c>
      <c r="D211" s="1">
        <v>3</v>
      </c>
      <c r="E211" s="1">
        <v>3</v>
      </c>
      <c r="F211" s="1">
        <v>3</v>
      </c>
      <c r="G211" s="1">
        <v>3</v>
      </c>
      <c r="H211" s="1">
        <v>3</v>
      </c>
      <c r="I211" s="1">
        <f aca="true" t="shared" si="61" ref="I211:O211">SUM(I212:I215)</f>
        <v>3</v>
      </c>
      <c r="J211" s="1">
        <f t="shared" si="61"/>
        <v>3</v>
      </c>
      <c r="K211" s="1">
        <f t="shared" si="61"/>
        <v>3</v>
      </c>
      <c r="L211" s="1">
        <f t="shared" si="61"/>
        <v>3</v>
      </c>
      <c r="M211" s="1">
        <f t="shared" si="61"/>
        <v>3</v>
      </c>
      <c r="N211" s="1">
        <f t="shared" si="61"/>
        <v>2.7</v>
      </c>
      <c r="O211" s="1">
        <f t="shared" si="61"/>
        <v>2.7</v>
      </c>
      <c r="P211" s="125">
        <f t="shared" si="55"/>
        <v>35.400000000000006</v>
      </c>
      <c r="R211" s="115">
        <f t="shared" si="60"/>
        <v>35.400000000000006</v>
      </c>
      <c r="S211" s="115"/>
    </row>
    <row r="212" spans="1:19" ht="12">
      <c r="A212" s="293"/>
      <c r="B212" s="276"/>
      <c r="C212" s="82" t="s">
        <v>75</v>
      </c>
      <c r="D212" s="46"/>
      <c r="E212" s="46"/>
      <c r="F212" s="46"/>
      <c r="G212" s="46"/>
      <c r="H212" s="46"/>
      <c r="I212" s="46"/>
      <c r="J212" s="46"/>
      <c r="K212" s="46"/>
      <c r="L212" s="46"/>
      <c r="M212" s="46"/>
      <c r="N212" s="46"/>
      <c r="O212" s="46"/>
      <c r="P212" s="125">
        <f t="shared" si="55"/>
        <v>0</v>
      </c>
      <c r="R212" s="115">
        <f t="shared" si="60"/>
        <v>0</v>
      </c>
      <c r="S212" s="115"/>
    </row>
    <row r="213" spans="1:19" ht="12">
      <c r="A213" s="293"/>
      <c r="B213" s="276"/>
      <c r="C213" s="82" t="s">
        <v>87</v>
      </c>
      <c r="D213" s="46">
        <v>3</v>
      </c>
      <c r="E213" s="46">
        <v>3</v>
      </c>
      <c r="F213" s="46">
        <v>3</v>
      </c>
      <c r="G213" s="46">
        <v>3</v>
      </c>
      <c r="H213" s="46">
        <v>3</v>
      </c>
      <c r="I213" s="46">
        <v>3</v>
      </c>
      <c r="J213" s="46">
        <v>3</v>
      </c>
      <c r="K213" s="46">
        <v>3</v>
      </c>
      <c r="L213" s="46">
        <v>3</v>
      </c>
      <c r="M213" s="46">
        <v>3</v>
      </c>
      <c r="N213" s="46">
        <v>2.7</v>
      </c>
      <c r="O213" s="46">
        <v>2.7</v>
      </c>
      <c r="P213" s="125">
        <f t="shared" si="55"/>
        <v>35.400000000000006</v>
      </c>
      <c r="R213" s="115">
        <f t="shared" si="60"/>
        <v>35.400000000000006</v>
      </c>
      <c r="S213" s="115"/>
    </row>
    <row r="214" spans="1:19" ht="24">
      <c r="A214" s="293"/>
      <c r="B214" s="276"/>
      <c r="C214" s="82" t="s">
        <v>248</v>
      </c>
      <c r="D214" s="46"/>
      <c r="E214" s="46"/>
      <c r="F214" s="46"/>
      <c r="G214" s="46"/>
      <c r="H214" s="46"/>
      <c r="I214" s="46"/>
      <c r="J214" s="46"/>
      <c r="K214" s="46"/>
      <c r="L214" s="46"/>
      <c r="M214" s="46"/>
      <c r="N214" s="46"/>
      <c r="O214" s="46"/>
      <c r="P214" s="125">
        <f t="shared" si="55"/>
        <v>0</v>
      </c>
      <c r="R214" s="115">
        <f t="shared" si="60"/>
        <v>0</v>
      </c>
      <c r="S214" s="115"/>
    </row>
    <row r="215" spans="1:19" ht="12">
      <c r="A215" s="294"/>
      <c r="B215" s="277"/>
      <c r="C215" s="79" t="s">
        <v>76</v>
      </c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25">
        <f t="shared" si="55"/>
        <v>0</v>
      </c>
      <c r="R215" s="115">
        <f t="shared" si="60"/>
        <v>0</v>
      </c>
      <c r="S215" s="115"/>
    </row>
    <row r="216" spans="1:19" ht="12.75" customHeight="1">
      <c r="A216" s="280" t="s">
        <v>49</v>
      </c>
      <c r="B216" s="280" t="s">
        <v>184</v>
      </c>
      <c r="C216" s="81" t="s">
        <v>74</v>
      </c>
      <c r="D216" s="2">
        <v>0</v>
      </c>
      <c r="E216" s="2">
        <v>0</v>
      </c>
      <c r="F216" s="2">
        <v>0</v>
      </c>
      <c r="G216" s="2">
        <v>0</v>
      </c>
      <c r="H216" s="2">
        <v>0</v>
      </c>
      <c r="I216" s="2">
        <f>SUM(I217:I220)</f>
        <v>0</v>
      </c>
      <c r="J216" s="2">
        <f aca="true" t="shared" si="62" ref="J216:O216">SUM(J217:J220)</f>
        <v>0</v>
      </c>
      <c r="K216" s="2">
        <f t="shared" si="62"/>
        <v>0</v>
      </c>
      <c r="L216" s="2">
        <f t="shared" si="62"/>
        <v>0</v>
      </c>
      <c r="M216" s="2">
        <f t="shared" si="62"/>
        <v>0</v>
      </c>
      <c r="N216" s="2">
        <f t="shared" si="62"/>
        <v>0</v>
      </c>
      <c r="O216" s="2">
        <f t="shared" si="62"/>
        <v>0</v>
      </c>
      <c r="P216" s="125">
        <f t="shared" si="55"/>
        <v>0</v>
      </c>
      <c r="R216" s="115">
        <f t="shared" si="60"/>
        <v>0</v>
      </c>
      <c r="S216" s="115"/>
    </row>
    <row r="217" spans="1:19" ht="12">
      <c r="A217" s="280"/>
      <c r="B217" s="280"/>
      <c r="C217" s="82" t="s">
        <v>75</v>
      </c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125">
        <f t="shared" si="55"/>
        <v>0</v>
      </c>
      <c r="R217" s="115">
        <f t="shared" si="60"/>
        <v>0</v>
      </c>
      <c r="S217" s="115"/>
    </row>
    <row r="218" spans="1:19" ht="12">
      <c r="A218" s="280"/>
      <c r="B218" s="280"/>
      <c r="C218" s="82" t="s">
        <v>87</v>
      </c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125">
        <f t="shared" si="55"/>
        <v>0</v>
      </c>
      <c r="R218" s="115">
        <f t="shared" si="60"/>
        <v>0</v>
      </c>
      <c r="S218" s="115"/>
    </row>
    <row r="219" spans="1:19" ht="24">
      <c r="A219" s="280"/>
      <c r="B219" s="280"/>
      <c r="C219" s="82" t="s">
        <v>248</v>
      </c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125">
        <f t="shared" si="55"/>
        <v>0</v>
      </c>
      <c r="R219" s="115">
        <f t="shared" si="60"/>
        <v>0</v>
      </c>
      <c r="S219" s="115"/>
    </row>
    <row r="220" spans="1:19" ht="12">
      <c r="A220" s="280"/>
      <c r="B220" s="280"/>
      <c r="C220" s="79" t="s">
        <v>76</v>
      </c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125">
        <f t="shared" si="55"/>
        <v>0</v>
      </c>
      <c r="R220" s="115">
        <f t="shared" si="60"/>
        <v>0</v>
      </c>
      <c r="S220" s="115"/>
    </row>
    <row r="221" spans="1:19" ht="12.75" customHeight="1">
      <c r="A221" s="276" t="s">
        <v>78</v>
      </c>
      <c r="B221" s="276" t="s">
        <v>46</v>
      </c>
      <c r="C221" s="81" t="s">
        <v>74</v>
      </c>
      <c r="D221" s="2">
        <v>0</v>
      </c>
      <c r="E221" s="2">
        <v>0</v>
      </c>
      <c r="F221" s="2">
        <v>0</v>
      </c>
      <c r="G221" s="2">
        <v>0</v>
      </c>
      <c r="H221" s="2">
        <v>0</v>
      </c>
      <c r="I221" s="2">
        <v>0</v>
      </c>
      <c r="J221" s="2">
        <v>0</v>
      </c>
      <c r="K221" s="2">
        <v>0</v>
      </c>
      <c r="L221" s="2">
        <v>0</v>
      </c>
      <c r="M221" s="2">
        <v>0</v>
      </c>
      <c r="N221" s="2">
        <v>0</v>
      </c>
      <c r="O221" s="2">
        <v>0</v>
      </c>
      <c r="P221" s="125">
        <f t="shared" si="55"/>
        <v>0</v>
      </c>
      <c r="R221" s="115">
        <f t="shared" si="60"/>
        <v>0</v>
      </c>
      <c r="S221" s="115"/>
    </row>
    <row r="222" spans="1:19" ht="12">
      <c r="A222" s="276"/>
      <c r="B222" s="276"/>
      <c r="C222" s="82" t="s">
        <v>75</v>
      </c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125">
        <f t="shared" si="55"/>
        <v>0</v>
      </c>
      <c r="R222" s="115">
        <f t="shared" si="60"/>
        <v>0</v>
      </c>
      <c r="S222" s="115"/>
    </row>
    <row r="223" spans="1:19" ht="12">
      <c r="A223" s="276"/>
      <c r="B223" s="276"/>
      <c r="C223" s="82" t="s">
        <v>87</v>
      </c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125">
        <f t="shared" si="55"/>
        <v>0</v>
      </c>
      <c r="R223" s="115">
        <f t="shared" si="60"/>
        <v>0</v>
      </c>
      <c r="S223" s="115"/>
    </row>
    <row r="224" spans="1:19" ht="24">
      <c r="A224" s="276"/>
      <c r="B224" s="276"/>
      <c r="C224" s="82" t="s">
        <v>248</v>
      </c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125">
        <f t="shared" si="55"/>
        <v>0</v>
      </c>
      <c r="R224" s="115">
        <f t="shared" si="60"/>
        <v>0</v>
      </c>
      <c r="S224" s="115"/>
    </row>
    <row r="225" spans="1:19" ht="12">
      <c r="A225" s="276"/>
      <c r="B225" s="276"/>
      <c r="C225" s="79" t="s">
        <v>76</v>
      </c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125">
        <f t="shared" si="55"/>
        <v>0</v>
      </c>
      <c r="R225" s="115">
        <f t="shared" si="60"/>
        <v>0</v>
      </c>
      <c r="S225" s="115"/>
    </row>
    <row r="226" spans="1:19" ht="12">
      <c r="A226" s="280" t="s">
        <v>52</v>
      </c>
      <c r="B226" s="280" t="s">
        <v>198</v>
      </c>
      <c r="C226" s="80" t="s">
        <v>74</v>
      </c>
      <c r="D226" s="2">
        <f>SUM(D227:D230)</f>
        <v>0</v>
      </c>
      <c r="E226" s="2">
        <f aca="true" t="shared" si="63" ref="E226:O226">SUM(E227:E230)</f>
        <v>0</v>
      </c>
      <c r="F226" s="2">
        <f t="shared" si="63"/>
        <v>0</v>
      </c>
      <c r="G226" s="2">
        <f t="shared" si="63"/>
        <v>0</v>
      </c>
      <c r="H226" s="2">
        <f t="shared" si="63"/>
        <v>0</v>
      </c>
      <c r="I226" s="2">
        <f t="shared" si="63"/>
        <v>4419.5</v>
      </c>
      <c r="J226" s="2">
        <f t="shared" si="63"/>
        <v>4539.3</v>
      </c>
      <c r="K226" s="2">
        <f t="shared" si="63"/>
        <v>4097.4</v>
      </c>
      <c r="L226" s="2">
        <f t="shared" si="63"/>
        <v>7810.2</v>
      </c>
      <c r="M226" s="2">
        <f t="shared" si="63"/>
        <v>53582.9</v>
      </c>
      <c r="N226" s="2">
        <f t="shared" si="63"/>
        <v>4606.6</v>
      </c>
      <c r="O226" s="2">
        <f t="shared" si="63"/>
        <v>5071.4</v>
      </c>
      <c r="P226" s="125">
        <f t="shared" si="55"/>
        <v>84127.3</v>
      </c>
      <c r="R226" s="115">
        <f t="shared" si="60"/>
        <v>84127.3</v>
      </c>
      <c r="S226" s="115"/>
    </row>
    <row r="227" spans="1:19" ht="12">
      <c r="A227" s="280"/>
      <c r="B227" s="280"/>
      <c r="C227" s="78" t="s">
        <v>75</v>
      </c>
      <c r="D227" s="3">
        <f>D232+D237</f>
        <v>0</v>
      </c>
      <c r="E227" s="3">
        <f aca="true" t="shared" si="64" ref="E227:O227">E232+E237</f>
        <v>0</v>
      </c>
      <c r="F227" s="3">
        <f t="shared" si="64"/>
        <v>0</v>
      </c>
      <c r="G227" s="3">
        <f t="shared" si="64"/>
        <v>0</v>
      </c>
      <c r="H227" s="3">
        <f t="shared" si="64"/>
        <v>0</v>
      </c>
      <c r="I227" s="3">
        <f t="shared" si="64"/>
        <v>0</v>
      </c>
      <c r="J227" s="3">
        <f t="shared" si="64"/>
        <v>0</v>
      </c>
      <c r="K227" s="3">
        <f t="shared" si="64"/>
        <v>0</v>
      </c>
      <c r="L227" s="3">
        <f t="shared" si="64"/>
        <v>0</v>
      </c>
      <c r="M227" s="3">
        <f t="shared" si="64"/>
        <v>45085.4</v>
      </c>
      <c r="N227" s="3">
        <f t="shared" si="64"/>
        <v>0</v>
      </c>
      <c r="O227" s="3">
        <f t="shared" si="64"/>
        <v>0</v>
      </c>
      <c r="P227" s="125">
        <f t="shared" si="55"/>
        <v>45085.4</v>
      </c>
      <c r="R227" s="115">
        <f t="shared" si="60"/>
        <v>45085.4</v>
      </c>
      <c r="S227" s="115"/>
    </row>
    <row r="228" spans="1:19" ht="12">
      <c r="A228" s="280"/>
      <c r="B228" s="280"/>
      <c r="C228" s="82" t="s">
        <v>87</v>
      </c>
      <c r="D228" s="3">
        <f aca="true" t="shared" si="65" ref="D228:O230">D233+D238</f>
        <v>0</v>
      </c>
      <c r="E228" s="3">
        <f t="shared" si="65"/>
        <v>0</v>
      </c>
      <c r="F228" s="3">
        <f t="shared" si="65"/>
        <v>0</v>
      </c>
      <c r="G228" s="3">
        <f t="shared" si="65"/>
        <v>0</v>
      </c>
      <c r="H228" s="3">
        <f t="shared" si="65"/>
        <v>0</v>
      </c>
      <c r="I228" s="3">
        <f t="shared" si="65"/>
        <v>0</v>
      </c>
      <c r="J228" s="3">
        <f t="shared" si="65"/>
        <v>294</v>
      </c>
      <c r="K228" s="3">
        <f t="shared" si="65"/>
        <v>0</v>
      </c>
      <c r="L228" s="3">
        <f t="shared" si="65"/>
        <v>3479</v>
      </c>
      <c r="M228" s="3">
        <f t="shared" si="65"/>
        <v>920.1</v>
      </c>
      <c r="N228" s="3">
        <f t="shared" si="65"/>
        <v>0</v>
      </c>
      <c r="O228" s="3">
        <f t="shared" si="65"/>
        <v>0</v>
      </c>
      <c r="P228" s="125">
        <f t="shared" si="55"/>
        <v>4693.1</v>
      </c>
      <c r="R228" s="115">
        <f t="shared" si="60"/>
        <v>4693.1</v>
      </c>
      <c r="S228" s="115"/>
    </row>
    <row r="229" spans="1:19" ht="24">
      <c r="A229" s="280"/>
      <c r="B229" s="280"/>
      <c r="C229" s="82" t="s">
        <v>248</v>
      </c>
      <c r="D229" s="3">
        <f t="shared" si="65"/>
        <v>0</v>
      </c>
      <c r="E229" s="3">
        <f t="shared" si="65"/>
        <v>0</v>
      </c>
      <c r="F229" s="3">
        <f t="shared" si="65"/>
        <v>0</v>
      </c>
      <c r="G229" s="3">
        <f t="shared" si="65"/>
        <v>0</v>
      </c>
      <c r="H229" s="3">
        <f t="shared" si="65"/>
        <v>0</v>
      </c>
      <c r="I229" s="3">
        <f t="shared" si="65"/>
        <v>4419.5</v>
      </c>
      <c r="J229" s="3">
        <f t="shared" si="65"/>
        <v>4245.3</v>
      </c>
      <c r="K229" s="3">
        <f t="shared" si="65"/>
        <v>4097.4</v>
      </c>
      <c r="L229" s="3">
        <f t="shared" si="65"/>
        <v>4331.2</v>
      </c>
      <c r="M229" s="3">
        <f t="shared" si="65"/>
        <v>5130.299999999999</v>
      </c>
      <c r="N229" s="3">
        <f t="shared" si="65"/>
        <v>4606.6</v>
      </c>
      <c r="O229" s="3">
        <f t="shared" si="65"/>
        <v>5071.4</v>
      </c>
      <c r="P229" s="125">
        <f t="shared" si="55"/>
        <v>31901.699999999997</v>
      </c>
      <c r="R229" s="115">
        <f t="shared" si="60"/>
        <v>31901.699999999997</v>
      </c>
      <c r="S229" s="115"/>
    </row>
    <row r="230" spans="1:19" ht="12">
      <c r="A230" s="280"/>
      <c r="B230" s="280"/>
      <c r="C230" s="82" t="s">
        <v>76</v>
      </c>
      <c r="D230" s="3">
        <f t="shared" si="65"/>
        <v>0</v>
      </c>
      <c r="E230" s="3">
        <f t="shared" si="65"/>
        <v>0</v>
      </c>
      <c r="F230" s="3">
        <f t="shared" si="65"/>
        <v>0</v>
      </c>
      <c r="G230" s="3">
        <f t="shared" si="65"/>
        <v>0</v>
      </c>
      <c r="H230" s="3">
        <f t="shared" si="65"/>
        <v>0</v>
      </c>
      <c r="I230" s="3">
        <f t="shared" si="65"/>
        <v>0</v>
      </c>
      <c r="J230" s="3">
        <f t="shared" si="65"/>
        <v>0</v>
      </c>
      <c r="K230" s="3">
        <f t="shared" si="65"/>
        <v>0</v>
      </c>
      <c r="L230" s="3">
        <f t="shared" si="65"/>
        <v>0</v>
      </c>
      <c r="M230" s="3">
        <f t="shared" si="65"/>
        <v>2447.1</v>
      </c>
      <c r="N230" s="3">
        <f t="shared" si="65"/>
        <v>0</v>
      </c>
      <c r="O230" s="3">
        <f t="shared" si="65"/>
        <v>0</v>
      </c>
      <c r="P230" s="125">
        <f t="shared" si="55"/>
        <v>2447.1</v>
      </c>
      <c r="R230" s="115">
        <f t="shared" si="60"/>
        <v>2447.1</v>
      </c>
      <c r="S230" s="115"/>
    </row>
    <row r="231" spans="1:19" ht="12">
      <c r="A231" s="276" t="s">
        <v>78</v>
      </c>
      <c r="B231" s="277" t="s">
        <v>15</v>
      </c>
      <c r="C231" s="80" t="s">
        <v>74</v>
      </c>
      <c r="D231" s="2">
        <f>SUM(D232:D235)</f>
        <v>0</v>
      </c>
      <c r="E231" s="2">
        <f aca="true" t="shared" si="66" ref="E231:O231">SUM(E232:E235)</f>
        <v>0</v>
      </c>
      <c r="F231" s="2">
        <f t="shared" si="66"/>
        <v>0</v>
      </c>
      <c r="G231" s="2">
        <f t="shared" si="66"/>
        <v>0</v>
      </c>
      <c r="H231" s="2">
        <f t="shared" si="66"/>
        <v>0</v>
      </c>
      <c r="I231" s="2">
        <f>SUM(I232:I235)</f>
        <v>4419.5</v>
      </c>
      <c r="J231" s="2">
        <f t="shared" si="66"/>
        <v>37.58</v>
      </c>
      <c r="K231" s="2">
        <f t="shared" si="66"/>
        <v>0</v>
      </c>
      <c r="L231" s="2">
        <f t="shared" si="66"/>
        <v>3550</v>
      </c>
      <c r="M231" s="2">
        <f t="shared" si="66"/>
        <v>51239.7</v>
      </c>
      <c r="N231" s="2">
        <f t="shared" si="66"/>
        <v>0</v>
      </c>
      <c r="O231" s="2">
        <f t="shared" si="66"/>
        <v>0</v>
      </c>
      <c r="P231" s="125">
        <f t="shared" si="55"/>
        <v>59246.78</v>
      </c>
      <c r="R231" s="115">
        <f t="shared" si="60"/>
        <v>59246.78</v>
      </c>
      <c r="S231" s="115"/>
    </row>
    <row r="232" spans="1:19" ht="12">
      <c r="A232" s="276"/>
      <c r="B232" s="281"/>
      <c r="C232" s="78" t="s">
        <v>75</v>
      </c>
      <c r="D232" s="11"/>
      <c r="E232" s="11"/>
      <c r="F232" s="11"/>
      <c r="G232" s="11"/>
      <c r="H232" s="11"/>
      <c r="I232" s="11"/>
      <c r="J232" s="11"/>
      <c r="K232" s="11"/>
      <c r="L232" s="11"/>
      <c r="M232" s="11">
        <v>45085.4</v>
      </c>
      <c r="N232" s="11"/>
      <c r="O232" s="11"/>
      <c r="P232" s="125">
        <f aca="true" t="shared" si="67" ref="P232:P285">SUM(D232:O232)</f>
        <v>45085.4</v>
      </c>
      <c r="R232" s="115">
        <f t="shared" si="60"/>
        <v>45085.4</v>
      </c>
      <c r="S232" s="115"/>
    </row>
    <row r="233" spans="1:19" ht="12">
      <c r="A233" s="276"/>
      <c r="B233" s="281"/>
      <c r="C233" s="82" t="s">
        <v>87</v>
      </c>
      <c r="D233" s="11"/>
      <c r="E233" s="11"/>
      <c r="F233" s="11"/>
      <c r="G233" s="11"/>
      <c r="H233" s="11"/>
      <c r="I233" s="11"/>
      <c r="J233" s="11"/>
      <c r="K233" s="11"/>
      <c r="L233" s="11">
        <v>3479</v>
      </c>
      <c r="M233" s="11">
        <v>920.1</v>
      </c>
      <c r="N233" s="11"/>
      <c r="O233" s="11"/>
      <c r="P233" s="125">
        <f t="shared" si="67"/>
        <v>4399.1</v>
      </c>
      <c r="R233" s="115">
        <f t="shared" si="60"/>
        <v>4399.1</v>
      </c>
      <c r="S233" s="115"/>
    </row>
    <row r="234" spans="1:19" ht="24">
      <c r="A234" s="276"/>
      <c r="B234" s="281"/>
      <c r="C234" s="82" t="s">
        <v>248</v>
      </c>
      <c r="D234" s="11"/>
      <c r="E234" s="11"/>
      <c r="F234" s="11"/>
      <c r="G234" s="11"/>
      <c r="H234" s="11"/>
      <c r="I234" s="66">
        <v>4419.5</v>
      </c>
      <c r="J234" s="46">
        <v>37.58</v>
      </c>
      <c r="K234" s="46">
        <v>0</v>
      </c>
      <c r="L234" s="46">
        <v>71</v>
      </c>
      <c r="M234" s="46">
        <v>2787.1</v>
      </c>
      <c r="N234" s="46">
        <v>0</v>
      </c>
      <c r="O234" s="46">
        <v>0</v>
      </c>
      <c r="P234" s="125">
        <f t="shared" si="67"/>
        <v>7315.18</v>
      </c>
      <c r="R234" s="115">
        <f t="shared" si="60"/>
        <v>7315.18</v>
      </c>
      <c r="S234" s="115"/>
    </row>
    <row r="235" spans="1:19" ht="12">
      <c r="A235" s="277"/>
      <c r="B235" s="282"/>
      <c r="C235" s="79" t="s">
        <v>76</v>
      </c>
      <c r="D235" s="11"/>
      <c r="E235" s="11"/>
      <c r="F235" s="11"/>
      <c r="G235" s="11"/>
      <c r="H235" s="11"/>
      <c r="I235" s="11"/>
      <c r="J235" s="11"/>
      <c r="K235" s="11"/>
      <c r="L235" s="11"/>
      <c r="M235" s="11">
        <v>2447.1</v>
      </c>
      <c r="N235" s="11"/>
      <c r="O235" s="11"/>
      <c r="P235" s="125">
        <f t="shared" si="67"/>
        <v>2447.1</v>
      </c>
      <c r="R235" s="115">
        <f t="shared" si="60"/>
        <v>2447.1</v>
      </c>
      <c r="S235" s="115"/>
    </row>
    <row r="236" spans="1:19" ht="12">
      <c r="A236" s="276" t="s">
        <v>78</v>
      </c>
      <c r="B236" s="277" t="s">
        <v>167</v>
      </c>
      <c r="C236" s="80" t="s">
        <v>74</v>
      </c>
      <c r="D236" s="11">
        <v>0</v>
      </c>
      <c r="E236" s="11">
        <v>0</v>
      </c>
      <c r="F236" s="11">
        <v>0</v>
      </c>
      <c r="G236" s="11">
        <v>0</v>
      </c>
      <c r="H236" s="11">
        <v>0</v>
      </c>
      <c r="I236" s="11">
        <v>0</v>
      </c>
      <c r="J236" s="30">
        <f aca="true" t="shared" si="68" ref="J236:O236">SUM(J237:J240)</f>
        <v>4501.72</v>
      </c>
      <c r="K236" s="30">
        <f t="shared" si="68"/>
        <v>4097.4</v>
      </c>
      <c r="L236" s="30">
        <f t="shared" si="68"/>
        <v>4260.2</v>
      </c>
      <c r="M236" s="30">
        <f t="shared" si="68"/>
        <v>2343.2</v>
      </c>
      <c r="N236" s="30">
        <f t="shared" si="68"/>
        <v>4606.6</v>
      </c>
      <c r="O236" s="30">
        <f t="shared" si="68"/>
        <v>5071.4</v>
      </c>
      <c r="P236" s="125">
        <f t="shared" si="67"/>
        <v>24880.520000000004</v>
      </c>
      <c r="R236" s="115">
        <f t="shared" si="60"/>
        <v>24880.520000000004</v>
      </c>
      <c r="S236" s="115"/>
    </row>
    <row r="237" spans="1:19" ht="12">
      <c r="A237" s="276"/>
      <c r="B237" s="281"/>
      <c r="C237" s="78" t="s">
        <v>75</v>
      </c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25">
        <f t="shared" si="67"/>
        <v>0</v>
      </c>
      <c r="R237" s="115">
        <f t="shared" si="60"/>
        <v>0</v>
      </c>
      <c r="S237" s="115"/>
    </row>
    <row r="238" spans="1:19" ht="12">
      <c r="A238" s="276"/>
      <c r="B238" s="281"/>
      <c r="C238" s="82" t="s">
        <v>87</v>
      </c>
      <c r="D238" s="11"/>
      <c r="E238" s="11"/>
      <c r="F238" s="11"/>
      <c r="G238" s="11"/>
      <c r="H238" s="11"/>
      <c r="I238" s="11"/>
      <c r="J238" s="11">
        <v>294</v>
      </c>
      <c r="K238" s="11"/>
      <c r="L238" s="11"/>
      <c r="M238" s="11"/>
      <c r="N238" s="11"/>
      <c r="O238" s="11"/>
      <c r="P238" s="125">
        <f t="shared" si="67"/>
        <v>294</v>
      </c>
      <c r="R238" s="115">
        <f t="shared" si="60"/>
        <v>294</v>
      </c>
      <c r="S238" s="115"/>
    </row>
    <row r="239" spans="1:19" ht="24">
      <c r="A239" s="276"/>
      <c r="B239" s="281"/>
      <c r="C239" s="82" t="s">
        <v>248</v>
      </c>
      <c r="D239" s="11"/>
      <c r="E239" s="11"/>
      <c r="F239" s="11"/>
      <c r="G239" s="11"/>
      <c r="H239" s="11"/>
      <c r="I239" s="11"/>
      <c r="J239" s="11">
        <v>4207.72</v>
      </c>
      <c r="K239" s="11">
        <v>4097.4</v>
      </c>
      <c r="L239" s="11">
        <v>4260.2</v>
      </c>
      <c r="M239" s="11">
        <v>2343.2</v>
      </c>
      <c r="N239" s="11">
        <v>4606.6</v>
      </c>
      <c r="O239" s="11">
        <v>5071.4</v>
      </c>
      <c r="P239" s="125">
        <f t="shared" si="67"/>
        <v>24586.520000000004</v>
      </c>
      <c r="R239" s="115">
        <f t="shared" si="60"/>
        <v>24586.520000000004</v>
      </c>
      <c r="S239" s="115"/>
    </row>
    <row r="240" spans="1:19" ht="12">
      <c r="A240" s="277"/>
      <c r="B240" s="282"/>
      <c r="C240" s="79" t="s">
        <v>76</v>
      </c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25">
        <f t="shared" si="67"/>
        <v>0</v>
      </c>
      <c r="R240" s="115">
        <f t="shared" si="60"/>
        <v>0</v>
      </c>
      <c r="S240" s="115"/>
    </row>
    <row r="241" spans="1:19" ht="12">
      <c r="A241" s="275" t="s">
        <v>54</v>
      </c>
      <c r="B241" s="280" t="s">
        <v>199</v>
      </c>
      <c r="C241" s="80" t="s">
        <v>74</v>
      </c>
      <c r="D241" s="20">
        <f aca="true" t="shared" si="69" ref="D241:O241">SUM(D242:D245)</f>
        <v>0</v>
      </c>
      <c r="E241" s="20">
        <f t="shared" si="69"/>
        <v>0</v>
      </c>
      <c r="F241" s="20">
        <f t="shared" si="69"/>
        <v>0</v>
      </c>
      <c r="G241" s="2">
        <f t="shared" si="69"/>
        <v>34.81</v>
      </c>
      <c r="H241" s="2">
        <f t="shared" si="69"/>
        <v>49.81</v>
      </c>
      <c r="I241" s="2">
        <f t="shared" si="69"/>
        <v>1948.62</v>
      </c>
      <c r="J241" s="2">
        <f t="shared" si="69"/>
        <v>2117.55</v>
      </c>
      <c r="K241" s="2">
        <f t="shared" si="69"/>
        <v>2244.2999999999997</v>
      </c>
      <c r="L241" s="2">
        <f t="shared" si="69"/>
        <v>2380.7</v>
      </c>
      <c r="M241" s="2">
        <f t="shared" si="69"/>
        <v>2419.9</v>
      </c>
      <c r="N241" s="2">
        <f t="shared" si="69"/>
        <v>2414.9</v>
      </c>
      <c r="O241" s="2">
        <f t="shared" si="69"/>
        <v>2414.9</v>
      </c>
      <c r="P241" s="125">
        <f t="shared" si="67"/>
        <v>16025.49</v>
      </c>
      <c r="Q241" s="115">
        <f>SUM(D241:O241)</f>
        <v>16025.49</v>
      </c>
      <c r="R241" s="115">
        <f t="shared" si="60"/>
        <v>16025.49</v>
      </c>
      <c r="S241" s="115"/>
    </row>
    <row r="242" spans="1:19" ht="12">
      <c r="A242" s="275"/>
      <c r="B242" s="280"/>
      <c r="C242" s="78" t="s">
        <v>75</v>
      </c>
      <c r="D242" s="7"/>
      <c r="E242" s="7"/>
      <c r="F242" s="7"/>
      <c r="G242" s="3"/>
      <c r="H242" s="7"/>
      <c r="I242" s="31"/>
      <c r="J242" s="31"/>
      <c r="K242" s="31"/>
      <c r="L242" s="31"/>
      <c r="M242" s="31"/>
      <c r="N242" s="31"/>
      <c r="O242" s="31"/>
      <c r="P242" s="125">
        <f t="shared" si="67"/>
        <v>0</v>
      </c>
      <c r="R242" s="115">
        <f t="shared" si="60"/>
        <v>0</v>
      </c>
      <c r="S242" s="115"/>
    </row>
    <row r="243" spans="1:19" ht="12">
      <c r="A243" s="275"/>
      <c r="B243" s="280"/>
      <c r="C243" s="82" t="s">
        <v>87</v>
      </c>
      <c r="D243" s="7"/>
      <c r="E243" s="7"/>
      <c r="F243" s="7"/>
      <c r="G243" s="3"/>
      <c r="H243" s="7"/>
      <c r="I243" s="31"/>
      <c r="J243" s="31"/>
      <c r="K243" s="31"/>
      <c r="L243" s="31"/>
      <c r="M243" s="31"/>
      <c r="N243" s="31"/>
      <c r="O243" s="31"/>
      <c r="P243" s="125">
        <f t="shared" si="67"/>
        <v>0</v>
      </c>
      <c r="R243" s="115">
        <f t="shared" si="60"/>
        <v>0</v>
      </c>
      <c r="S243" s="115"/>
    </row>
    <row r="244" spans="1:19" ht="33" customHeight="1">
      <c r="A244" s="275"/>
      <c r="B244" s="280"/>
      <c r="C244" s="82" t="s">
        <v>248</v>
      </c>
      <c r="D244" s="7"/>
      <c r="E244" s="7"/>
      <c r="F244" s="7"/>
      <c r="G244" s="3">
        <v>34.81</v>
      </c>
      <c r="H244" s="3">
        <f>H249+H254+H289+H259+H269+H274+H279+H284+H264</f>
        <v>49.81</v>
      </c>
      <c r="I244" s="3">
        <f aca="true" t="shared" si="70" ref="I244:O244">I249+I254+I289+I259+I269+I274+I279+I284+I264</f>
        <v>1948.62</v>
      </c>
      <c r="J244" s="3">
        <f t="shared" si="70"/>
        <v>2117.55</v>
      </c>
      <c r="K244" s="3">
        <f t="shared" si="70"/>
        <v>2244.2999999999997</v>
      </c>
      <c r="L244" s="3">
        <f>L249+L254+L289+L259+L269+L274+L279+L284+L264</f>
        <v>2380.7</v>
      </c>
      <c r="M244" s="3">
        <f t="shared" si="70"/>
        <v>2419.9</v>
      </c>
      <c r="N244" s="3">
        <f t="shared" si="70"/>
        <v>2414.9</v>
      </c>
      <c r="O244" s="3">
        <f t="shared" si="70"/>
        <v>2414.9</v>
      </c>
      <c r="P244" s="125">
        <f t="shared" si="67"/>
        <v>16025.49</v>
      </c>
      <c r="R244" s="115">
        <f t="shared" si="60"/>
        <v>16025.49</v>
      </c>
      <c r="S244" s="115"/>
    </row>
    <row r="245" spans="1:19" ht="12">
      <c r="A245" s="275"/>
      <c r="B245" s="280"/>
      <c r="C245" s="82" t="s">
        <v>76</v>
      </c>
      <c r="D245" s="7"/>
      <c r="E245" s="7"/>
      <c r="F245" s="7"/>
      <c r="G245" s="7"/>
      <c r="H245" s="7"/>
      <c r="I245" s="12"/>
      <c r="J245" s="12"/>
      <c r="K245" s="12"/>
      <c r="L245" s="12"/>
      <c r="M245" s="12"/>
      <c r="N245" s="12"/>
      <c r="O245" s="12"/>
      <c r="P245" s="125">
        <f t="shared" si="67"/>
        <v>0</v>
      </c>
      <c r="R245" s="115">
        <f t="shared" si="60"/>
        <v>0</v>
      </c>
      <c r="S245" s="115"/>
    </row>
    <row r="246" spans="1:19" ht="12">
      <c r="A246" s="276" t="s">
        <v>78</v>
      </c>
      <c r="B246" s="276" t="s">
        <v>266</v>
      </c>
      <c r="C246" s="80" t="s">
        <v>74</v>
      </c>
      <c r="D246" s="20">
        <f aca="true" t="shared" si="71" ref="D246:O246">SUM(D247:D250)</f>
        <v>0</v>
      </c>
      <c r="E246" s="20">
        <f t="shared" si="71"/>
        <v>0</v>
      </c>
      <c r="F246" s="20">
        <f t="shared" si="71"/>
        <v>0</v>
      </c>
      <c r="G246" s="20">
        <f t="shared" si="71"/>
        <v>0</v>
      </c>
      <c r="H246" s="20">
        <f t="shared" si="71"/>
        <v>0</v>
      </c>
      <c r="I246" s="20">
        <f t="shared" si="71"/>
        <v>0</v>
      </c>
      <c r="J246" s="20">
        <f t="shared" si="71"/>
        <v>0</v>
      </c>
      <c r="K246" s="20">
        <f t="shared" si="71"/>
        <v>0</v>
      </c>
      <c r="L246" s="20">
        <f t="shared" si="71"/>
        <v>0</v>
      </c>
      <c r="M246" s="20">
        <f t="shared" si="71"/>
        <v>0</v>
      </c>
      <c r="N246" s="20">
        <f t="shared" si="71"/>
        <v>0</v>
      </c>
      <c r="O246" s="20">
        <f t="shared" si="71"/>
        <v>0</v>
      </c>
      <c r="P246" s="125">
        <f t="shared" si="67"/>
        <v>0</v>
      </c>
      <c r="R246" s="115">
        <f t="shared" si="60"/>
        <v>0</v>
      </c>
      <c r="S246" s="115"/>
    </row>
    <row r="247" spans="1:19" ht="12">
      <c r="A247" s="276"/>
      <c r="B247" s="276"/>
      <c r="C247" s="78" t="s">
        <v>75</v>
      </c>
      <c r="D247" s="7"/>
      <c r="E247" s="7"/>
      <c r="F247" s="7"/>
      <c r="G247" s="7"/>
      <c r="H247" s="7"/>
      <c r="I247" s="12"/>
      <c r="J247" s="12"/>
      <c r="K247" s="12"/>
      <c r="L247" s="12"/>
      <c r="M247" s="12"/>
      <c r="N247" s="12"/>
      <c r="O247" s="12"/>
      <c r="P247" s="125">
        <f t="shared" si="67"/>
        <v>0</v>
      </c>
      <c r="R247" s="115">
        <f t="shared" si="60"/>
        <v>0</v>
      </c>
      <c r="S247" s="115"/>
    </row>
    <row r="248" spans="1:19" ht="12">
      <c r="A248" s="276"/>
      <c r="B248" s="276"/>
      <c r="C248" s="82" t="s">
        <v>87</v>
      </c>
      <c r="D248" s="7"/>
      <c r="E248" s="7"/>
      <c r="F248" s="7"/>
      <c r="G248" s="7"/>
      <c r="H248" s="7"/>
      <c r="I248" s="12"/>
      <c r="J248" s="12"/>
      <c r="K248" s="12"/>
      <c r="L248" s="12"/>
      <c r="M248" s="12"/>
      <c r="N248" s="12"/>
      <c r="O248" s="12"/>
      <c r="P248" s="125">
        <f t="shared" si="67"/>
        <v>0</v>
      </c>
      <c r="R248" s="115">
        <f t="shared" si="60"/>
        <v>0</v>
      </c>
      <c r="S248" s="115"/>
    </row>
    <row r="249" spans="1:19" ht="24">
      <c r="A249" s="276"/>
      <c r="B249" s="276"/>
      <c r="C249" s="82" t="s">
        <v>248</v>
      </c>
      <c r="D249" s="7"/>
      <c r="E249" s="7"/>
      <c r="F249" s="7"/>
      <c r="G249" s="7"/>
      <c r="H249" s="7"/>
      <c r="I249" s="46"/>
      <c r="J249" s="46"/>
      <c r="K249" s="46"/>
      <c r="L249" s="46"/>
      <c r="M249" s="46"/>
      <c r="N249" s="46"/>
      <c r="O249" s="46"/>
      <c r="P249" s="125">
        <f t="shared" si="67"/>
        <v>0</v>
      </c>
      <c r="R249" s="115">
        <f t="shared" si="60"/>
        <v>0</v>
      </c>
      <c r="S249" s="115"/>
    </row>
    <row r="250" spans="1:19" ht="12">
      <c r="A250" s="277"/>
      <c r="B250" s="276"/>
      <c r="C250" s="82" t="s">
        <v>76</v>
      </c>
      <c r="D250" s="7"/>
      <c r="E250" s="7"/>
      <c r="F250" s="7"/>
      <c r="G250" s="7"/>
      <c r="H250" s="7"/>
      <c r="I250" s="46"/>
      <c r="J250" s="46"/>
      <c r="K250" s="46"/>
      <c r="L250" s="46"/>
      <c r="M250" s="46"/>
      <c r="N250" s="46"/>
      <c r="O250" s="46"/>
      <c r="P250" s="125">
        <f t="shared" si="67"/>
        <v>0</v>
      </c>
      <c r="R250" s="115">
        <f t="shared" si="60"/>
        <v>0</v>
      </c>
      <c r="S250" s="115"/>
    </row>
    <row r="251" spans="1:19" ht="12.75" customHeight="1">
      <c r="A251" s="276" t="s">
        <v>78</v>
      </c>
      <c r="B251" s="276" t="s">
        <v>287</v>
      </c>
      <c r="C251" s="80" t="s">
        <v>74</v>
      </c>
      <c r="D251" s="20">
        <f aca="true" t="shared" si="72" ref="D251:I251">SUM(D252:D255)</f>
        <v>0</v>
      </c>
      <c r="E251" s="20">
        <f t="shared" si="72"/>
        <v>0</v>
      </c>
      <c r="F251" s="20">
        <f t="shared" si="72"/>
        <v>0</v>
      </c>
      <c r="G251" s="20">
        <f t="shared" si="72"/>
        <v>0</v>
      </c>
      <c r="H251" s="20">
        <f t="shared" si="72"/>
        <v>0</v>
      </c>
      <c r="I251" s="1">
        <f t="shared" si="72"/>
        <v>1873.98</v>
      </c>
      <c r="J251" s="1">
        <f aca="true" t="shared" si="73" ref="J251:O251">SUM(J252:J255)</f>
        <v>1973.58</v>
      </c>
      <c r="K251" s="1">
        <f t="shared" si="73"/>
        <v>2154.6</v>
      </c>
      <c r="L251" s="1">
        <f t="shared" si="73"/>
        <v>2377.6</v>
      </c>
      <c r="M251" s="1">
        <f t="shared" si="73"/>
        <v>2414.9</v>
      </c>
      <c r="N251" s="1">
        <f t="shared" si="73"/>
        <v>2414.9</v>
      </c>
      <c r="O251" s="1">
        <f t="shared" si="73"/>
        <v>2414.9</v>
      </c>
      <c r="P251" s="125">
        <f t="shared" si="67"/>
        <v>15624.46</v>
      </c>
      <c r="R251" s="115">
        <f t="shared" si="60"/>
        <v>15624.46</v>
      </c>
      <c r="S251" s="115"/>
    </row>
    <row r="252" spans="1:19" ht="12">
      <c r="A252" s="276"/>
      <c r="B252" s="276"/>
      <c r="C252" s="78" t="s">
        <v>75</v>
      </c>
      <c r="D252" s="7"/>
      <c r="E252" s="7"/>
      <c r="F252" s="7"/>
      <c r="G252" s="7"/>
      <c r="H252" s="7"/>
      <c r="I252" s="46"/>
      <c r="J252" s="46"/>
      <c r="K252" s="46"/>
      <c r="L252" s="46"/>
      <c r="M252" s="46"/>
      <c r="N252" s="46"/>
      <c r="O252" s="46"/>
      <c r="P252" s="125">
        <f t="shared" si="67"/>
        <v>0</v>
      </c>
      <c r="R252" s="115">
        <f t="shared" si="60"/>
        <v>0</v>
      </c>
      <c r="S252" s="115"/>
    </row>
    <row r="253" spans="1:19" ht="12">
      <c r="A253" s="276"/>
      <c r="B253" s="276"/>
      <c r="C253" s="82" t="s">
        <v>87</v>
      </c>
      <c r="D253" s="7"/>
      <c r="E253" s="7"/>
      <c r="F253" s="7"/>
      <c r="G253" s="7"/>
      <c r="H253" s="7"/>
      <c r="I253" s="46"/>
      <c r="J253" s="46"/>
      <c r="K253" s="46"/>
      <c r="L253" s="46"/>
      <c r="M253" s="46"/>
      <c r="N253" s="46"/>
      <c r="O253" s="46"/>
      <c r="P253" s="125">
        <f t="shared" si="67"/>
        <v>0</v>
      </c>
      <c r="R253" s="115">
        <f t="shared" si="60"/>
        <v>0</v>
      </c>
      <c r="S253" s="115"/>
    </row>
    <row r="254" spans="1:19" ht="24">
      <c r="A254" s="276"/>
      <c r="B254" s="276"/>
      <c r="C254" s="82" t="s">
        <v>248</v>
      </c>
      <c r="D254" s="7"/>
      <c r="E254" s="7"/>
      <c r="F254" s="7"/>
      <c r="G254" s="7"/>
      <c r="H254" s="7"/>
      <c r="I254" s="66">
        <v>1873.98</v>
      </c>
      <c r="J254" s="46">
        <v>1973.58</v>
      </c>
      <c r="K254" s="46">
        <v>2154.6</v>
      </c>
      <c r="L254" s="46">
        <v>2377.6</v>
      </c>
      <c r="M254" s="46">
        <v>2414.9</v>
      </c>
      <c r="N254" s="46">
        <v>2414.9</v>
      </c>
      <c r="O254" s="46">
        <v>2414.9</v>
      </c>
      <c r="P254" s="125">
        <f t="shared" si="67"/>
        <v>15624.46</v>
      </c>
      <c r="R254" s="115">
        <f t="shared" si="60"/>
        <v>15624.46</v>
      </c>
      <c r="S254" s="115"/>
    </row>
    <row r="255" spans="1:19" ht="12">
      <c r="A255" s="277"/>
      <c r="B255" s="276"/>
      <c r="C255" s="82" t="s">
        <v>76</v>
      </c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125">
        <f t="shared" si="67"/>
        <v>0</v>
      </c>
      <c r="R255" s="115">
        <f t="shared" si="60"/>
        <v>0</v>
      </c>
      <c r="S255" s="115"/>
    </row>
    <row r="256" spans="1:19" ht="11.25" customHeight="1">
      <c r="A256" s="277" t="s">
        <v>78</v>
      </c>
      <c r="B256" s="295" t="s">
        <v>263</v>
      </c>
      <c r="C256" s="91" t="s">
        <v>74</v>
      </c>
      <c r="D256" s="21">
        <f>SUM(D257:D260)</f>
        <v>0</v>
      </c>
      <c r="E256" s="21">
        <f aca="true" t="shared" si="74" ref="E256:O256">SUM(E257:E260)</f>
        <v>0</v>
      </c>
      <c r="F256" s="21">
        <f t="shared" si="74"/>
        <v>0</v>
      </c>
      <c r="G256" s="21">
        <f t="shared" si="74"/>
        <v>0</v>
      </c>
      <c r="H256" s="21">
        <f t="shared" si="74"/>
        <v>0</v>
      </c>
      <c r="I256" s="21">
        <f t="shared" si="74"/>
        <v>0</v>
      </c>
      <c r="J256" s="21">
        <f t="shared" si="74"/>
        <v>0</v>
      </c>
      <c r="K256" s="21">
        <f t="shared" si="74"/>
        <v>0</v>
      </c>
      <c r="L256" s="21">
        <f t="shared" si="74"/>
        <v>0</v>
      </c>
      <c r="M256" s="21">
        <f t="shared" si="74"/>
        <v>0</v>
      </c>
      <c r="N256" s="21">
        <f t="shared" si="74"/>
        <v>0</v>
      </c>
      <c r="O256" s="21">
        <f t="shared" si="74"/>
        <v>0</v>
      </c>
      <c r="P256" s="125">
        <f t="shared" si="67"/>
        <v>0</v>
      </c>
      <c r="R256" s="115">
        <f t="shared" si="60"/>
        <v>0</v>
      </c>
      <c r="S256" s="115"/>
    </row>
    <row r="257" spans="1:19" ht="11.25" customHeight="1">
      <c r="A257" s="281"/>
      <c r="B257" s="296"/>
      <c r="C257" s="90" t="s">
        <v>75</v>
      </c>
      <c r="D257" s="7"/>
      <c r="E257" s="7"/>
      <c r="F257" s="7"/>
      <c r="G257" s="7"/>
      <c r="H257" s="7"/>
      <c r="I257" s="16"/>
      <c r="J257" s="16"/>
      <c r="K257" s="16"/>
      <c r="L257" s="16"/>
      <c r="M257" s="16"/>
      <c r="N257" s="16"/>
      <c r="O257" s="16"/>
      <c r="P257" s="125">
        <f t="shared" si="67"/>
        <v>0</v>
      </c>
      <c r="R257" s="115">
        <f t="shared" si="60"/>
        <v>0</v>
      </c>
      <c r="S257" s="115"/>
    </row>
    <row r="258" spans="1:19" ht="11.25" customHeight="1">
      <c r="A258" s="281"/>
      <c r="B258" s="296"/>
      <c r="C258" s="92" t="s">
        <v>87</v>
      </c>
      <c r="D258" s="7"/>
      <c r="E258" s="7"/>
      <c r="F258" s="7"/>
      <c r="G258" s="7"/>
      <c r="H258" s="7"/>
      <c r="I258" s="16"/>
      <c r="J258" s="16"/>
      <c r="K258" s="16"/>
      <c r="L258" s="16"/>
      <c r="M258" s="16"/>
      <c r="N258" s="16"/>
      <c r="O258" s="16"/>
      <c r="P258" s="125">
        <f t="shared" si="67"/>
        <v>0</v>
      </c>
      <c r="R258" s="115">
        <f t="shared" si="60"/>
        <v>0</v>
      </c>
      <c r="S258" s="115"/>
    </row>
    <row r="259" spans="1:19" ht="11.25" customHeight="1">
      <c r="A259" s="281"/>
      <c r="B259" s="296"/>
      <c r="C259" s="92" t="s">
        <v>248</v>
      </c>
      <c r="D259" s="7"/>
      <c r="E259" s="7"/>
      <c r="F259" s="7"/>
      <c r="G259" s="7"/>
      <c r="H259" s="7"/>
      <c r="I259" s="16"/>
      <c r="J259" s="16"/>
      <c r="K259" s="16"/>
      <c r="L259" s="16"/>
      <c r="M259" s="16"/>
      <c r="N259" s="16"/>
      <c r="O259" s="16"/>
      <c r="P259" s="125">
        <f t="shared" si="67"/>
        <v>0</v>
      </c>
      <c r="R259" s="115">
        <f t="shared" si="60"/>
        <v>0</v>
      </c>
      <c r="S259" s="115"/>
    </row>
    <row r="260" spans="1:19" ht="11.25" customHeight="1">
      <c r="A260" s="282"/>
      <c r="B260" s="297"/>
      <c r="C260" s="92" t="s">
        <v>76</v>
      </c>
      <c r="D260" s="7"/>
      <c r="E260" s="7"/>
      <c r="F260" s="7"/>
      <c r="G260" s="7"/>
      <c r="H260" s="7"/>
      <c r="I260" s="16"/>
      <c r="J260" s="16"/>
      <c r="K260" s="16"/>
      <c r="L260" s="16"/>
      <c r="M260" s="16"/>
      <c r="N260" s="16"/>
      <c r="O260" s="16"/>
      <c r="P260" s="125">
        <f t="shared" si="67"/>
        <v>0</v>
      </c>
      <c r="R260" s="115">
        <f t="shared" si="60"/>
        <v>0</v>
      </c>
      <c r="S260" s="115"/>
    </row>
    <row r="261" spans="1:19" ht="12">
      <c r="A261" s="276" t="s">
        <v>78</v>
      </c>
      <c r="B261" s="278" t="s">
        <v>234</v>
      </c>
      <c r="C261" s="91" t="s">
        <v>74</v>
      </c>
      <c r="D261" s="2">
        <f>SUM(D262:D265)</f>
        <v>0</v>
      </c>
      <c r="E261" s="2">
        <f>SUM(E262:E265)</f>
        <v>0</v>
      </c>
      <c r="F261" s="2">
        <f>SUM(F262:F265)</f>
        <v>0</v>
      </c>
      <c r="G261" s="2">
        <f>SUM(G262:G265)</f>
        <v>34.81</v>
      </c>
      <c r="H261" s="2">
        <f aca="true" t="shared" si="75" ref="H261:O261">SUM(H262:H265)</f>
        <v>49.81</v>
      </c>
      <c r="I261" s="2">
        <f t="shared" si="75"/>
        <v>0</v>
      </c>
      <c r="J261" s="2">
        <f t="shared" si="75"/>
        <v>0</v>
      </c>
      <c r="K261" s="2">
        <f t="shared" si="75"/>
        <v>0</v>
      </c>
      <c r="L261" s="2">
        <f t="shared" si="75"/>
        <v>0</v>
      </c>
      <c r="M261" s="2">
        <f t="shared" si="75"/>
        <v>0</v>
      </c>
      <c r="N261" s="2">
        <f t="shared" si="75"/>
        <v>0</v>
      </c>
      <c r="O261" s="2">
        <f t="shared" si="75"/>
        <v>0</v>
      </c>
      <c r="P261" s="125">
        <f t="shared" si="67"/>
        <v>84.62</v>
      </c>
      <c r="R261" s="115">
        <f t="shared" si="60"/>
        <v>84.62</v>
      </c>
      <c r="S261" s="115"/>
    </row>
    <row r="262" spans="1:19" ht="12">
      <c r="A262" s="276"/>
      <c r="B262" s="278"/>
      <c r="C262" s="90" t="s">
        <v>75</v>
      </c>
      <c r="D262" s="7"/>
      <c r="E262" s="7"/>
      <c r="F262" s="7"/>
      <c r="G262" s="3"/>
      <c r="H262" s="3"/>
      <c r="I262" s="3"/>
      <c r="J262" s="3"/>
      <c r="K262" s="3"/>
      <c r="L262" s="3"/>
      <c r="M262" s="3"/>
      <c r="N262" s="3"/>
      <c r="O262" s="3"/>
      <c r="P262" s="125">
        <f t="shared" si="67"/>
        <v>0</v>
      </c>
      <c r="R262" s="115">
        <f t="shared" si="60"/>
        <v>0</v>
      </c>
      <c r="S262" s="115"/>
    </row>
    <row r="263" spans="1:19" ht="12">
      <c r="A263" s="276"/>
      <c r="B263" s="278"/>
      <c r="C263" s="92" t="s">
        <v>87</v>
      </c>
      <c r="D263" s="7"/>
      <c r="E263" s="7"/>
      <c r="F263" s="7"/>
      <c r="G263" s="3"/>
      <c r="H263" s="3"/>
      <c r="I263" s="3"/>
      <c r="J263" s="3"/>
      <c r="K263" s="3"/>
      <c r="L263" s="3"/>
      <c r="M263" s="3"/>
      <c r="N263" s="3"/>
      <c r="O263" s="3"/>
      <c r="P263" s="125">
        <f t="shared" si="67"/>
        <v>0</v>
      </c>
      <c r="R263" s="115">
        <f t="shared" si="60"/>
        <v>0</v>
      </c>
      <c r="S263" s="115"/>
    </row>
    <row r="264" spans="1:19" ht="24">
      <c r="A264" s="276"/>
      <c r="B264" s="278"/>
      <c r="C264" s="92" t="s">
        <v>248</v>
      </c>
      <c r="D264" s="7"/>
      <c r="E264" s="7"/>
      <c r="F264" s="7"/>
      <c r="G264" s="3">
        <v>34.81</v>
      </c>
      <c r="H264" s="3">
        <v>49.81</v>
      </c>
      <c r="I264" s="3"/>
      <c r="J264" s="3"/>
      <c r="K264" s="3"/>
      <c r="L264" s="3"/>
      <c r="M264" s="3"/>
      <c r="N264" s="3"/>
      <c r="O264" s="3"/>
      <c r="P264" s="125">
        <f t="shared" si="67"/>
        <v>84.62</v>
      </c>
      <c r="R264" s="115">
        <f t="shared" si="60"/>
        <v>84.62</v>
      </c>
      <c r="S264" s="115"/>
    </row>
    <row r="265" spans="1:19" ht="12">
      <c r="A265" s="276"/>
      <c r="B265" s="278"/>
      <c r="C265" s="92" t="s">
        <v>76</v>
      </c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125">
        <f t="shared" si="67"/>
        <v>0</v>
      </c>
      <c r="R265" s="115">
        <f t="shared" si="60"/>
        <v>0</v>
      </c>
      <c r="S265" s="115"/>
    </row>
    <row r="266" spans="1:19" ht="12">
      <c r="A266" s="276" t="s">
        <v>78</v>
      </c>
      <c r="B266" s="278" t="s">
        <v>253</v>
      </c>
      <c r="C266" s="80" t="s">
        <v>74</v>
      </c>
      <c r="D266" s="2">
        <f aca="true" t="shared" si="76" ref="D266:I266">SUM(D267:D270)</f>
        <v>0</v>
      </c>
      <c r="E266" s="2">
        <f t="shared" si="76"/>
        <v>0</v>
      </c>
      <c r="F266" s="2">
        <f t="shared" si="76"/>
        <v>0</v>
      </c>
      <c r="G266" s="2">
        <f t="shared" si="76"/>
        <v>0</v>
      </c>
      <c r="H266" s="2">
        <f t="shared" si="76"/>
        <v>0</v>
      </c>
      <c r="I266" s="2">
        <f t="shared" si="76"/>
        <v>69.6</v>
      </c>
      <c r="J266" s="2">
        <f aca="true" t="shared" si="77" ref="J266:O266">SUM(J267:J270)</f>
        <v>104</v>
      </c>
      <c r="K266" s="2">
        <f t="shared" si="77"/>
        <v>45.7</v>
      </c>
      <c r="L266" s="2">
        <f t="shared" si="77"/>
        <v>3.1</v>
      </c>
      <c r="M266" s="2">
        <f t="shared" si="77"/>
        <v>3</v>
      </c>
      <c r="N266" s="2">
        <f t="shared" si="77"/>
        <v>0</v>
      </c>
      <c r="O266" s="2">
        <f t="shared" si="77"/>
        <v>0</v>
      </c>
      <c r="P266" s="125">
        <f t="shared" si="67"/>
        <v>225.4</v>
      </c>
      <c r="R266" s="115">
        <f t="shared" si="60"/>
        <v>225.4</v>
      </c>
      <c r="S266" s="115"/>
    </row>
    <row r="267" spans="1:19" ht="12">
      <c r="A267" s="276"/>
      <c r="B267" s="278"/>
      <c r="C267" s="78" t="s">
        <v>75</v>
      </c>
      <c r="D267" s="7"/>
      <c r="E267" s="7"/>
      <c r="F267" s="7"/>
      <c r="G267" s="7"/>
      <c r="H267" s="7"/>
      <c r="I267" s="3"/>
      <c r="J267" s="3"/>
      <c r="K267" s="3"/>
      <c r="L267" s="3"/>
      <c r="M267" s="3"/>
      <c r="N267" s="3"/>
      <c r="O267" s="3"/>
      <c r="P267" s="125">
        <f t="shared" si="67"/>
        <v>0</v>
      </c>
      <c r="R267" s="115">
        <f t="shared" si="60"/>
        <v>0</v>
      </c>
      <c r="S267" s="115"/>
    </row>
    <row r="268" spans="1:19" ht="12">
      <c r="A268" s="276"/>
      <c r="B268" s="278"/>
      <c r="C268" s="82" t="s">
        <v>87</v>
      </c>
      <c r="D268" s="7"/>
      <c r="E268" s="7"/>
      <c r="F268" s="7"/>
      <c r="G268" s="7"/>
      <c r="H268" s="7"/>
      <c r="I268" s="3"/>
      <c r="J268" s="3"/>
      <c r="K268" s="3"/>
      <c r="L268" s="3"/>
      <c r="M268" s="3"/>
      <c r="N268" s="3"/>
      <c r="O268" s="3"/>
      <c r="P268" s="125">
        <f t="shared" si="67"/>
        <v>0</v>
      </c>
      <c r="R268" s="115">
        <f aca="true" t="shared" si="78" ref="R268:R331">D268+E268+F268+G268+H268+I268+J268+K268+L268+M268+N268+O268</f>
        <v>0</v>
      </c>
      <c r="S268" s="115"/>
    </row>
    <row r="269" spans="1:19" ht="24">
      <c r="A269" s="276"/>
      <c r="B269" s="278"/>
      <c r="C269" s="82" t="s">
        <v>248</v>
      </c>
      <c r="D269" s="7"/>
      <c r="E269" s="7"/>
      <c r="F269" s="7"/>
      <c r="G269" s="7"/>
      <c r="H269" s="7"/>
      <c r="I269" s="3">
        <v>69.6</v>
      </c>
      <c r="J269" s="3">
        <v>104</v>
      </c>
      <c r="K269" s="3">
        <v>45.7</v>
      </c>
      <c r="L269" s="3">
        <v>3.1</v>
      </c>
      <c r="M269" s="3">
        <v>3</v>
      </c>
      <c r="N269" s="3">
        <v>0</v>
      </c>
      <c r="O269" s="3">
        <v>0</v>
      </c>
      <c r="P269" s="125">
        <f t="shared" si="67"/>
        <v>225.4</v>
      </c>
      <c r="R269" s="115">
        <f t="shared" si="78"/>
        <v>225.4</v>
      </c>
      <c r="S269" s="115"/>
    </row>
    <row r="270" spans="1:19" ht="12">
      <c r="A270" s="276"/>
      <c r="B270" s="278"/>
      <c r="C270" s="82" t="s">
        <v>76</v>
      </c>
      <c r="D270" s="7"/>
      <c r="E270" s="7"/>
      <c r="F270" s="7"/>
      <c r="G270" s="7"/>
      <c r="H270" s="7"/>
      <c r="I270" s="16"/>
      <c r="J270" s="16"/>
      <c r="K270" s="16"/>
      <c r="L270" s="16"/>
      <c r="M270" s="16"/>
      <c r="N270" s="16"/>
      <c r="O270" s="16"/>
      <c r="P270" s="125">
        <f t="shared" si="67"/>
        <v>0</v>
      </c>
      <c r="R270" s="115">
        <f t="shared" si="78"/>
        <v>0</v>
      </c>
      <c r="S270" s="115"/>
    </row>
    <row r="271" spans="1:19" ht="12.75" customHeight="1">
      <c r="A271" s="277" t="s">
        <v>78</v>
      </c>
      <c r="B271" s="278" t="s">
        <v>220</v>
      </c>
      <c r="C271" s="80" t="s">
        <v>74</v>
      </c>
      <c r="D271" s="2">
        <f aca="true" t="shared" si="79" ref="D271:O271">SUM(D272:D275)</f>
        <v>0</v>
      </c>
      <c r="E271" s="2">
        <f t="shared" si="79"/>
        <v>0</v>
      </c>
      <c r="F271" s="2">
        <f t="shared" si="79"/>
        <v>0</v>
      </c>
      <c r="G271" s="2">
        <f t="shared" si="79"/>
        <v>0</v>
      </c>
      <c r="H271" s="2">
        <f t="shared" si="79"/>
        <v>0</v>
      </c>
      <c r="I271" s="2">
        <f t="shared" si="79"/>
        <v>5.04</v>
      </c>
      <c r="J271" s="2">
        <f t="shared" si="79"/>
        <v>4.96</v>
      </c>
      <c r="K271" s="2">
        <f t="shared" si="79"/>
        <v>0</v>
      </c>
      <c r="L271" s="2">
        <f t="shared" si="79"/>
        <v>0</v>
      </c>
      <c r="M271" s="2">
        <f t="shared" si="79"/>
        <v>2</v>
      </c>
      <c r="N271" s="2">
        <f t="shared" si="79"/>
        <v>0</v>
      </c>
      <c r="O271" s="2">
        <f t="shared" si="79"/>
        <v>0</v>
      </c>
      <c r="P271" s="125">
        <f t="shared" si="67"/>
        <v>12</v>
      </c>
      <c r="R271" s="115">
        <f t="shared" si="78"/>
        <v>12</v>
      </c>
      <c r="S271" s="115"/>
    </row>
    <row r="272" spans="1:19" ht="12">
      <c r="A272" s="281"/>
      <c r="B272" s="278"/>
      <c r="C272" s="78" t="s">
        <v>75</v>
      </c>
      <c r="D272" s="7"/>
      <c r="E272" s="7"/>
      <c r="F272" s="7"/>
      <c r="G272" s="7"/>
      <c r="H272" s="7"/>
      <c r="I272" s="16"/>
      <c r="J272" s="16"/>
      <c r="K272" s="16"/>
      <c r="L272" s="16"/>
      <c r="M272" s="16"/>
      <c r="N272" s="16"/>
      <c r="O272" s="16"/>
      <c r="P272" s="125">
        <f t="shared" si="67"/>
        <v>0</v>
      </c>
      <c r="R272" s="115">
        <f t="shared" si="78"/>
        <v>0</v>
      </c>
      <c r="S272" s="115"/>
    </row>
    <row r="273" spans="1:19" ht="12">
      <c r="A273" s="281"/>
      <c r="B273" s="278"/>
      <c r="C273" s="82" t="s">
        <v>87</v>
      </c>
      <c r="D273" s="7"/>
      <c r="E273" s="7"/>
      <c r="F273" s="7"/>
      <c r="G273" s="7"/>
      <c r="H273" s="7"/>
      <c r="I273" s="16"/>
      <c r="J273" s="16"/>
      <c r="K273" s="16"/>
      <c r="L273" s="16"/>
      <c r="M273" s="16"/>
      <c r="N273" s="16"/>
      <c r="O273" s="16"/>
      <c r="P273" s="125">
        <f t="shared" si="67"/>
        <v>0</v>
      </c>
      <c r="R273" s="115">
        <f t="shared" si="78"/>
        <v>0</v>
      </c>
      <c r="S273" s="115"/>
    </row>
    <row r="274" spans="1:19" ht="24">
      <c r="A274" s="281"/>
      <c r="B274" s="278"/>
      <c r="C274" s="82" t="s">
        <v>248</v>
      </c>
      <c r="D274" s="7"/>
      <c r="E274" s="7"/>
      <c r="F274" s="7"/>
      <c r="G274" s="7"/>
      <c r="H274" s="7"/>
      <c r="I274" s="11">
        <v>5.04</v>
      </c>
      <c r="J274" s="11">
        <v>4.96</v>
      </c>
      <c r="K274" s="11">
        <v>0</v>
      </c>
      <c r="L274" s="11">
        <v>0</v>
      </c>
      <c r="M274" s="11">
        <v>2</v>
      </c>
      <c r="N274" s="11">
        <v>0</v>
      </c>
      <c r="O274" s="11">
        <v>0</v>
      </c>
      <c r="P274" s="125">
        <f t="shared" si="67"/>
        <v>12</v>
      </c>
      <c r="R274" s="115">
        <f t="shared" si="78"/>
        <v>12</v>
      </c>
      <c r="S274" s="115"/>
    </row>
    <row r="275" spans="1:19" ht="12">
      <c r="A275" s="282"/>
      <c r="B275" s="278"/>
      <c r="C275" s="82" t="s">
        <v>76</v>
      </c>
      <c r="D275" s="7"/>
      <c r="E275" s="7"/>
      <c r="F275" s="7"/>
      <c r="G275" s="7"/>
      <c r="H275" s="7"/>
      <c r="I275" s="16"/>
      <c r="J275" s="16"/>
      <c r="K275" s="16"/>
      <c r="L275" s="16"/>
      <c r="M275" s="16"/>
      <c r="N275" s="16"/>
      <c r="O275" s="16"/>
      <c r="P275" s="125">
        <f t="shared" si="67"/>
        <v>0</v>
      </c>
      <c r="R275" s="115">
        <f t="shared" si="78"/>
        <v>0</v>
      </c>
      <c r="S275" s="115"/>
    </row>
    <row r="276" spans="1:19" ht="12">
      <c r="A276" s="277" t="s">
        <v>78</v>
      </c>
      <c r="B276" s="295" t="s">
        <v>200</v>
      </c>
      <c r="C276" s="80" t="s">
        <v>74</v>
      </c>
      <c r="D276" s="21">
        <v>0</v>
      </c>
      <c r="E276" s="21">
        <v>0</v>
      </c>
      <c r="F276" s="21">
        <v>0</v>
      </c>
      <c r="G276" s="21">
        <v>0</v>
      </c>
      <c r="H276" s="21">
        <v>0</v>
      </c>
      <c r="I276" s="21">
        <v>0</v>
      </c>
      <c r="J276" s="21">
        <v>0</v>
      </c>
      <c r="K276" s="21">
        <v>0</v>
      </c>
      <c r="L276" s="21">
        <v>0</v>
      </c>
      <c r="M276" s="21">
        <v>0</v>
      </c>
      <c r="N276" s="21">
        <v>0</v>
      </c>
      <c r="O276" s="21">
        <v>0</v>
      </c>
      <c r="P276" s="125">
        <f t="shared" si="67"/>
        <v>0</v>
      </c>
      <c r="R276" s="115">
        <f t="shared" si="78"/>
        <v>0</v>
      </c>
      <c r="S276" s="115"/>
    </row>
    <row r="277" spans="1:19" ht="12">
      <c r="A277" s="281"/>
      <c r="B277" s="296"/>
      <c r="C277" s="78" t="s">
        <v>75</v>
      </c>
      <c r="D277" s="7"/>
      <c r="E277" s="7"/>
      <c r="F277" s="7"/>
      <c r="G277" s="7"/>
      <c r="H277" s="7"/>
      <c r="I277" s="16"/>
      <c r="J277" s="16"/>
      <c r="K277" s="16"/>
      <c r="L277" s="16"/>
      <c r="M277" s="16"/>
      <c r="N277" s="16"/>
      <c r="O277" s="16"/>
      <c r="P277" s="125">
        <f t="shared" si="67"/>
        <v>0</v>
      </c>
      <c r="R277" s="115">
        <f t="shared" si="78"/>
        <v>0</v>
      </c>
      <c r="S277" s="115"/>
    </row>
    <row r="278" spans="1:19" ht="12">
      <c r="A278" s="281"/>
      <c r="B278" s="296"/>
      <c r="C278" s="82" t="s">
        <v>87</v>
      </c>
      <c r="D278" s="7"/>
      <c r="E278" s="7"/>
      <c r="F278" s="7"/>
      <c r="G278" s="7"/>
      <c r="H278" s="7"/>
      <c r="I278" s="16"/>
      <c r="J278" s="16"/>
      <c r="K278" s="16"/>
      <c r="L278" s="16"/>
      <c r="M278" s="16"/>
      <c r="N278" s="16"/>
      <c r="O278" s="16"/>
      <c r="P278" s="125">
        <f t="shared" si="67"/>
        <v>0</v>
      </c>
      <c r="R278" s="115">
        <f t="shared" si="78"/>
        <v>0</v>
      </c>
      <c r="S278" s="115"/>
    </row>
    <row r="279" spans="1:19" ht="24">
      <c r="A279" s="281"/>
      <c r="B279" s="296"/>
      <c r="C279" s="82" t="s">
        <v>248</v>
      </c>
      <c r="D279" s="7"/>
      <c r="E279" s="7"/>
      <c r="F279" s="7"/>
      <c r="G279" s="7"/>
      <c r="H279" s="7"/>
      <c r="I279" s="16"/>
      <c r="J279" s="16"/>
      <c r="K279" s="16"/>
      <c r="L279" s="16"/>
      <c r="M279" s="16"/>
      <c r="N279" s="16"/>
      <c r="O279" s="16"/>
      <c r="P279" s="125">
        <f t="shared" si="67"/>
        <v>0</v>
      </c>
      <c r="R279" s="115">
        <f t="shared" si="78"/>
        <v>0</v>
      </c>
      <c r="S279" s="115"/>
    </row>
    <row r="280" spans="1:19" ht="12">
      <c r="A280" s="282"/>
      <c r="B280" s="297"/>
      <c r="C280" s="82" t="s">
        <v>76</v>
      </c>
      <c r="D280" s="7"/>
      <c r="E280" s="7"/>
      <c r="F280" s="7"/>
      <c r="G280" s="7"/>
      <c r="H280" s="7"/>
      <c r="I280" s="16"/>
      <c r="J280" s="16"/>
      <c r="K280" s="16"/>
      <c r="L280" s="16"/>
      <c r="M280" s="16"/>
      <c r="N280" s="16"/>
      <c r="O280" s="16"/>
      <c r="P280" s="125">
        <f t="shared" si="67"/>
        <v>0</v>
      </c>
      <c r="R280" s="115">
        <f t="shared" si="78"/>
        <v>0</v>
      </c>
      <c r="S280" s="115"/>
    </row>
    <row r="281" spans="1:19" ht="12">
      <c r="A281" s="277" t="s">
        <v>78</v>
      </c>
      <c r="B281" s="295" t="s">
        <v>235</v>
      </c>
      <c r="C281" s="91" t="s">
        <v>74</v>
      </c>
      <c r="D281" s="21">
        <v>0</v>
      </c>
      <c r="E281" s="21">
        <v>0</v>
      </c>
      <c r="F281" s="21">
        <v>0</v>
      </c>
      <c r="G281" s="21">
        <v>0</v>
      </c>
      <c r="H281" s="21">
        <v>0</v>
      </c>
      <c r="I281" s="21">
        <v>0</v>
      </c>
      <c r="J281" s="21">
        <v>0</v>
      </c>
      <c r="K281" s="21">
        <v>0</v>
      </c>
      <c r="L281" s="21">
        <v>0</v>
      </c>
      <c r="M281" s="21">
        <v>0</v>
      </c>
      <c r="N281" s="21">
        <v>0</v>
      </c>
      <c r="O281" s="21">
        <v>0</v>
      </c>
      <c r="P281" s="125">
        <f t="shared" si="67"/>
        <v>0</v>
      </c>
      <c r="R281" s="115">
        <f t="shared" si="78"/>
        <v>0</v>
      </c>
      <c r="S281" s="115"/>
    </row>
    <row r="282" spans="1:19" ht="12">
      <c r="A282" s="281"/>
      <c r="B282" s="296"/>
      <c r="C282" s="90" t="s">
        <v>75</v>
      </c>
      <c r="D282" s="7"/>
      <c r="E282" s="7"/>
      <c r="F282" s="7"/>
      <c r="G282" s="7"/>
      <c r="H282" s="7"/>
      <c r="I282" s="16"/>
      <c r="J282" s="16"/>
      <c r="K282" s="16"/>
      <c r="L282" s="16"/>
      <c r="M282" s="16"/>
      <c r="N282" s="16"/>
      <c r="O282" s="16"/>
      <c r="P282" s="125">
        <f t="shared" si="67"/>
        <v>0</v>
      </c>
      <c r="R282" s="115">
        <f t="shared" si="78"/>
        <v>0</v>
      </c>
      <c r="S282" s="115"/>
    </row>
    <row r="283" spans="1:19" ht="12">
      <c r="A283" s="281"/>
      <c r="B283" s="296"/>
      <c r="C283" s="92" t="s">
        <v>87</v>
      </c>
      <c r="D283" s="7"/>
      <c r="E283" s="7"/>
      <c r="F283" s="7"/>
      <c r="G283" s="7"/>
      <c r="H283" s="7"/>
      <c r="I283" s="16"/>
      <c r="J283" s="16"/>
      <c r="K283" s="16"/>
      <c r="L283" s="16"/>
      <c r="M283" s="16"/>
      <c r="N283" s="16"/>
      <c r="O283" s="16"/>
      <c r="P283" s="125">
        <f t="shared" si="67"/>
        <v>0</v>
      </c>
      <c r="R283" s="115">
        <f t="shared" si="78"/>
        <v>0</v>
      </c>
      <c r="S283" s="115"/>
    </row>
    <row r="284" spans="1:19" ht="24">
      <c r="A284" s="281"/>
      <c r="B284" s="296"/>
      <c r="C284" s="92" t="s">
        <v>248</v>
      </c>
      <c r="D284" s="7"/>
      <c r="E284" s="7"/>
      <c r="F284" s="7"/>
      <c r="G284" s="7"/>
      <c r="H284" s="7"/>
      <c r="I284" s="16"/>
      <c r="J284" s="16"/>
      <c r="K284" s="16"/>
      <c r="L284" s="16"/>
      <c r="M284" s="16"/>
      <c r="N284" s="16"/>
      <c r="O284" s="16"/>
      <c r="P284" s="125">
        <f t="shared" si="67"/>
        <v>0</v>
      </c>
      <c r="R284" s="115">
        <f t="shared" si="78"/>
        <v>0</v>
      </c>
      <c r="S284" s="115"/>
    </row>
    <row r="285" spans="1:19" ht="11.25" customHeight="1">
      <c r="A285" s="282"/>
      <c r="B285" s="297"/>
      <c r="C285" s="92" t="s">
        <v>76</v>
      </c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125">
        <f t="shared" si="67"/>
        <v>0</v>
      </c>
      <c r="R285" s="115">
        <f t="shared" si="78"/>
        <v>0</v>
      </c>
      <c r="S285" s="115"/>
    </row>
    <row r="286" spans="1:19" ht="12">
      <c r="A286" s="276" t="s">
        <v>78</v>
      </c>
      <c r="B286" s="276" t="s">
        <v>233</v>
      </c>
      <c r="C286" s="80" t="s">
        <v>74</v>
      </c>
      <c r="D286" s="20">
        <f aca="true" t="shared" si="80" ref="D286:O286">SUM(D287:D290)</f>
        <v>0</v>
      </c>
      <c r="E286" s="20">
        <f t="shared" si="80"/>
        <v>0</v>
      </c>
      <c r="F286" s="20">
        <f t="shared" si="80"/>
        <v>0</v>
      </c>
      <c r="G286" s="20">
        <f t="shared" si="80"/>
        <v>0</v>
      </c>
      <c r="H286" s="20">
        <f t="shared" si="80"/>
        <v>0</v>
      </c>
      <c r="I286" s="20">
        <f t="shared" si="80"/>
        <v>0</v>
      </c>
      <c r="J286" s="20">
        <f t="shared" si="80"/>
        <v>35.01</v>
      </c>
      <c r="K286" s="20">
        <f t="shared" si="80"/>
        <v>44</v>
      </c>
      <c r="L286" s="20">
        <f t="shared" si="80"/>
        <v>0</v>
      </c>
      <c r="M286" s="20">
        <f t="shared" si="80"/>
        <v>0</v>
      </c>
      <c r="N286" s="20">
        <f t="shared" si="80"/>
        <v>0</v>
      </c>
      <c r="O286" s="20">
        <f t="shared" si="80"/>
        <v>0</v>
      </c>
      <c r="P286" s="125">
        <f aca="true" t="shared" si="81" ref="P286:P349">SUM(D286:O286)</f>
        <v>79.00999999999999</v>
      </c>
      <c r="R286" s="115">
        <f t="shared" si="78"/>
        <v>79.00999999999999</v>
      </c>
      <c r="S286" s="115"/>
    </row>
    <row r="287" spans="1:19" ht="12">
      <c r="A287" s="276"/>
      <c r="B287" s="276"/>
      <c r="C287" s="78" t="s">
        <v>75</v>
      </c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125">
        <f t="shared" si="81"/>
        <v>0</v>
      </c>
      <c r="R287" s="115">
        <f t="shared" si="78"/>
        <v>0</v>
      </c>
      <c r="S287" s="115"/>
    </row>
    <row r="288" spans="1:19" ht="12">
      <c r="A288" s="276"/>
      <c r="B288" s="276"/>
      <c r="C288" s="82" t="s">
        <v>87</v>
      </c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125">
        <f t="shared" si="81"/>
        <v>0</v>
      </c>
      <c r="R288" s="115">
        <f t="shared" si="78"/>
        <v>0</v>
      </c>
      <c r="S288" s="115"/>
    </row>
    <row r="289" spans="1:19" ht="24">
      <c r="A289" s="276"/>
      <c r="B289" s="276"/>
      <c r="C289" s="82" t="s">
        <v>248</v>
      </c>
      <c r="D289" s="7"/>
      <c r="E289" s="7"/>
      <c r="F289" s="7"/>
      <c r="G289" s="7"/>
      <c r="H289" s="7"/>
      <c r="I289" s="7"/>
      <c r="J289" s="89">
        <v>35.01</v>
      </c>
      <c r="K289" s="7">
        <v>44</v>
      </c>
      <c r="L289" s="7"/>
      <c r="M289" s="7"/>
      <c r="N289" s="7"/>
      <c r="O289" s="7"/>
      <c r="P289" s="125">
        <f t="shared" si="81"/>
        <v>79.00999999999999</v>
      </c>
      <c r="R289" s="115">
        <f t="shared" si="78"/>
        <v>79.00999999999999</v>
      </c>
      <c r="S289" s="115"/>
    </row>
    <row r="290" spans="1:19" ht="12">
      <c r="A290" s="277"/>
      <c r="B290" s="276"/>
      <c r="C290" s="82" t="s">
        <v>76</v>
      </c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125">
        <f t="shared" si="81"/>
        <v>0</v>
      </c>
      <c r="R290" s="115">
        <f t="shared" si="78"/>
        <v>0</v>
      </c>
      <c r="S290" s="115"/>
    </row>
    <row r="291" spans="1:19" ht="12.75" customHeight="1">
      <c r="A291" s="314" t="s">
        <v>55</v>
      </c>
      <c r="B291" s="317" t="s">
        <v>185</v>
      </c>
      <c r="C291" s="80" t="s">
        <v>74</v>
      </c>
      <c r="D291" s="20">
        <f>SUM(D292:D295)</f>
        <v>0</v>
      </c>
      <c r="E291" s="4">
        <f>SUM(E292:E295)</f>
        <v>46.22</v>
      </c>
      <c r="F291" s="4">
        <f>SUM(F292:F295)</f>
        <v>8.6</v>
      </c>
      <c r="G291" s="4">
        <f>SUM(G292:G295)</f>
        <v>2.37</v>
      </c>
      <c r="H291" s="4">
        <f>SUM(H292:H295)</f>
        <v>0</v>
      </c>
      <c r="I291" s="30">
        <f>SUM(I293:I295)</f>
        <v>265.86</v>
      </c>
      <c r="J291" s="30">
        <f aca="true" t="shared" si="82" ref="J291:O291">SUM(J293:J295)</f>
        <v>678.28</v>
      </c>
      <c r="K291" s="30">
        <f t="shared" si="82"/>
        <v>708.6</v>
      </c>
      <c r="L291" s="30">
        <f t="shared" si="82"/>
        <v>600.5</v>
      </c>
      <c r="M291" s="30">
        <f t="shared" si="82"/>
        <v>352.5</v>
      </c>
      <c r="N291" s="30">
        <f t="shared" si="82"/>
        <v>331.9</v>
      </c>
      <c r="O291" s="30">
        <f t="shared" si="82"/>
        <v>331.9</v>
      </c>
      <c r="P291" s="125">
        <f t="shared" si="81"/>
        <v>3326.73</v>
      </c>
      <c r="R291" s="115">
        <f t="shared" si="78"/>
        <v>3326.73</v>
      </c>
      <c r="S291" s="115"/>
    </row>
    <row r="292" spans="1:19" ht="12">
      <c r="A292" s="315"/>
      <c r="B292" s="318"/>
      <c r="C292" s="78" t="s">
        <v>75</v>
      </c>
      <c r="D292" s="13"/>
      <c r="E292" s="13"/>
      <c r="F292" s="5">
        <v>8.6</v>
      </c>
      <c r="G292" s="5"/>
      <c r="H292" s="13"/>
      <c r="I292" s="14"/>
      <c r="J292" s="11">
        <f aca="true" t="shared" si="83" ref="J292:O295">J297+J302+J307+J312+J317+J322</f>
        <v>0</v>
      </c>
      <c r="K292" s="11">
        <f t="shared" si="83"/>
        <v>0</v>
      </c>
      <c r="L292" s="11">
        <f t="shared" si="83"/>
        <v>0</v>
      </c>
      <c r="M292" s="11">
        <f t="shared" si="83"/>
        <v>0</v>
      </c>
      <c r="N292" s="11">
        <f t="shared" si="83"/>
        <v>0</v>
      </c>
      <c r="O292" s="11">
        <f t="shared" si="83"/>
        <v>0</v>
      </c>
      <c r="P292" s="125">
        <f t="shared" si="81"/>
        <v>8.6</v>
      </c>
      <c r="R292" s="115">
        <f t="shared" si="78"/>
        <v>8.6</v>
      </c>
      <c r="S292" s="115"/>
    </row>
    <row r="293" spans="1:19" ht="12">
      <c r="A293" s="315"/>
      <c r="B293" s="318"/>
      <c r="C293" s="82" t="s">
        <v>87</v>
      </c>
      <c r="D293" s="13"/>
      <c r="E293" s="5">
        <v>46.22</v>
      </c>
      <c r="F293" s="5"/>
      <c r="G293" s="5">
        <v>2.37</v>
      </c>
      <c r="H293" s="13"/>
      <c r="I293" s="11">
        <v>265.86</v>
      </c>
      <c r="J293" s="11">
        <f t="shared" si="83"/>
        <v>678.28</v>
      </c>
      <c r="K293" s="11">
        <f t="shared" si="83"/>
        <v>708.6</v>
      </c>
      <c r="L293" s="11">
        <f t="shared" si="83"/>
        <v>600.5</v>
      </c>
      <c r="M293" s="11">
        <f t="shared" si="83"/>
        <v>352.5</v>
      </c>
      <c r="N293" s="11">
        <f t="shared" si="83"/>
        <v>331.9</v>
      </c>
      <c r="O293" s="11">
        <f t="shared" si="83"/>
        <v>331.9</v>
      </c>
      <c r="P293" s="125">
        <f t="shared" si="81"/>
        <v>3318.13</v>
      </c>
      <c r="R293" s="115">
        <f t="shared" si="78"/>
        <v>3318.13</v>
      </c>
      <c r="S293" s="115"/>
    </row>
    <row r="294" spans="1:19" ht="24">
      <c r="A294" s="315"/>
      <c r="B294" s="318"/>
      <c r="C294" s="82" t="s">
        <v>248</v>
      </c>
      <c r="D294" s="13"/>
      <c r="E294" s="13"/>
      <c r="F294" s="13"/>
      <c r="G294" s="13"/>
      <c r="H294" s="13"/>
      <c r="I294" s="13"/>
      <c r="J294" s="11">
        <f t="shared" si="83"/>
        <v>0</v>
      </c>
      <c r="K294" s="11">
        <f t="shared" si="83"/>
        <v>0</v>
      </c>
      <c r="L294" s="11">
        <f t="shared" si="83"/>
        <v>0</v>
      </c>
      <c r="M294" s="11">
        <f t="shared" si="83"/>
        <v>0</v>
      </c>
      <c r="N294" s="11">
        <f t="shared" si="83"/>
        <v>0</v>
      </c>
      <c r="O294" s="11">
        <f t="shared" si="83"/>
        <v>0</v>
      </c>
      <c r="P294" s="125">
        <f t="shared" si="81"/>
        <v>0</v>
      </c>
      <c r="R294" s="115">
        <f t="shared" si="78"/>
        <v>0</v>
      </c>
      <c r="S294" s="115"/>
    </row>
    <row r="295" spans="1:19" ht="12">
      <c r="A295" s="316"/>
      <c r="B295" s="319"/>
      <c r="C295" s="82" t="s">
        <v>76</v>
      </c>
      <c r="D295" s="13"/>
      <c r="E295" s="13"/>
      <c r="F295" s="13"/>
      <c r="G295" s="13"/>
      <c r="H295" s="13"/>
      <c r="I295" s="13"/>
      <c r="J295" s="11">
        <f t="shared" si="83"/>
        <v>0</v>
      </c>
      <c r="K295" s="11">
        <f t="shared" si="83"/>
        <v>0</v>
      </c>
      <c r="L295" s="11">
        <f t="shared" si="83"/>
        <v>0</v>
      </c>
      <c r="M295" s="11">
        <f t="shared" si="83"/>
        <v>0</v>
      </c>
      <c r="N295" s="11">
        <f t="shared" si="83"/>
        <v>0</v>
      </c>
      <c r="O295" s="11">
        <f t="shared" si="83"/>
        <v>0</v>
      </c>
      <c r="P295" s="125">
        <f t="shared" si="81"/>
        <v>0</v>
      </c>
      <c r="R295" s="115">
        <f t="shared" si="78"/>
        <v>0</v>
      </c>
      <c r="S295" s="115"/>
    </row>
    <row r="296" spans="1:19" ht="12.75" customHeight="1">
      <c r="A296" s="276" t="s">
        <v>78</v>
      </c>
      <c r="B296" s="278" t="s">
        <v>17</v>
      </c>
      <c r="C296" s="80" t="s">
        <v>74</v>
      </c>
      <c r="D296" s="20">
        <f>SUM(D297:D300)</f>
        <v>0</v>
      </c>
      <c r="E296" s="4">
        <f>SUM(E297:E300)</f>
        <v>46.22</v>
      </c>
      <c r="F296" s="4">
        <f aca="true" t="shared" si="84" ref="F296:O296">SUM(F297:F300)</f>
        <v>8.6</v>
      </c>
      <c r="G296" s="4">
        <f t="shared" si="84"/>
        <v>2.37</v>
      </c>
      <c r="H296" s="4">
        <f t="shared" si="84"/>
        <v>0</v>
      </c>
      <c r="I296" s="4">
        <f t="shared" si="84"/>
        <v>0</v>
      </c>
      <c r="J296" s="4">
        <f t="shared" si="84"/>
        <v>0</v>
      </c>
      <c r="K296" s="4">
        <f t="shared" si="84"/>
        <v>0</v>
      </c>
      <c r="L296" s="4">
        <f t="shared" si="84"/>
        <v>0</v>
      </c>
      <c r="M296" s="4">
        <f t="shared" si="84"/>
        <v>0</v>
      </c>
      <c r="N296" s="4">
        <f t="shared" si="84"/>
        <v>0</v>
      </c>
      <c r="O296" s="4">
        <f t="shared" si="84"/>
        <v>0</v>
      </c>
      <c r="P296" s="125">
        <f t="shared" si="81"/>
        <v>57.19</v>
      </c>
      <c r="R296" s="115">
        <f t="shared" si="78"/>
        <v>57.19</v>
      </c>
      <c r="S296" s="115"/>
    </row>
    <row r="297" spans="1:19" ht="12">
      <c r="A297" s="276"/>
      <c r="B297" s="278"/>
      <c r="C297" s="78" t="s">
        <v>75</v>
      </c>
      <c r="D297" s="3"/>
      <c r="E297" s="3"/>
      <c r="F297" s="5">
        <v>8.6</v>
      </c>
      <c r="G297" s="5"/>
      <c r="H297" s="3"/>
      <c r="I297" s="3"/>
      <c r="J297" s="3"/>
      <c r="K297" s="3"/>
      <c r="L297" s="3"/>
      <c r="M297" s="3"/>
      <c r="N297" s="3"/>
      <c r="O297" s="3"/>
      <c r="P297" s="125">
        <f t="shared" si="81"/>
        <v>8.6</v>
      </c>
      <c r="R297" s="115">
        <f t="shared" si="78"/>
        <v>8.6</v>
      </c>
      <c r="S297" s="115"/>
    </row>
    <row r="298" spans="1:19" ht="12">
      <c r="A298" s="276"/>
      <c r="B298" s="278"/>
      <c r="C298" s="82" t="s">
        <v>87</v>
      </c>
      <c r="D298" s="3"/>
      <c r="E298" s="3">
        <v>46.22</v>
      </c>
      <c r="F298" s="3">
        <v>0</v>
      </c>
      <c r="G298" s="5">
        <v>2.37</v>
      </c>
      <c r="H298" s="3"/>
      <c r="I298" s="3"/>
      <c r="J298" s="3"/>
      <c r="K298" s="3"/>
      <c r="L298" s="3"/>
      <c r="M298" s="3"/>
      <c r="N298" s="3"/>
      <c r="O298" s="3"/>
      <c r="P298" s="125">
        <f t="shared" si="81"/>
        <v>48.589999999999996</v>
      </c>
      <c r="R298" s="115">
        <f t="shared" si="78"/>
        <v>48.589999999999996</v>
      </c>
      <c r="S298" s="115"/>
    </row>
    <row r="299" spans="1:19" ht="24">
      <c r="A299" s="276"/>
      <c r="B299" s="278"/>
      <c r="C299" s="82" t="s">
        <v>248</v>
      </c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125">
        <f t="shared" si="81"/>
        <v>0</v>
      </c>
      <c r="R299" s="115">
        <f t="shared" si="78"/>
        <v>0</v>
      </c>
      <c r="S299" s="115"/>
    </row>
    <row r="300" spans="1:19" ht="12">
      <c r="A300" s="276"/>
      <c r="B300" s="278"/>
      <c r="C300" s="82" t="s">
        <v>76</v>
      </c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125">
        <f t="shared" si="81"/>
        <v>0</v>
      </c>
      <c r="R300" s="115">
        <f t="shared" si="78"/>
        <v>0</v>
      </c>
      <c r="S300" s="115"/>
    </row>
    <row r="301" spans="1:19" ht="12.75" customHeight="1" hidden="1">
      <c r="A301" s="276" t="s">
        <v>78</v>
      </c>
      <c r="B301" s="278" t="s">
        <v>18</v>
      </c>
      <c r="C301" s="80" t="s">
        <v>74</v>
      </c>
      <c r="D301" s="20">
        <f aca="true" t="shared" si="85" ref="D301:O301">SUM(D302:D305)</f>
        <v>0</v>
      </c>
      <c r="E301" s="20">
        <f t="shared" si="85"/>
        <v>0</v>
      </c>
      <c r="F301" s="20">
        <f t="shared" si="85"/>
        <v>0</v>
      </c>
      <c r="G301" s="20">
        <f t="shared" si="85"/>
        <v>0</v>
      </c>
      <c r="H301" s="20">
        <f t="shared" si="85"/>
        <v>0</v>
      </c>
      <c r="I301" s="20">
        <f t="shared" si="85"/>
        <v>0</v>
      </c>
      <c r="J301" s="20">
        <f t="shared" si="85"/>
        <v>0</v>
      </c>
      <c r="K301" s="20">
        <f t="shared" si="85"/>
        <v>0</v>
      </c>
      <c r="L301" s="20">
        <f t="shared" si="85"/>
        <v>0</v>
      </c>
      <c r="M301" s="20">
        <f t="shared" si="85"/>
        <v>0</v>
      </c>
      <c r="N301" s="20">
        <f t="shared" si="85"/>
        <v>0</v>
      </c>
      <c r="O301" s="20">
        <f t="shared" si="85"/>
        <v>0</v>
      </c>
      <c r="P301" s="125">
        <f t="shared" si="81"/>
        <v>0</v>
      </c>
      <c r="R301" s="115">
        <f t="shared" si="78"/>
        <v>0</v>
      </c>
      <c r="S301" s="115"/>
    </row>
    <row r="302" spans="1:19" ht="12" hidden="1">
      <c r="A302" s="276"/>
      <c r="B302" s="278"/>
      <c r="C302" s="78" t="s">
        <v>75</v>
      </c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25">
        <f t="shared" si="81"/>
        <v>0</v>
      </c>
      <c r="R302" s="115">
        <f t="shared" si="78"/>
        <v>0</v>
      </c>
      <c r="S302" s="115"/>
    </row>
    <row r="303" spans="1:19" ht="12" hidden="1">
      <c r="A303" s="276"/>
      <c r="B303" s="278"/>
      <c r="C303" s="82" t="s">
        <v>87</v>
      </c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25">
        <f t="shared" si="81"/>
        <v>0</v>
      </c>
      <c r="R303" s="115">
        <f t="shared" si="78"/>
        <v>0</v>
      </c>
      <c r="S303" s="115"/>
    </row>
    <row r="304" spans="1:19" ht="24" hidden="1">
      <c r="A304" s="276"/>
      <c r="B304" s="278"/>
      <c r="C304" s="82" t="s">
        <v>248</v>
      </c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25">
        <f t="shared" si="81"/>
        <v>0</v>
      </c>
      <c r="R304" s="115">
        <f t="shared" si="78"/>
        <v>0</v>
      </c>
      <c r="S304" s="115"/>
    </row>
    <row r="305" spans="1:19" ht="12" hidden="1">
      <c r="A305" s="276"/>
      <c r="B305" s="278"/>
      <c r="C305" s="82" t="s">
        <v>76</v>
      </c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25">
        <f t="shared" si="81"/>
        <v>0</v>
      </c>
      <c r="R305" s="115">
        <f t="shared" si="78"/>
        <v>0</v>
      </c>
      <c r="S305" s="115"/>
    </row>
    <row r="306" spans="1:19" ht="12.75" customHeight="1" hidden="1">
      <c r="A306" s="276" t="s">
        <v>78</v>
      </c>
      <c r="B306" s="278" t="s">
        <v>19</v>
      </c>
      <c r="C306" s="80" t="s">
        <v>74</v>
      </c>
      <c r="D306" s="20">
        <f aca="true" t="shared" si="86" ref="D306:O306">SUM(D307:D310)</f>
        <v>0</v>
      </c>
      <c r="E306" s="20">
        <f t="shared" si="86"/>
        <v>0</v>
      </c>
      <c r="F306" s="20">
        <f t="shared" si="86"/>
        <v>0</v>
      </c>
      <c r="G306" s="20">
        <f t="shared" si="86"/>
        <v>0</v>
      </c>
      <c r="H306" s="20">
        <f t="shared" si="86"/>
        <v>0</v>
      </c>
      <c r="I306" s="20">
        <f t="shared" si="86"/>
        <v>0</v>
      </c>
      <c r="J306" s="20">
        <f t="shared" si="86"/>
        <v>0</v>
      </c>
      <c r="K306" s="20">
        <f t="shared" si="86"/>
        <v>0</v>
      </c>
      <c r="L306" s="20">
        <f t="shared" si="86"/>
        <v>0</v>
      </c>
      <c r="M306" s="20">
        <f t="shared" si="86"/>
        <v>0</v>
      </c>
      <c r="N306" s="20">
        <f t="shared" si="86"/>
        <v>0</v>
      </c>
      <c r="O306" s="20">
        <f t="shared" si="86"/>
        <v>0</v>
      </c>
      <c r="P306" s="125">
        <f t="shared" si="81"/>
        <v>0</v>
      </c>
      <c r="R306" s="115">
        <f t="shared" si="78"/>
        <v>0</v>
      </c>
      <c r="S306" s="115"/>
    </row>
    <row r="307" spans="1:19" ht="12" hidden="1">
      <c r="A307" s="276"/>
      <c r="B307" s="278"/>
      <c r="C307" s="78" t="s">
        <v>75</v>
      </c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25">
        <f t="shared" si="81"/>
        <v>0</v>
      </c>
      <c r="R307" s="115">
        <f t="shared" si="78"/>
        <v>0</v>
      </c>
      <c r="S307" s="115"/>
    </row>
    <row r="308" spans="1:19" ht="12" hidden="1">
      <c r="A308" s="276"/>
      <c r="B308" s="278"/>
      <c r="C308" s="82" t="s">
        <v>87</v>
      </c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25">
        <f t="shared" si="81"/>
        <v>0</v>
      </c>
      <c r="R308" s="115">
        <f t="shared" si="78"/>
        <v>0</v>
      </c>
      <c r="S308" s="115"/>
    </row>
    <row r="309" spans="1:19" ht="24" hidden="1">
      <c r="A309" s="276"/>
      <c r="B309" s="278"/>
      <c r="C309" s="82" t="s">
        <v>248</v>
      </c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25">
        <f t="shared" si="81"/>
        <v>0</v>
      </c>
      <c r="R309" s="115">
        <f t="shared" si="78"/>
        <v>0</v>
      </c>
      <c r="S309" s="115"/>
    </row>
    <row r="310" spans="1:19" ht="12" hidden="1">
      <c r="A310" s="276"/>
      <c r="B310" s="278"/>
      <c r="C310" s="82" t="s">
        <v>76</v>
      </c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25">
        <f t="shared" si="81"/>
        <v>0</v>
      </c>
      <c r="R310" s="115">
        <f t="shared" si="78"/>
        <v>0</v>
      </c>
      <c r="S310" s="115"/>
    </row>
    <row r="311" spans="1:19" ht="12.75" customHeight="1" hidden="1">
      <c r="A311" s="276" t="s">
        <v>78</v>
      </c>
      <c r="B311" s="278" t="s">
        <v>20</v>
      </c>
      <c r="C311" s="80" t="s">
        <v>74</v>
      </c>
      <c r="D311" s="20">
        <f aca="true" t="shared" si="87" ref="D311:O311">SUM(D312:D315)</f>
        <v>0</v>
      </c>
      <c r="E311" s="20">
        <f t="shared" si="87"/>
        <v>0</v>
      </c>
      <c r="F311" s="20">
        <f t="shared" si="87"/>
        <v>0</v>
      </c>
      <c r="G311" s="20">
        <f t="shared" si="87"/>
        <v>0</v>
      </c>
      <c r="H311" s="20">
        <f t="shared" si="87"/>
        <v>0</v>
      </c>
      <c r="I311" s="20">
        <f t="shared" si="87"/>
        <v>0</v>
      </c>
      <c r="J311" s="20">
        <f t="shared" si="87"/>
        <v>0</v>
      </c>
      <c r="K311" s="20">
        <f t="shared" si="87"/>
        <v>0</v>
      </c>
      <c r="L311" s="20">
        <f t="shared" si="87"/>
        <v>0</v>
      </c>
      <c r="M311" s="20">
        <f t="shared" si="87"/>
        <v>0</v>
      </c>
      <c r="N311" s="20">
        <f t="shared" si="87"/>
        <v>0</v>
      </c>
      <c r="O311" s="20">
        <f t="shared" si="87"/>
        <v>0</v>
      </c>
      <c r="P311" s="125">
        <f t="shared" si="81"/>
        <v>0</v>
      </c>
      <c r="R311" s="115">
        <f t="shared" si="78"/>
        <v>0</v>
      </c>
      <c r="S311" s="115"/>
    </row>
    <row r="312" spans="1:19" ht="12" hidden="1">
      <c r="A312" s="276"/>
      <c r="B312" s="278"/>
      <c r="C312" s="78" t="s">
        <v>75</v>
      </c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25">
        <f t="shared" si="81"/>
        <v>0</v>
      </c>
      <c r="R312" s="115">
        <f t="shared" si="78"/>
        <v>0</v>
      </c>
      <c r="S312" s="115"/>
    </row>
    <row r="313" spans="1:19" ht="12" hidden="1">
      <c r="A313" s="276"/>
      <c r="B313" s="278"/>
      <c r="C313" s="82" t="s">
        <v>87</v>
      </c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25">
        <f t="shared" si="81"/>
        <v>0</v>
      </c>
      <c r="R313" s="115">
        <f t="shared" si="78"/>
        <v>0</v>
      </c>
      <c r="S313" s="115"/>
    </row>
    <row r="314" spans="1:19" ht="24" hidden="1">
      <c r="A314" s="276"/>
      <c r="B314" s="278"/>
      <c r="C314" s="82" t="s">
        <v>248</v>
      </c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25">
        <f t="shared" si="81"/>
        <v>0</v>
      </c>
      <c r="R314" s="115">
        <f t="shared" si="78"/>
        <v>0</v>
      </c>
      <c r="S314" s="115"/>
    </row>
    <row r="315" spans="1:19" ht="12" hidden="1">
      <c r="A315" s="276"/>
      <c r="B315" s="278"/>
      <c r="C315" s="82" t="s">
        <v>76</v>
      </c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25">
        <f t="shared" si="81"/>
        <v>0</v>
      </c>
      <c r="R315" s="115">
        <f t="shared" si="78"/>
        <v>0</v>
      </c>
      <c r="S315" s="115"/>
    </row>
    <row r="316" spans="1:19" ht="12.75" customHeight="1" hidden="1">
      <c r="A316" s="276" t="s">
        <v>78</v>
      </c>
      <c r="B316" s="278" t="s">
        <v>21</v>
      </c>
      <c r="C316" s="80" t="s">
        <v>74</v>
      </c>
      <c r="D316" s="20">
        <f aca="true" t="shared" si="88" ref="D316:O316">SUM(D317:D320)</f>
        <v>0</v>
      </c>
      <c r="E316" s="20">
        <f t="shared" si="88"/>
        <v>0</v>
      </c>
      <c r="F316" s="20">
        <f t="shared" si="88"/>
        <v>0</v>
      </c>
      <c r="G316" s="20">
        <f t="shared" si="88"/>
        <v>0</v>
      </c>
      <c r="H316" s="20">
        <f t="shared" si="88"/>
        <v>0</v>
      </c>
      <c r="I316" s="20">
        <f t="shared" si="88"/>
        <v>0</v>
      </c>
      <c r="J316" s="20">
        <f t="shared" si="88"/>
        <v>0</v>
      </c>
      <c r="K316" s="20">
        <f t="shared" si="88"/>
        <v>0</v>
      </c>
      <c r="L316" s="20">
        <f t="shared" si="88"/>
        <v>0</v>
      </c>
      <c r="M316" s="20">
        <f t="shared" si="88"/>
        <v>0</v>
      </c>
      <c r="N316" s="20">
        <f t="shared" si="88"/>
        <v>0</v>
      </c>
      <c r="O316" s="20">
        <f t="shared" si="88"/>
        <v>0</v>
      </c>
      <c r="P316" s="125">
        <f t="shared" si="81"/>
        <v>0</v>
      </c>
      <c r="R316" s="115">
        <f t="shared" si="78"/>
        <v>0</v>
      </c>
      <c r="S316" s="115"/>
    </row>
    <row r="317" spans="1:19" ht="5.25" customHeight="1" hidden="1">
      <c r="A317" s="276"/>
      <c r="B317" s="278"/>
      <c r="C317" s="78" t="s">
        <v>75</v>
      </c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25">
        <f t="shared" si="81"/>
        <v>0</v>
      </c>
      <c r="R317" s="115">
        <f t="shared" si="78"/>
        <v>0</v>
      </c>
      <c r="S317" s="115"/>
    </row>
    <row r="318" spans="1:19" ht="12" hidden="1">
      <c r="A318" s="276"/>
      <c r="B318" s="278"/>
      <c r="C318" s="82" t="s">
        <v>87</v>
      </c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25">
        <f t="shared" si="81"/>
        <v>0</v>
      </c>
      <c r="R318" s="115">
        <f t="shared" si="78"/>
        <v>0</v>
      </c>
      <c r="S318" s="115"/>
    </row>
    <row r="319" spans="1:19" ht="24" hidden="1">
      <c r="A319" s="276"/>
      <c r="B319" s="278"/>
      <c r="C319" s="82" t="s">
        <v>248</v>
      </c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25">
        <f t="shared" si="81"/>
        <v>0</v>
      </c>
      <c r="R319" s="115">
        <f t="shared" si="78"/>
        <v>0</v>
      </c>
      <c r="S319" s="115"/>
    </row>
    <row r="320" spans="1:19" ht="12" hidden="1">
      <c r="A320" s="277"/>
      <c r="B320" s="279"/>
      <c r="C320" s="79" t="s">
        <v>76</v>
      </c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25">
        <f t="shared" si="81"/>
        <v>0</v>
      </c>
      <c r="R320" s="115">
        <f t="shared" si="78"/>
        <v>0</v>
      </c>
      <c r="S320" s="115"/>
    </row>
    <row r="321" spans="1:19" ht="12">
      <c r="A321" s="276" t="s">
        <v>78</v>
      </c>
      <c r="B321" s="278" t="s">
        <v>22</v>
      </c>
      <c r="C321" s="80" t="s">
        <v>74</v>
      </c>
      <c r="D321" s="20">
        <f>SUM(D322:D325)</f>
        <v>0</v>
      </c>
      <c r="E321" s="20">
        <f>SUM(E322:E325)</f>
        <v>0</v>
      </c>
      <c r="F321" s="20">
        <f>SUM(F322:F325)</f>
        <v>0</v>
      </c>
      <c r="G321" s="20">
        <f>SUM(G322:G325)</f>
        <v>0</v>
      </c>
      <c r="H321" s="20">
        <f>SUM(H322:H325)</f>
        <v>0</v>
      </c>
      <c r="I321" s="30">
        <f>SUM(I323:I325)</f>
        <v>265.86</v>
      </c>
      <c r="J321" s="30">
        <f aca="true" t="shared" si="89" ref="J321:O321">SUM(J323:J325)</f>
        <v>678.28</v>
      </c>
      <c r="K321" s="30">
        <f t="shared" si="89"/>
        <v>708.6</v>
      </c>
      <c r="L321" s="30">
        <f t="shared" si="89"/>
        <v>600.5</v>
      </c>
      <c r="M321" s="30">
        <f t="shared" si="89"/>
        <v>352.5</v>
      </c>
      <c r="N321" s="30">
        <f t="shared" si="89"/>
        <v>331.9</v>
      </c>
      <c r="O321" s="30">
        <f t="shared" si="89"/>
        <v>331.9</v>
      </c>
      <c r="P321" s="125">
        <f t="shared" si="81"/>
        <v>3269.54</v>
      </c>
      <c r="R321" s="115">
        <f t="shared" si="78"/>
        <v>3269.54</v>
      </c>
      <c r="S321" s="115"/>
    </row>
    <row r="322" spans="1:19" ht="12">
      <c r="A322" s="276"/>
      <c r="B322" s="278"/>
      <c r="C322" s="78" t="s">
        <v>75</v>
      </c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25">
        <f t="shared" si="81"/>
        <v>0</v>
      </c>
      <c r="R322" s="115">
        <f t="shared" si="78"/>
        <v>0</v>
      </c>
      <c r="S322" s="115"/>
    </row>
    <row r="323" spans="1:19" ht="12">
      <c r="A323" s="276"/>
      <c r="B323" s="278"/>
      <c r="C323" s="82" t="s">
        <v>87</v>
      </c>
      <c r="D323" s="14"/>
      <c r="E323" s="14"/>
      <c r="F323" s="14"/>
      <c r="G323" s="14"/>
      <c r="H323" s="14"/>
      <c r="I323" s="11">
        <v>265.86</v>
      </c>
      <c r="J323" s="11">
        <v>678.28</v>
      </c>
      <c r="K323" s="11">
        <v>708.6</v>
      </c>
      <c r="L323" s="11">
        <v>600.5</v>
      </c>
      <c r="M323" s="11">
        <v>352.5</v>
      </c>
      <c r="N323" s="11">
        <v>331.9</v>
      </c>
      <c r="O323" s="11">
        <v>331.9</v>
      </c>
      <c r="P323" s="125">
        <f t="shared" si="81"/>
        <v>3269.54</v>
      </c>
      <c r="R323" s="115">
        <f t="shared" si="78"/>
        <v>3269.54</v>
      </c>
      <c r="S323" s="115"/>
    </row>
    <row r="324" spans="1:19" ht="24">
      <c r="A324" s="276"/>
      <c r="B324" s="278"/>
      <c r="C324" s="82" t="s">
        <v>248</v>
      </c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25">
        <f t="shared" si="81"/>
        <v>0</v>
      </c>
      <c r="R324" s="115">
        <f t="shared" si="78"/>
        <v>0</v>
      </c>
      <c r="S324" s="115"/>
    </row>
    <row r="325" spans="1:19" ht="12">
      <c r="A325" s="277"/>
      <c r="B325" s="279"/>
      <c r="C325" s="79" t="s">
        <v>76</v>
      </c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25">
        <f t="shared" si="81"/>
        <v>0</v>
      </c>
      <c r="R325" s="115">
        <f t="shared" si="78"/>
        <v>0</v>
      </c>
      <c r="S325" s="115"/>
    </row>
    <row r="326" spans="1:19" s="63" customFormat="1" ht="12">
      <c r="A326" s="275" t="s">
        <v>57</v>
      </c>
      <c r="B326" s="280" t="s">
        <v>186</v>
      </c>
      <c r="C326" s="80" t="s">
        <v>74</v>
      </c>
      <c r="D326" s="20">
        <f>SUM(D327:D330)</f>
        <v>0</v>
      </c>
      <c r="E326" s="20">
        <f>SUM(E327:E330)</f>
        <v>0</v>
      </c>
      <c r="F326" s="1">
        <f>SUM(F327:F330)</f>
        <v>0</v>
      </c>
      <c r="G326" s="1">
        <v>351</v>
      </c>
      <c r="H326" s="1">
        <f>SUM(H327:H330)</f>
        <v>9934.9</v>
      </c>
      <c r="I326" s="1">
        <f aca="true" t="shared" si="90" ref="I326:O326">SUM(I327:I330)</f>
        <v>364</v>
      </c>
      <c r="J326" s="1">
        <f t="shared" si="90"/>
        <v>378</v>
      </c>
      <c r="K326" s="1">
        <f t="shared" si="90"/>
        <v>405</v>
      </c>
      <c r="L326" s="1">
        <f t="shared" si="90"/>
        <v>523</v>
      </c>
      <c r="M326" s="1">
        <f t="shared" si="90"/>
        <v>537</v>
      </c>
      <c r="N326" s="1">
        <f t="shared" si="90"/>
        <v>483.3</v>
      </c>
      <c r="O326" s="1">
        <f t="shared" si="90"/>
        <v>483.3</v>
      </c>
      <c r="P326" s="125">
        <f t="shared" si="81"/>
        <v>13459.499999999998</v>
      </c>
      <c r="R326" s="115">
        <f t="shared" si="78"/>
        <v>13459.499999999998</v>
      </c>
      <c r="S326" s="115"/>
    </row>
    <row r="327" spans="1:19" ht="12">
      <c r="A327" s="275"/>
      <c r="B327" s="280"/>
      <c r="C327" s="78" t="s">
        <v>75</v>
      </c>
      <c r="D327" s="7"/>
      <c r="E327" s="7"/>
      <c r="F327" s="1"/>
      <c r="G327" s="1"/>
      <c r="H327" s="1"/>
      <c r="I327" s="15"/>
      <c r="J327" s="46">
        <f aca="true" t="shared" si="91" ref="J327:O327">J332+J337</f>
        <v>0</v>
      </c>
      <c r="K327" s="46">
        <f t="shared" si="91"/>
        <v>0</v>
      </c>
      <c r="L327" s="46">
        <f t="shared" si="91"/>
        <v>0</v>
      </c>
      <c r="M327" s="46">
        <f t="shared" si="91"/>
        <v>0</v>
      </c>
      <c r="N327" s="46">
        <f t="shared" si="91"/>
        <v>0</v>
      </c>
      <c r="O327" s="46">
        <f t="shared" si="91"/>
        <v>0</v>
      </c>
      <c r="P327" s="125">
        <f t="shared" si="81"/>
        <v>0</v>
      </c>
      <c r="R327" s="115">
        <f t="shared" si="78"/>
        <v>0</v>
      </c>
      <c r="S327" s="115"/>
    </row>
    <row r="328" spans="1:19" ht="12">
      <c r="A328" s="275"/>
      <c r="B328" s="280"/>
      <c r="C328" s="82" t="s">
        <v>87</v>
      </c>
      <c r="D328" s="7"/>
      <c r="E328" s="7"/>
      <c r="F328" s="46">
        <v>0</v>
      </c>
      <c r="G328" s="46">
        <v>351</v>
      </c>
      <c r="H328" s="46">
        <f>H333+H338</f>
        <v>9934.9</v>
      </c>
      <c r="I328" s="46">
        <v>364</v>
      </c>
      <c r="J328" s="46">
        <f aca="true" t="shared" si="92" ref="J328:O330">J333+J338</f>
        <v>378</v>
      </c>
      <c r="K328" s="46">
        <f t="shared" si="92"/>
        <v>405</v>
      </c>
      <c r="L328" s="46">
        <f t="shared" si="92"/>
        <v>523</v>
      </c>
      <c r="M328" s="46">
        <f t="shared" si="92"/>
        <v>537</v>
      </c>
      <c r="N328" s="46">
        <f t="shared" si="92"/>
        <v>483.3</v>
      </c>
      <c r="O328" s="46">
        <f t="shared" si="92"/>
        <v>483.3</v>
      </c>
      <c r="P328" s="125">
        <f t="shared" si="81"/>
        <v>13459.499999999998</v>
      </c>
      <c r="R328" s="115">
        <f t="shared" si="78"/>
        <v>13459.499999999998</v>
      </c>
      <c r="S328" s="115"/>
    </row>
    <row r="329" spans="1:19" ht="24">
      <c r="A329" s="275"/>
      <c r="B329" s="280"/>
      <c r="C329" s="82" t="s">
        <v>248</v>
      </c>
      <c r="D329" s="7"/>
      <c r="E329" s="7"/>
      <c r="F329" s="46"/>
      <c r="G329" s="46"/>
      <c r="H329" s="46"/>
      <c r="I329" s="46"/>
      <c r="J329" s="46">
        <f t="shared" si="92"/>
        <v>0</v>
      </c>
      <c r="K329" s="46">
        <f t="shared" si="92"/>
        <v>0</v>
      </c>
      <c r="L329" s="46">
        <f t="shared" si="92"/>
        <v>0</v>
      </c>
      <c r="M329" s="46">
        <f t="shared" si="92"/>
        <v>0</v>
      </c>
      <c r="N329" s="46">
        <f t="shared" si="92"/>
        <v>0</v>
      </c>
      <c r="O329" s="46">
        <f t="shared" si="92"/>
        <v>0</v>
      </c>
      <c r="P329" s="125">
        <f t="shared" si="81"/>
        <v>0</v>
      </c>
      <c r="R329" s="115">
        <f t="shared" si="78"/>
        <v>0</v>
      </c>
      <c r="S329" s="115"/>
    </row>
    <row r="330" spans="1:19" ht="12">
      <c r="A330" s="275"/>
      <c r="B330" s="280"/>
      <c r="C330" s="82" t="s">
        <v>76</v>
      </c>
      <c r="D330" s="7"/>
      <c r="E330" s="7"/>
      <c r="F330" s="7"/>
      <c r="G330" s="7"/>
      <c r="H330" s="7"/>
      <c r="I330" s="7"/>
      <c r="J330" s="46">
        <f t="shared" si="92"/>
        <v>0</v>
      </c>
      <c r="K330" s="46">
        <f t="shared" si="92"/>
        <v>0</v>
      </c>
      <c r="L330" s="46">
        <f t="shared" si="92"/>
        <v>0</v>
      </c>
      <c r="M330" s="46">
        <f t="shared" si="92"/>
        <v>0</v>
      </c>
      <c r="N330" s="46">
        <f t="shared" si="92"/>
        <v>0</v>
      </c>
      <c r="O330" s="46">
        <f t="shared" si="92"/>
        <v>0</v>
      </c>
      <c r="P330" s="125">
        <f t="shared" si="81"/>
        <v>0</v>
      </c>
      <c r="R330" s="115">
        <f t="shared" si="78"/>
        <v>0</v>
      </c>
      <c r="S330" s="115"/>
    </row>
    <row r="331" spans="1:19" ht="17.25" customHeight="1">
      <c r="A331" s="293" t="s">
        <v>78</v>
      </c>
      <c r="B331" s="276" t="s">
        <v>288</v>
      </c>
      <c r="C331" s="80" t="s">
        <v>74</v>
      </c>
      <c r="D331" s="20">
        <f>SUM(D332:D335)</f>
        <v>0</v>
      </c>
      <c r="E331" s="20">
        <f>SUM(E332:E335)</f>
        <v>0</v>
      </c>
      <c r="F331" s="20">
        <f>SUM(F332:F335)</f>
        <v>0</v>
      </c>
      <c r="G331" s="20">
        <f>SUM(G332:G335)</f>
        <v>0</v>
      </c>
      <c r="H331" s="1">
        <f>SUM(H332:H335)</f>
        <v>351</v>
      </c>
      <c r="I331" s="1">
        <f aca="true" t="shared" si="93" ref="I331:O331">SUM(I332:I335)</f>
        <v>364</v>
      </c>
      <c r="J331" s="1">
        <f t="shared" si="93"/>
        <v>378</v>
      </c>
      <c r="K331" s="1">
        <f t="shared" si="93"/>
        <v>405</v>
      </c>
      <c r="L331" s="1">
        <f t="shared" si="93"/>
        <v>523</v>
      </c>
      <c r="M331" s="1">
        <f t="shared" si="93"/>
        <v>537</v>
      </c>
      <c r="N331" s="1">
        <f t="shared" si="93"/>
        <v>483.3</v>
      </c>
      <c r="O331" s="1">
        <f t="shared" si="93"/>
        <v>483.3</v>
      </c>
      <c r="P331" s="125">
        <f t="shared" si="81"/>
        <v>3524.6000000000004</v>
      </c>
      <c r="R331" s="115">
        <f t="shared" si="78"/>
        <v>3524.6000000000004</v>
      </c>
      <c r="S331" s="115"/>
    </row>
    <row r="332" spans="1:19" ht="12">
      <c r="A332" s="293"/>
      <c r="B332" s="276"/>
      <c r="C332" s="78" t="s">
        <v>75</v>
      </c>
      <c r="D332" s="7"/>
      <c r="E332" s="7"/>
      <c r="F332" s="46"/>
      <c r="G332" s="46"/>
      <c r="H332" s="15"/>
      <c r="I332" s="15"/>
      <c r="J332" s="15"/>
      <c r="K332" s="15">
        <v>0</v>
      </c>
      <c r="L332" s="15"/>
      <c r="M332" s="15"/>
      <c r="N332" s="15"/>
      <c r="O332" s="15"/>
      <c r="P332" s="125">
        <f t="shared" si="81"/>
        <v>0</v>
      </c>
      <c r="R332" s="115">
        <f aca="true" t="shared" si="94" ref="R332:R395">D332+E332+F332+G332+H332+I332+J332+K332+L332+M332+N332+O332</f>
        <v>0</v>
      </c>
      <c r="S332" s="115"/>
    </row>
    <row r="333" spans="1:19" ht="12">
      <c r="A333" s="293"/>
      <c r="B333" s="276"/>
      <c r="C333" s="82" t="s">
        <v>87</v>
      </c>
      <c r="D333" s="7"/>
      <c r="E333" s="7"/>
      <c r="F333" s="46"/>
      <c r="G333" s="46"/>
      <c r="H333" s="46">
        <v>351</v>
      </c>
      <c r="I333" s="46">
        <v>364</v>
      </c>
      <c r="J333" s="46">
        <v>378</v>
      </c>
      <c r="K333" s="46">
        <v>405</v>
      </c>
      <c r="L333" s="46">
        <v>523</v>
      </c>
      <c r="M333" s="46">
        <v>537</v>
      </c>
      <c r="N333" s="46">
        <v>483.3</v>
      </c>
      <c r="O333" s="46">
        <v>483.3</v>
      </c>
      <c r="P333" s="125">
        <f t="shared" si="81"/>
        <v>3524.6000000000004</v>
      </c>
      <c r="R333" s="115">
        <f t="shared" si="94"/>
        <v>3524.6000000000004</v>
      </c>
      <c r="S333" s="115"/>
    </row>
    <row r="334" spans="1:19" ht="24">
      <c r="A334" s="293"/>
      <c r="B334" s="276"/>
      <c r="C334" s="82" t="s">
        <v>248</v>
      </c>
      <c r="D334" s="7"/>
      <c r="E334" s="7"/>
      <c r="F334" s="46"/>
      <c r="G334" s="46"/>
      <c r="H334" s="15"/>
      <c r="I334" s="15"/>
      <c r="J334" s="15"/>
      <c r="K334" s="15">
        <v>0</v>
      </c>
      <c r="L334" s="15"/>
      <c r="M334" s="15"/>
      <c r="N334" s="15"/>
      <c r="O334" s="15"/>
      <c r="P334" s="125">
        <f t="shared" si="81"/>
        <v>0</v>
      </c>
      <c r="R334" s="115">
        <f t="shared" si="94"/>
        <v>0</v>
      </c>
      <c r="S334" s="115"/>
    </row>
    <row r="335" spans="1:19" ht="19.5" customHeight="1">
      <c r="A335" s="293"/>
      <c r="B335" s="276"/>
      <c r="C335" s="82" t="s">
        <v>76</v>
      </c>
      <c r="D335" s="7"/>
      <c r="E335" s="7"/>
      <c r="F335" s="7"/>
      <c r="G335" s="7"/>
      <c r="H335" s="7"/>
      <c r="I335" s="7"/>
      <c r="J335" s="7"/>
      <c r="K335" s="22">
        <v>0</v>
      </c>
      <c r="L335" s="22"/>
      <c r="M335" s="7"/>
      <c r="N335" s="7"/>
      <c r="O335" s="7"/>
      <c r="P335" s="125">
        <f t="shared" si="81"/>
        <v>0</v>
      </c>
      <c r="R335" s="115">
        <f t="shared" si="94"/>
        <v>0</v>
      </c>
      <c r="S335" s="115"/>
    </row>
    <row r="336" spans="1:19" ht="12">
      <c r="A336" s="276" t="s">
        <v>78</v>
      </c>
      <c r="B336" s="276" t="s">
        <v>26</v>
      </c>
      <c r="C336" s="80" t="s">
        <v>74</v>
      </c>
      <c r="D336" s="20">
        <f>SUM(D337:D340)</f>
        <v>0</v>
      </c>
      <c r="E336" s="20">
        <f>SUM(E337:E340)</f>
        <v>0</v>
      </c>
      <c r="F336" s="20">
        <f>SUM(F337:F340)</f>
        <v>0</v>
      </c>
      <c r="G336" s="20">
        <f>SUM(G337:G340)</f>
        <v>0</v>
      </c>
      <c r="H336" s="20">
        <f>SUM(H337:H340)</f>
        <v>9583.9</v>
      </c>
      <c r="I336" s="20">
        <f aca="true" t="shared" si="95" ref="I336:O336">SUM(I337:I340)</f>
        <v>0</v>
      </c>
      <c r="J336" s="20">
        <f t="shared" si="95"/>
        <v>0</v>
      </c>
      <c r="K336" s="20">
        <f t="shared" si="95"/>
        <v>0</v>
      </c>
      <c r="L336" s="20">
        <f t="shared" si="95"/>
        <v>0</v>
      </c>
      <c r="M336" s="20">
        <f t="shared" si="95"/>
        <v>0</v>
      </c>
      <c r="N336" s="20">
        <f t="shared" si="95"/>
        <v>0</v>
      </c>
      <c r="O336" s="20">
        <f t="shared" si="95"/>
        <v>0</v>
      </c>
      <c r="P336" s="125">
        <f t="shared" si="81"/>
        <v>9583.9</v>
      </c>
      <c r="R336" s="115">
        <f t="shared" si="94"/>
        <v>9583.9</v>
      </c>
      <c r="S336" s="115"/>
    </row>
    <row r="337" spans="1:19" ht="12">
      <c r="A337" s="276"/>
      <c r="B337" s="276"/>
      <c r="C337" s="78" t="s">
        <v>75</v>
      </c>
      <c r="D337" s="7"/>
      <c r="E337" s="7"/>
      <c r="F337" s="7"/>
      <c r="G337" s="7"/>
      <c r="H337" s="15"/>
      <c r="I337" s="15"/>
      <c r="J337" s="15"/>
      <c r="K337" s="15"/>
      <c r="L337" s="15"/>
      <c r="M337" s="15"/>
      <c r="N337" s="15"/>
      <c r="O337" s="15"/>
      <c r="P337" s="125">
        <f t="shared" si="81"/>
        <v>0</v>
      </c>
      <c r="R337" s="115">
        <f t="shared" si="94"/>
        <v>0</v>
      </c>
      <c r="S337" s="115"/>
    </row>
    <row r="338" spans="1:19" ht="12">
      <c r="A338" s="276"/>
      <c r="B338" s="276"/>
      <c r="C338" s="82" t="s">
        <v>87</v>
      </c>
      <c r="D338" s="7"/>
      <c r="E338" s="7"/>
      <c r="F338" s="7"/>
      <c r="G338" s="6"/>
      <c r="H338" s="46">
        <v>9583.9</v>
      </c>
      <c r="I338" s="46"/>
      <c r="J338" s="46"/>
      <c r="K338" s="15"/>
      <c r="L338" s="15"/>
      <c r="M338" s="15"/>
      <c r="N338" s="15"/>
      <c r="O338" s="15"/>
      <c r="P338" s="125">
        <f t="shared" si="81"/>
        <v>9583.9</v>
      </c>
      <c r="R338" s="115">
        <f t="shared" si="94"/>
        <v>9583.9</v>
      </c>
      <c r="S338" s="115"/>
    </row>
    <row r="339" spans="1:19" ht="24">
      <c r="A339" s="276"/>
      <c r="B339" s="276"/>
      <c r="C339" s="82" t="s">
        <v>248</v>
      </c>
      <c r="D339" s="7"/>
      <c r="E339" s="7"/>
      <c r="F339" s="7"/>
      <c r="G339" s="7"/>
      <c r="H339" s="15"/>
      <c r="I339" s="15"/>
      <c r="J339" s="15"/>
      <c r="K339" s="15"/>
      <c r="L339" s="15"/>
      <c r="M339" s="15"/>
      <c r="N339" s="15"/>
      <c r="O339" s="15"/>
      <c r="P339" s="125">
        <f t="shared" si="81"/>
        <v>0</v>
      </c>
      <c r="R339" s="115">
        <f t="shared" si="94"/>
        <v>0</v>
      </c>
      <c r="S339" s="115"/>
    </row>
    <row r="340" spans="1:19" ht="12">
      <c r="A340" s="277"/>
      <c r="B340" s="277"/>
      <c r="C340" s="79" t="s">
        <v>76</v>
      </c>
      <c r="D340" s="16"/>
      <c r="E340" s="16"/>
      <c r="F340" s="16"/>
      <c r="G340" s="16"/>
      <c r="H340" s="16"/>
      <c r="I340" s="16"/>
      <c r="J340" s="16"/>
      <c r="K340" s="16"/>
      <c r="L340" s="9"/>
      <c r="M340" s="16"/>
      <c r="N340" s="16"/>
      <c r="O340" s="16"/>
      <c r="P340" s="125">
        <f t="shared" si="81"/>
        <v>0</v>
      </c>
      <c r="R340" s="115">
        <f t="shared" si="94"/>
        <v>0</v>
      </c>
      <c r="S340" s="115"/>
    </row>
    <row r="341" spans="1:19" ht="12">
      <c r="A341" s="284" t="s">
        <v>100</v>
      </c>
      <c r="B341" s="284" t="s">
        <v>290</v>
      </c>
      <c r="C341" s="80" t="s">
        <v>74</v>
      </c>
      <c r="D341" s="20">
        <f aca="true" t="shared" si="96" ref="D341:I341">SUM(D342:D345)</f>
        <v>0</v>
      </c>
      <c r="E341" s="20">
        <f t="shared" si="96"/>
        <v>0</v>
      </c>
      <c r="F341" s="20">
        <f t="shared" si="96"/>
        <v>0</v>
      </c>
      <c r="G341" s="2">
        <f t="shared" si="96"/>
        <v>1.15</v>
      </c>
      <c r="H341" s="1">
        <f t="shared" si="96"/>
        <v>1.31</v>
      </c>
      <c r="I341" s="1">
        <f t="shared" si="96"/>
        <v>3.699</v>
      </c>
      <c r="J341" s="1">
        <f aca="true" t="shared" si="97" ref="J341:O341">SUM(J342:J345)</f>
        <v>5.451</v>
      </c>
      <c r="K341" s="1">
        <f t="shared" si="97"/>
        <v>5</v>
      </c>
      <c r="L341" s="1">
        <f t="shared" si="97"/>
        <v>2.4</v>
      </c>
      <c r="M341" s="1">
        <f t="shared" si="97"/>
        <v>2</v>
      </c>
      <c r="N341" s="1">
        <f t="shared" si="97"/>
        <v>0</v>
      </c>
      <c r="O341" s="1">
        <f t="shared" si="97"/>
        <v>0</v>
      </c>
      <c r="P341" s="125">
        <f t="shared" si="81"/>
        <v>21.009999999999998</v>
      </c>
      <c r="R341" s="115">
        <f t="shared" si="94"/>
        <v>21.009999999999998</v>
      </c>
      <c r="S341" s="115"/>
    </row>
    <row r="342" spans="1:19" ht="12">
      <c r="A342" s="285"/>
      <c r="B342" s="285"/>
      <c r="C342" s="78" t="s">
        <v>75</v>
      </c>
      <c r="D342" s="46">
        <f aca="true" t="shared" si="98" ref="D342:I343">D347</f>
        <v>0</v>
      </c>
      <c r="E342" s="46">
        <f t="shared" si="98"/>
        <v>0</v>
      </c>
      <c r="F342" s="46">
        <f t="shared" si="98"/>
        <v>0</v>
      </c>
      <c r="G342" s="46">
        <f t="shared" si="98"/>
        <v>0</v>
      </c>
      <c r="H342" s="46">
        <f t="shared" si="98"/>
        <v>0</v>
      </c>
      <c r="I342" s="46">
        <f t="shared" si="98"/>
        <v>0</v>
      </c>
      <c r="J342" s="46">
        <f aca="true" t="shared" si="99" ref="J342:O342">J347</f>
        <v>0</v>
      </c>
      <c r="K342" s="46">
        <f t="shared" si="99"/>
        <v>0</v>
      </c>
      <c r="L342" s="46">
        <f t="shared" si="99"/>
        <v>0</v>
      </c>
      <c r="M342" s="46">
        <f t="shared" si="99"/>
        <v>0</v>
      </c>
      <c r="N342" s="46">
        <f t="shared" si="99"/>
        <v>0</v>
      </c>
      <c r="O342" s="46">
        <f t="shared" si="99"/>
        <v>0</v>
      </c>
      <c r="P342" s="125">
        <f t="shared" si="81"/>
        <v>0</v>
      </c>
      <c r="R342" s="115">
        <f t="shared" si="94"/>
        <v>0</v>
      </c>
      <c r="S342" s="115"/>
    </row>
    <row r="343" spans="1:19" ht="12">
      <c r="A343" s="285"/>
      <c r="B343" s="285"/>
      <c r="C343" s="82" t="s">
        <v>87</v>
      </c>
      <c r="D343" s="46">
        <f t="shared" si="98"/>
        <v>0</v>
      </c>
      <c r="E343" s="46">
        <f t="shared" si="98"/>
        <v>0</v>
      </c>
      <c r="F343" s="46">
        <f t="shared" si="98"/>
        <v>0</v>
      </c>
      <c r="G343" s="46">
        <f t="shared" si="98"/>
        <v>0</v>
      </c>
      <c r="H343" s="46">
        <f t="shared" si="98"/>
        <v>0</v>
      </c>
      <c r="I343" s="46">
        <f t="shared" si="98"/>
        <v>0</v>
      </c>
      <c r="J343" s="46">
        <f>J348</f>
        <v>0</v>
      </c>
      <c r="K343" s="46">
        <f aca="true" t="shared" si="100" ref="K343:O345">K348</f>
        <v>0</v>
      </c>
      <c r="L343" s="46">
        <f t="shared" si="100"/>
        <v>0</v>
      </c>
      <c r="M343" s="46">
        <f t="shared" si="100"/>
        <v>0</v>
      </c>
      <c r="N343" s="46">
        <f t="shared" si="100"/>
        <v>0</v>
      </c>
      <c r="O343" s="46">
        <f t="shared" si="100"/>
        <v>0</v>
      </c>
      <c r="P343" s="125">
        <f t="shared" si="81"/>
        <v>0</v>
      </c>
      <c r="R343" s="115">
        <f t="shared" si="94"/>
        <v>0</v>
      </c>
      <c r="S343" s="115"/>
    </row>
    <row r="344" spans="1:19" ht="24">
      <c r="A344" s="285"/>
      <c r="B344" s="285"/>
      <c r="C344" s="82" t="s">
        <v>248</v>
      </c>
      <c r="D344" s="3">
        <f>D349</f>
        <v>0</v>
      </c>
      <c r="E344" s="3">
        <f aca="true" t="shared" si="101" ref="E344:I345">E349</f>
        <v>0</v>
      </c>
      <c r="F344" s="3">
        <f t="shared" si="101"/>
        <v>0</v>
      </c>
      <c r="G344" s="3">
        <f>G349</f>
        <v>1.15</v>
      </c>
      <c r="H344" s="46">
        <v>1.31</v>
      </c>
      <c r="I344" s="46">
        <f>SUM(I349)</f>
        <v>3.699</v>
      </c>
      <c r="J344" s="46">
        <f>J349</f>
        <v>5.451</v>
      </c>
      <c r="K344" s="46">
        <f t="shared" si="100"/>
        <v>5</v>
      </c>
      <c r="L344" s="46">
        <f t="shared" si="100"/>
        <v>2.4</v>
      </c>
      <c r="M344" s="46">
        <f t="shared" si="100"/>
        <v>2</v>
      </c>
      <c r="N344" s="46">
        <f t="shared" si="100"/>
        <v>0</v>
      </c>
      <c r="O344" s="46">
        <f t="shared" si="100"/>
        <v>0</v>
      </c>
      <c r="P344" s="125">
        <f t="shared" si="81"/>
        <v>21.009999999999998</v>
      </c>
      <c r="R344" s="115">
        <f t="shared" si="94"/>
        <v>21.009999999999998</v>
      </c>
      <c r="S344" s="115"/>
    </row>
    <row r="345" spans="1:19" ht="12">
      <c r="A345" s="286"/>
      <c r="B345" s="286"/>
      <c r="C345" s="82" t="s">
        <v>76</v>
      </c>
      <c r="D345" s="3">
        <f>D350</f>
        <v>0</v>
      </c>
      <c r="E345" s="3">
        <f t="shared" si="101"/>
        <v>0</v>
      </c>
      <c r="F345" s="3">
        <f t="shared" si="101"/>
        <v>0</v>
      </c>
      <c r="G345" s="3">
        <f t="shared" si="101"/>
        <v>0</v>
      </c>
      <c r="H345" s="3">
        <f t="shared" si="101"/>
        <v>0</v>
      </c>
      <c r="I345" s="3">
        <f t="shared" si="101"/>
        <v>0</v>
      </c>
      <c r="J345" s="46">
        <f>J350</f>
        <v>0</v>
      </c>
      <c r="K345" s="46">
        <f t="shared" si="100"/>
        <v>0</v>
      </c>
      <c r="L345" s="46">
        <f t="shared" si="100"/>
        <v>0</v>
      </c>
      <c r="M345" s="46">
        <f t="shared" si="100"/>
        <v>0</v>
      </c>
      <c r="N345" s="46">
        <f t="shared" si="100"/>
        <v>0</v>
      </c>
      <c r="O345" s="46">
        <f t="shared" si="100"/>
        <v>0</v>
      </c>
      <c r="P345" s="125">
        <f t="shared" si="81"/>
        <v>0</v>
      </c>
      <c r="R345" s="115">
        <f t="shared" si="94"/>
        <v>0</v>
      </c>
      <c r="S345" s="115"/>
    </row>
    <row r="346" spans="1:19" ht="13.5" customHeight="1">
      <c r="A346" s="276" t="s">
        <v>78</v>
      </c>
      <c r="B346" s="276" t="s">
        <v>236</v>
      </c>
      <c r="C346" s="80" t="s">
        <v>74</v>
      </c>
      <c r="D346" s="20">
        <f>SUM(D347:D350)</f>
        <v>0</v>
      </c>
      <c r="E346" s="20">
        <f aca="true" t="shared" si="102" ref="E346:O346">SUM(E347:E350)</f>
        <v>0</v>
      </c>
      <c r="F346" s="20">
        <f t="shared" si="102"/>
        <v>0</v>
      </c>
      <c r="G346" s="20">
        <f t="shared" si="102"/>
        <v>1.15</v>
      </c>
      <c r="H346" s="20">
        <f t="shared" si="102"/>
        <v>1.31</v>
      </c>
      <c r="I346" s="20">
        <f t="shared" si="102"/>
        <v>3.699</v>
      </c>
      <c r="J346" s="20">
        <f t="shared" si="102"/>
        <v>5.451</v>
      </c>
      <c r="K346" s="20">
        <f t="shared" si="102"/>
        <v>5</v>
      </c>
      <c r="L346" s="20">
        <f t="shared" si="102"/>
        <v>2.4</v>
      </c>
      <c r="M346" s="20">
        <f t="shared" si="102"/>
        <v>2</v>
      </c>
      <c r="N346" s="20">
        <f t="shared" si="102"/>
        <v>0</v>
      </c>
      <c r="O346" s="20">
        <f t="shared" si="102"/>
        <v>0</v>
      </c>
      <c r="P346" s="125">
        <f t="shared" si="81"/>
        <v>21.009999999999998</v>
      </c>
      <c r="R346" s="115">
        <f t="shared" si="94"/>
        <v>21.009999999999998</v>
      </c>
      <c r="S346" s="115"/>
    </row>
    <row r="347" spans="1:19" ht="12">
      <c r="A347" s="276"/>
      <c r="B347" s="276"/>
      <c r="C347" s="78" t="s">
        <v>75</v>
      </c>
      <c r="D347" s="3"/>
      <c r="E347" s="3"/>
      <c r="F347" s="3"/>
      <c r="G347" s="3"/>
      <c r="H347" s="46"/>
      <c r="I347" s="46"/>
      <c r="J347" s="46"/>
      <c r="K347" s="46"/>
      <c r="L347" s="46"/>
      <c r="M347" s="46"/>
      <c r="N347" s="46"/>
      <c r="O347" s="46"/>
      <c r="P347" s="125">
        <f t="shared" si="81"/>
        <v>0</v>
      </c>
      <c r="R347" s="115">
        <f t="shared" si="94"/>
        <v>0</v>
      </c>
      <c r="S347" s="115"/>
    </row>
    <row r="348" spans="1:19" ht="12">
      <c r="A348" s="276"/>
      <c r="B348" s="276"/>
      <c r="C348" s="82" t="s">
        <v>87</v>
      </c>
      <c r="D348" s="3"/>
      <c r="E348" s="3"/>
      <c r="F348" s="3"/>
      <c r="G348" s="3"/>
      <c r="H348" s="46"/>
      <c r="I348" s="46"/>
      <c r="J348" s="46"/>
      <c r="K348" s="46"/>
      <c r="L348" s="46"/>
      <c r="M348" s="46"/>
      <c r="N348" s="46"/>
      <c r="O348" s="46"/>
      <c r="P348" s="125">
        <f t="shared" si="81"/>
        <v>0</v>
      </c>
      <c r="R348" s="115">
        <f t="shared" si="94"/>
        <v>0</v>
      </c>
      <c r="S348" s="115"/>
    </row>
    <row r="349" spans="1:19" ht="24">
      <c r="A349" s="276"/>
      <c r="B349" s="276"/>
      <c r="C349" s="82" t="s">
        <v>248</v>
      </c>
      <c r="D349" s="3"/>
      <c r="E349" s="3"/>
      <c r="F349" s="3"/>
      <c r="G349" s="3">
        <v>1.15</v>
      </c>
      <c r="H349" s="46">
        <v>1.31</v>
      </c>
      <c r="I349" s="66">
        <v>3.699</v>
      </c>
      <c r="J349" s="46">
        <v>5.451</v>
      </c>
      <c r="K349" s="46">
        <v>5</v>
      </c>
      <c r="L349" s="46">
        <v>2.4</v>
      </c>
      <c r="M349" s="46">
        <v>2</v>
      </c>
      <c r="N349" s="46">
        <v>0</v>
      </c>
      <c r="O349" s="46">
        <v>0</v>
      </c>
      <c r="P349" s="125">
        <f t="shared" si="81"/>
        <v>21.009999999999998</v>
      </c>
      <c r="Q349" s="46">
        <v>0</v>
      </c>
      <c r="R349" s="115">
        <f t="shared" si="94"/>
        <v>21.009999999999998</v>
      </c>
      <c r="S349" s="115"/>
    </row>
    <row r="350" spans="1:19" ht="24.75" customHeight="1">
      <c r="A350" s="277"/>
      <c r="B350" s="277"/>
      <c r="C350" s="79" t="s">
        <v>76</v>
      </c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25">
        <f aca="true" t="shared" si="103" ref="P350:P393">SUM(D350:O350)</f>
        <v>0</v>
      </c>
      <c r="R350" s="115">
        <f t="shared" si="94"/>
        <v>0</v>
      </c>
      <c r="S350" s="115"/>
    </row>
    <row r="351" spans="1:19" ht="12.75" customHeight="1">
      <c r="A351" s="284" t="s">
        <v>101</v>
      </c>
      <c r="B351" s="284" t="s">
        <v>193</v>
      </c>
      <c r="C351" s="80" t="s">
        <v>74</v>
      </c>
      <c r="D351" s="20">
        <f>SUM(D352:D355)</f>
        <v>0</v>
      </c>
      <c r="E351" s="20">
        <f>SUM(E352:E355)</f>
        <v>0</v>
      </c>
      <c r="F351" s="20">
        <f>SUM(F352:F355)</f>
        <v>0</v>
      </c>
      <c r="G351" s="1">
        <v>14.04</v>
      </c>
      <c r="H351" s="1">
        <f>SUM(H352:H355)</f>
        <v>70.5</v>
      </c>
      <c r="I351" s="1">
        <f aca="true" t="shared" si="104" ref="I351:O351">SUM(I352:I355)</f>
        <v>19.33</v>
      </c>
      <c r="J351" s="1">
        <f>SUM(J352:J355)</f>
        <v>134.75</v>
      </c>
      <c r="K351" s="1">
        <f t="shared" si="104"/>
        <v>4.3</v>
      </c>
      <c r="L351" s="1">
        <f t="shared" si="104"/>
        <v>4.3</v>
      </c>
      <c r="M351" s="1">
        <f t="shared" si="104"/>
        <v>2</v>
      </c>
      <c r="N351" s="1">
        <f t="shared" si="104"/>
        <v>0</v>
      </c>
      <c r="O351" s="1">
        <f t="shared" si="104"/>
        <v>0</v>
      </c>
      <c r="P351" s="125">
        <f t="shared" si="103"/>
        <v>249.22000000000003</v>
      </c>
      <c r="R351" s="115">
        <f t="shared" si="94"/>
        <v>249.22000000000003</v>
      </c>
      <c r="S351" s="115"/>
    </row>
    <row r="352" spans="1:19" ht="12">
      <c r="A352" s="285"/>
      <c r="B352" s="285"/>
      <c r="C352" s="78" t="s">
        <v>75</v>
      </c>
      <c r="D352" s="7"/>
      <c r="E352" s="7"/>
      <c r="F352" s="7"/>
      <c r="G352" s="12"/>
      <c r="H352" s="12"/>
      <c r="I352" s="12"/>
      <c r="J352" s="46">
        <f aca="true" t="shared" si="105" ref="J352:O355">SUM(J357)</f>
        <v>0</v>
      </c>
      <c r="K352" s="46">
        <f t="shared" si="105"/>
        <v>0</v>
      </c>
      <c r="L352" s="46">
        <f t="shared" si="105"/>
        <v>0</v>
      </c>
      <c r="M352" s="46">
        <f t="shared" si="105"/>
        <v>0</v>
      </c>
      <c r="N352" s="46">
        <f t="shared" si="105"/>
        <v>0</v>
      </c>
      <c r="O352" s="46">
        <f t="shared" si="105"/>
        <v>0</v>
      </c>
      <c r="P352" s="125">
        <f t="shared" si="103"/>
        <v>0</v>
      </c>
      <c r="R352" s="115">
        <f t="shared" si="94"/>
        <v>0</v>
      </c>
      <c r="S352" s="115"/>
    </row>
    <row r="353" spans="1:19" ht="12">
      <c r="A353" s="285"/>
      <c r="B353" s="285"/>
      <c r="C353" s="82" t="s">
        <v>87</v>
      </c>
      <c r="D353" s="7"/>
      <c r="E353" s="7"/>
      <c r="F353" s="7"/>
      <c r="G353" s="12"/>
      <c r="H353" s="12"/>
      <c r="I353" s="12"/>
      <c r="J353" s="46">
        <f t="shared" si="105"/>
        <v>0</v>
      </c>
      <c r="K353" s="46">
        <f t="shared" si="105"/>
        <v>0</v>
      </c>
      <c r="L353" s="46">
        <f t="shared" si="105"/>
        <v>0</v>
      </c>
      <c r="M353" s="46">
        <f t="shared" si="105"/>
        <v>0</v>
      </c>
      <c r="N353" s="46">
        <f t="shared" si="105"/>
        <v>0</v>
      </c>
      <c r="O353" s="46">
        <f t="shared" si="105"/>
        <v>0</v>
      </c>
      <c r="P353" s="125">
        <f t="shared" si="103"/>
        <v>0</v>
      </c>
      <c r="R353" s="115">
        <f t="shared" si="94"/>
        <v>0</v>
      </c>
      <c r="S353" s="115"/>
    </row>
    <row r="354" spans="1:19" ht="24">
      <c r="A354" s="285"/>
      <c r="B354" s="285"/>
      <c r="C354" s="82" t="s">
        <v>248</v>
      </c>
      <c r="D354" s="7"/>
      <c r="E354" s="7"/>
      <c r="F354" s="7"/>
      <c r="G354" s="46">
        <v>14.04</v>
      </c>
      <c r="H354" s="46">
        <v>70.5</v>
      </c>
      <c r="I354" s="46">
        <f>SUM(I359)</f>
        <v>19.33</v>
      </c>
      <c r="J354" s="46">
        <f t="shared" si="105"/>
        <v>134.75</v>
      </c>
      <c r="K354" s="46">
        <f t="shared" si="105"/>
        <v>4.3</v>
      </c>
      <c r="L354" s="46">
        <f>L359</f>
        <v>4.3</v>
      </c>
      <c r="M354" s="46">
        <f t="shared" si="105"/>
        <v>2</v>
      </c>
      <c r="N354" s="46">
        <f t="shared" si="105"/>
        <v>0</v>
      </c>
      <c r="O354" s="46">
        <f t="shared" si="105"/>
        <v>0</v>
      </c>
      <c r="P354" s="125">
        <f t="shared" si="103"/>
        <v>249.22000000000003</v>
      </c>
      <c r="R354" s="115">
        <f t="shared" si="94"/>
        <v>249.22000000000003</v>
      </c>
      <c r="S354" s="115"/>
    </row>
    <row r="355" spans="1:19" ht="12">
      <c r="A355" s="286"/>
      <c r="B355" s="286"/>
      <c r="C355" s="82" t="s">
        <v>76</v>
      </c>
      <c r="D355" s="18"/>
      <c r="E355" s="18"/>
      <c r="F355" s="18"/>
      <c r="G355" s="18"/>
      <c r="H355" s="18"/>
      <c r="I355" s="18"/>
      <c r="J355" s="46">
        <f t="shared" si="105"/>
        <v>0</v>
      </c>
      <c r="K355" s="46">
        <f t="shared" si="105"/>
        <v>0</v>
      </c>
      <c r="L355" s="46">
        <f t="shared" si="105"/>
        <v>0</v>
      </c>
      <c r="M355" s="46">
        <f t="shared" si="105"/>
        <v>0</v>
      </c>
      <c r="N355" s="46">
        <f t="shared" si="105"/>
        <v>0</v>
      </c>
      <c r="O355" s="46">
        <f t="shared" si="105"/>
        <v>0</v>
      </c>
      <c r="P355" s="125">
        <f t="shared" si="103"/>
        <v>0</v>
      </c>
      <c r="R355" s="115">
        <f t="shared" si="94"/>
        <v>0</v>
      </c>
      <c r="S355" s="115"/>
    </row>
    <row r="356" spans="1:19" ht="12.75" customHeight="1">
      <c r="A356" s="276" t="s">
        <v>78</v>
      </c>
      <c r="B356" s="276" t="s">
        <v>224</v>
      </c>
      <c r="C356" s="80" t="s">
        <v>74</v>
      </c>
      <c r="D356" s="20">
        <f>SUM(D357:D360)</f>
        <v>0</v>
      </c>
      <c r="E356" s="20">
        <f>SUM(E357:E360)</f>
        <v>0</v>
      </c>
      <c r="F356" s="20">
        <f>SUM(F357:F360)</f>
        <v>0</v>
      </c>
      <c r="G356" s="1">
        <v>14.04</v>
      </c>
      <c r="H356" s="1">
        <f>SUM(H357:H360)</f>
        <v>70.5</v>
      </c>
      <c r="I356" s="1">
        <f>SUM(I357:I360)</f>
        <v>19.33</v>
      </c>
      <c r="J356" s="1">
        <f aca="true" t="shared" si="106" ref="J356:O356">SUM(J357:J360)</f>
        <v>134.75</v>
      </c>
      <c r="K356" s="1">
        <f t="shared" si="106"/>
        <v>4.3</v>
      </c>
      <c r="L356" s="1">
        <f t="shared" si="106"/>
        <v>4.3</v>
      </c>
      <c r="M356" s="1">
        <f t="shared" si="106"/>
        <v>2</v>
      </c>
      <c r="N356" s="1">
        <f t="shared" si="106"/>
        <v>0</v>
      </c>
      <c r="O356" s="1">
        <f t="shared" si="106"/>
        <v>0</v>
      </c>
      <c r="P356" s="125">
        <f t="shared" si="103"/>
        <v>249.22000000000003</v>
      </c>
      <c r="R356" s="115">
        <f t="shared" si="94"/>
        <v>249.22000000000003</v>
      </c>
      <c r="S356" s="115"/>
    </row>
    <row r="357" spans="1:19" ht="12">
      <c r="A357" s="276"/>
      <c r="B357" s="276"/>
      <c r="C357" s="78" t="s">
        <v>75</v>
      </c>
      <c r="D357" s="7"/>
      <c r="E357" s="7"/>
      <c r="F357" s="7"/>
      <c r="G357" s="12"/>
      <c r="H357" s="12"/>
      <c r="I357" s="12"/>
      <c r="J357" s="12"/>
      <c r="K357" s="12"/>
      <c r="L357" s="12"/>
      <c r="M357" s="17"/>
      <c r="N357" s="17"/>
      <c r="O357" s="12"/>
      <c r="P357" s="125">
        <f t="shared" si="103"/>
        <v>0</v>
      </c>
      <c r="R357" s="115">
        <f t="shared" si="94"/>
        <v>0</v>
      </c>
      <c r="S357" s="115"/>
    </row>
    <row r="358" spans="1:19" ht="12">
      <c r="A358" s="276"/>
      <c r="B358" s="276"/>
      <c r="C358" s="82" t="s">
        <v>87</v>
      </c>
      <c r="D358" s="7"/>
      <c r="E358" s="7"/>
      <c r="F358" s="7"/>
      <c r="G358" s="12"/>
      <c r="H358" s="12"/>
      <c r="I358" s="12"/>
      <c r="J358" s="12"/>
      <c r="K358" s="12"/>
      <c r="L358" s="12"/>
      <c r="M358" s="46"/>
      <c r="N358" s="46"/>
      <c r="O358" s="12"/>
      <c r="P358" s="125">
        <f t="shared" si="103"/>
        <v>0</v>
      </c>
      <c r="R358" s="115">
        <f t="shared" si="94"/>
        <v>0</v>
      </c>
      <c r="S358" s="115"/>
    </row>
    <row r="359" spans="1:19" ht="24">
      <c r="A359" s="276"/>
      <c r="B359" s="276"/>
      <c r="C359" s="82" t="s">
        <v>248</v>
      </c>
      <c r="D359" s="7"/>
      <c r="E359" s="7"/>
      <c r="F359" s="7"/>
      <c r="G359" s="46">
        <v>14.04</v>
      </c>
      <c r="H359" s="46">
        <v>70.5</v>
      </c>
      <c r="I359" s="3">
        <v>19.33</v>
      </c>
      <c r="J359" s="3">
        <v>134.75</v>
      </c>
      <c r="K359" s="3">
        <v>4.3</v>
      </c>
      <c r="L359" s="3">
        <v>4.3</v>
      </c>
      <c r="M359" s="3">
        <v>2</v>
      </c>
      <c r="N359" s="3">
        <v>0</v>
      </c>
      <c r="O359" s="3">
        <v>0</v>
      </c>
      <c r="P359" s="125">
        <f t="shared" si="103"/>
        <v>249.22000000000003</v>
      </c>
      <c r="R359" s="115">
        <f t="shared" si="94"/>
        <v>249.22000000000003</v>
      </c>
      <c r="S359" s="115"/>
    </row>
    <row r="360" spans="1:19" ht="12">
      <c r="A360" s="277"/>
      <c r="B360" s="276"/>
      <c r="C360" s="82" t="s">
        <v>76</v>
      </c>
      <c r="D360" s="7"/>
      <c r="E360" s="7"/>
      <c r="F360" s="7"/>
      <c r="G360" s="3"/>
      <c r="H360" s="3"/>
      <c r="I360" s="3"/>
      <c r="J360" s="3"/>
      <c r="K360" s="3"/>
      <c r="L360" s="3"/>
      <c r="M360" s="3"/>
      <c r="N360" s="3"/>
      <c r="O360" s="3"/>
      <c r="P360" s="125">
        <f t="shared" si="103"/>
        <v>0</v>
      </c>
      <c r="R360" s="115">
        <f t="shared" si="94"/>
        <v>0</v>
      </c>
      <c r="S360" s="115"/>
    </row>
    <row r="361" spans="1:19" ht="12">
      <c r="A361" s="284" t="s">
        <v>102</v>
      </c>
      <c r="B361" s="290" t="s">
        <v>188</v>
      </c>
      <c r="C361" s="80" t="s">
        <v>74</v>
      </c>
      <c r="D361" s="1">
        <f>SUM(D362:D365)</f>
        <v>0</v>
      </c>
      <c r="E361" s="1">
        <f aca="true" t="shared" si="107" ref="E361:J361">SUM(E362:E365)</f>
        <v>0</v>
      </c>
      <c r="F361" s="1">
        <f t="shared" si="107"/>
        <v>0</v>
      </c>
      <c r="G361" s="1">
        <f t="shared" si="107"/>
        <v>0</v>
      </c>
      <c r="H361" s="1">
        <f t="shared" si="107"/>
        <v>0</v>
      </c>
      <c r="I361" s="1">
        <f t="shared" si="107"/>
        <v>0</v>
      </c>
      <c r="J361" s="1">
        <f t="shared" si="107"/>
        <v>0</v>
      </c>
      <c r="K361" s="1">
        <f>SUM(K362:K365)</f>
        <v>0</v>
      </c>
      <c r="L361" s="1">
        <f>SUM(L362:L365)</f>
        <v>0</v>
      </c>
      <c r="M361" s="1">
        <f>SUM(M362:M365)</f>
        <v>0</v>
      </c>
      <c r="N361" s="1">
        <f>SUM(N362:N365)</f>
        <v>0</v>
      </c>
      <c r="O361" s="1">
        <f>SUM(O362:O365)</f>
        <v>0</v>
      </c>
      <c r="P361" s="125">
        <f t="shared" si="103"/>
        <v>0</v>
      </c>
      <c r="R361" s="115">
        <f t="shared" si="94"/>
        <v>0</v>
      </c>
      <c r="S361" s="115"/>
    </row>
    <row r="362" spans="1:19" ht="12">
      <c r="A362" s="285"/>
      <c r="B362" s="291"/>
      <c r="C362" s="78" t="s">
        <v>75</v>
      </c>
      <c r="D362" s="46">
        <f aca="true" t="shared" si="108" ref="D362:I365">D367</f>
        <v>0</v>
      </c>
      <c r="E362" s="46">
        <f t="shared" si="108"/>
        <v>0</v>
      </c>
      <c r="F362" s="46">
        <f t="shared" si="108"/>
        <v>0</v>
      </c>
      <c r="G362" s="46">
        <f t="shared" si="108"/>
        <v>0</v>
      </c>
      <c r="H362" s="46">
        <f t="shared" si="108"/>
        <v>0</v>
      </c>
      <c r="I362" s="46">
        <f t="shared" si="108"/>
        <v>0</v>
      </c>
      <c r="J362" s="46">
        <f aca="true" t="shared" si="109" ref="J362:O362">J367</f>
        <v>0</v>
      </c>
      <c r="K362" s="46">
        <f t="shared" si="109"/>
        <v>0</v>
      </c>
      <c r="L362" s="46">
        <f t="shared" si="109"/>
        <v>0</v>
      </c>
      <c r="M362" s="46">
        <f t="shared" si="109"/>
        <v>0</v>
      </c>
      <c r="N362" s="46">
        <f t="shared" si="109"/>
        <v>0</v>
      </c>
      <c r="O362" s="46">
        <f t="shared" si="109"/>
        <v>0</v>
      </c>
      <c r="P362" s="125">
        <f t="shared" si="103"/>
        <v>0</v>
      </c>
      <c r="R362" s="115">
        <f t="shared" si="94"/>
        <v>0</v>
      </c>
      <c r="S362" s="115"/>
    </row>
    <row r="363" spans="1:19" ht="12">
      <c r="A363" s="285"/>
      <c r="B363" s="291"/>
      <c r="C363" s="82" t="s">
        <v>87</v>
      </c>
      <c r="D363" s="46">
        <f t="shared" si="108"/>
        <v>0</v>
      </c>
      <c r="E363" s="46">
        <f t="shared" si="108"/>
        <v>0</v>
      </c>
      <c r="F363" s="46">
        <f t="shared" si="108"/>
        <v>0</v>
      </c>
      <c r="G363" s="46">
        <f t="shared" si="108"/>
        <v>0</v>
      </c>
      <c r="H363" s="46">
        <f t="shared" si="108"/>
        <v>0</v>
      </c>
      <c r="I363" s="46">
        <f t="shared" si="108"/>
        <v>0</v>
      </c>
      <c r="J363" s="46">
        <f aca="true" t="shared" si="110" ref="J363:O363">J368</f>
        <v>0</v>
      </c>
      <c r="K363" s="46">
        <f t="shared" si="110"/>
        <v>0</v>
      </c>
      <c r="L363" s="46">
        <f t="shared" si="110"/>
        <v>0</v>
      </c>
      <c r="M363" s="46">
        <f t="shared" si="110"/>
        <v>0</v>
      </c>
      <c r="N363" s="46">
        <f t="shared" si="110"/>
        <v>0</v>
      </c>
      <c r="O363" s="46">
        <f t="shared" si="110"/>
        <v>0</v>
      </c>
      <c r="P363" s="125">
        <f t="shared" si="103"/>
        <v>0</v>
      </c>
      <c r="R363" s="115">
        <f t="shared" si="94"/>
        <v>0</v>
      </c>
      <c r="S363" s="115"/>
    </row>
    <row r="364" spans="1:19" ht="24">
      <c r="A364" s="285"/>
      <c r="B364" s="291"/>
      <c r="C364" s="82" t="s">
        <v>248</v>
      </c>
      <c r="D364" s="46">
        <f t="shared" si="108"/>
        <v>0</v>
      </c>
      <c r="E364" s="46">
        <f t="shared" si="108"/>
        <v>0</v>
      </c>
      <c r="F364" s="46">
        <f t="shared" si="108"/>
        <v>0</v>
      </c>
      <c r="G364" s="46">
        <f t="shared" si="108"/>
        <v>0</v>
      </c>
      <c r="H364" s="46">
        <f t="shared" si="108"/>
        <v>0</v>
      </c>
      <c r="I364" s="46">
        <f t="shared" si="108"/>
        <v>0</v>
      </c>
      <c r="J364" s="46">
        <f aca="true" t="shared" si="111" ref="J364:O364">J369</f>
        <v>0</v>
      </c>
      <c r="K364" s="46">
        <f t="shared" si="111"/>
        <v>0</v>
      </c>
      <c r="L364" s="46">
        <f t="shared" si="111"/>
        <v>0</v>
      </c>
      <c r="M364" s="46">
        <f t="shared" si="111"/>
        <v>0</v>
      </c>
      <c r="N364" s="46">
        <f t="shared" si="111"/>
        <v>0</v>
      </c>
      <c r="O364" s="46">
        <f t="shared" si="111"/>
        <v>0</v>
      </c>
      <c r="P364" s="125">
        <f t="shared" si="103"/>
        <v>0</v>
      </c>
      <c r="R364" s="115">
        <f t="shared" si="94"/>
        <v>0</v>
      </c>
      <c r="S364" s="115"/>
    </row>
    <row r="365" spans="1:19" ht="12">
      <c r="A365" s="286"/>
      <c r="B365" s="292"/>
      <c r="C365" s="82" t="s">
        <v>76</v>
      </c>
      <c r="D365" s="46">
        <f t="shared" si="108"/>
        <v>0</v>
      </c>
      <c r="E365" s="46">
        <f t="shared" si="108"/>
        <v>0</v>
      </c>
      <c r="F365" s="46">
        <f t="shared" si="108"/>
        <v>0</v>
      </c>
      <c r="G365" s="46">
        <f t="shared" si="108"/>
        <v>0</v>
      </c>
      <c r="H365" s="46">
        <f t="shared" si="108"/>
        <v>0</v>
      </c>
      <c r="I365" s="46">
        <f t="shared" si="108"/>
        <v>0</v>
      </c>
      <c r="J365" s="46">
        <f aca="true" t="shared" si="112" ref="J365:O365">J370</f>
        <v>0</v>
      </c>
      <c r="K365" s="46">
        <f t="shared" si="112"/>
        <v>0</v>
      </c>
      <c r="L365" s="46">
        <f t="shared" si="112"/>
        <v>0</v>
      </c>
      <c r="M365" s="46">
        <f t="shared" si="112"/>
        <v>0</v>
      </c>
      <c r="N365" s="46">
        <f t="shared" si="112"/>
        <v>0</v>
      </c>
      <c r="O365" s="46">
        <f t="shared" si="112"/>
        <v>0</v>
      </c>
      <c r="P365" s="125">
        <f t="shared" si="103"/>
        <v>0</v>
      </c>
      <c r="R365" s="115">
        <f t="shared" si="94"/>
        <v>0</v>
      </c>
      <c r="S365" s="115"/>
    </row>
    <row r="366" spans="1:19" ht="12">
      <c r="A366" s="276" t="s">
        <v>78</v>
      </c>
      <c r="B366" s="276" t="s">
        <v>189</v>
      </c>
      <c r="C366" s="80" t="s">
        <v>74</v>
      </c>
      <c r="D366" s="2">
        <f>SUM(D367:D370)</f>
        <v>0</v>
      </c>
      <c r="E366" s="2">
        <f aca="true" t="shared" si="113" ref="E366:O366">SUM(E367:E370)</f>
        <v>0</v>
      </c>
      <c r="F366" s="2">
        <f t="shared" si="113"/>
        <v>0</v>
      </c>
      <c r="G366" s="2">
        <f t="shared" si="113"/>
        <v>0</v>
      </c>
      <c r="H366" s="2">
        <f t="shared" si="113"/>
        <v>0</v>
      </c>
      <c r="I366" s="2">
        <f t="shared" si="113"/>
        <v>0</v>
      </c>
      <c r="J366" s="2">
        <f t="shared" si="113"/>
        <v>0</v>
      </c>
      <c r="K366" s="2">
        <f t="shared" si="113"/>
        <v>0</v>
      </c>
      <c r="L366" s="2">
        <f t="shared" si="113"/>
        <v>0</v>
      </c>
      <c r="M366" s="2">
        <f t="shared" si="113"/>
        <v>0</v>
      </c>
      <c r="N366" s="2">
        <f t="shared" si="113"/>
        <v>0</v>
      </c>
      <c r="O366" s="2">
        <f t="shared" si="113"/>
        <v>0</v>
      </c>
      <c r="P366" s="125">
        <f t="shared" si="103"/>
        <v>0</v>
      </c>
      <c r="R366" s="115">
        <f t="shared" si="94"/>
        <v>0</v>
      </c>
      <c r="S366" s="115"/>
    </row>
    <row r="367" spans="1:19" ht="12">
      <c r="A367" s="276"/>
      <c r="B367" s="276"/>
      <c r="C367" s="78" t="s">
        <v>75</v>
      </c>
      <c r="D367" s="3"/>
      <c r="E367" s="3"/>
      <c r="F367" s="3"/>
      <c r="G367" s="3"/>
      <c r="H367" s="3"/>
      <c r="I367" s="46"/>
      <c r="J367" s="46"/>
      <c r="K367" s="46"/>
      <c r="L367" s="46"/>
      <c r="M367" s="46"/>
      <c r="N367" s="46"/>
      <c r="O367" s="46"/>
      <c r="P367" s="125">
        <f t="shared" si="103"/>
        <v>0</v>
      </c>
      <c r="R367" s="115">
        <f t="shared" si="94"/>
        <v>0</v>
      </c>
      <c r="S367" s="115"/>
    </row>
    <row r="368" spans="1:19" ht="12">
      <c r="A368" s="276"/>
      <c r="B368" s="276"/>
      <c r="C368" s="82" t="s">
        <v>87</v>
      </c>
      <c r="D368" s="3"/>
      <c r="E368" s="3"/>
      <c r="F368" s="3"/>
      <c r="G368" s="3"/>
      <c r="H368" s="3"/>
      <c r="I368" s="46"/>
      <c r="J368" s="46"/>
      <c r="K368" s="46"/>
      <c r="L368" s="226"/>
      <c r="M368" s="46"/>
      <c r="N368" s="46"/>
      <c r="O368" s="46"/>
      <c r="P368" s="125">
        <f t="shared" si="103"/>
        <v>0</v>
      </c>
      <c r="R368" s="115">
        <f t="shared" si="94"/>
        <v>0</v>
      </c>
      <c r="S368" s="115"/>
    </row>
    <row r="369" spans="1:19" ht="24">
      <c r="A369" s="276"/>
      <c r="B369" s="276"/>
      <c r="C369" s="82" t="s">
        <v>248</v>
      </c>
      <c r="D369" s="3"/>
      <c r="E369" s="3"/>
      <c r="F369" s="3"/>
      <c r="G369" s="3"/>
      <c r="H369" s="3"/>
      <c r="I369" s="46"/>
      <c r="J369" s="46"/>
      <c r="K369" s="46"/>
      <c r="L369" s="46"/>
      <c r="M369" s="46"/>
      <c r="N369" s="46"/>
      <c r="O369" s="46"/>
      <c r="P369" s="125">
        <f t="shared" si="103"/>
        <v>0</v>
      </c>
      <c r="R369" s="115">
        <f t="shared" si="94"/>
        <v>0</v>
      </c>
      <c r="S369" s="115"/>
    </row>
    <row r="370" spans="1:19" ht="12">
      <c r="A370" s="276"/>
      <c r="B370" s="276"/>
      <c r="C370" s="82" t="s">
        <v>76</v>
      </c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125">
        <f t="shared" si="103"/>
        <v>0</v>
      </c>
      <c r="R370" s="115">
        <f t="shared" si="94"/>
        <v>0</v>
      </c>
      <c r="S370" s="115"/>
    </row>
    <row r="371" spans="1:19" ht="12">
      <c r="A371" s="275" t="s">
        <v>103</v>
      </c>
      <c r="B371" s="280" t="s">
        <v>195</v>
      </c>
      <c r="C371" s="80" t="s">
        <v>74</v>
      </c>
      <c r="D371" s="20">
        <f>SUM(D372:D375)</f>
        <v>0</v>
      </c>
      <c r="E371" s="20">
        <f>SUM(E372:E375)</f>
        <v>0</v>
      </c>
      <c r="F371" s="20">
        <f>SUM(F372:F375)</f>
        <v>0</v>
      </c>
      <c r="G371" s="20">
        <f>SUM(G372:G375)</f>
        <v>0</v>
      </c>
      <c r="H371" s="1">
        <v>594.72</v>
      </c>
      <c r="I371" s="188">
        <f>SUM(I373:I375)</f>
        <v>1413.853</v>
      </c>
      <c r="J371" s="20">
        <f aca="true" t="shared" si="114" ref="J371:O371">SUM(J372:J375)</f>
        <v>16680.89</v>
      </c>
      <c r="K371" s="20">
        <f t="shared" si="114"/>
        <v>14419.2</v>
      </c>
      <c r="L371" s="20">
        <f t="shared" si="114"/>
        <v>431.1</v>
      </c>
      <c r="M371" s="20">
        <f t="shared" si="114"/>
        <v>0</v>
      </c>
      <c r="N371" s="20">
        <f t="shared" si="114"/>
        <v>0</v>
      </c>
      <c r="O371" s="20">
        <f t="shared" si="114"/>
        <v>0</v>
      </c>
      <c r="P371" s="125">
        <f t="shared" si="103"/>
        <v>33539.763</v>
      </c>
      <c r="R371" s="115">
        <f t="shared" si="94"/>
        <v>33539.763</v>
      </c>
      <c r="S371" s="115"/>
    </row>
    <row r="372" spans="1:19" ht="12">
      <c r="A372" s="275"/>
      <c r="B372" s="280"/>
      <c r="C372" s="78" t="s">
        <v>75</v>
      </c>
      <c r="D372" s="7"/>
      <c r="E372" s="7"/>
      <c r="F372" s="7"/>
      <c r="G372" s="19"/>
      <c r="H372" s="1"/>
      <c r="I372" s="32"/>
      <c r="J372" s="3">
        <f aca="true" t="shared" si="115" ref="J372:O375">J377+J382</f>
        <v>0</v>
      </c>
      <c r="K372" s="3">
        <f t="shared" si="115"/>
        <v>12408.6</v>
      </c>
      <c r="L372" s="3">
        <f t="shared" si="115"/>
        <v>0</v>
      </c>
      <c r="M372" s="3">
        <f t="shared" si="115"/>
        <v>0</v>
      </c>
      <c r="N372" s="3">
        <f t="shared" si="115"/>
        <v>0</v>
      </c>
      <c r="O372" s="3">
        <f t="shared" si="115"/>
        <v>0</v>
      </c>
      <c r="P372" s="125">
        <f t="shared" si="103"/>
        <v>12408.6</v>
      </c>
      <c r="R372" s="115">
        <f t="shared" si="94"/>
        <v>12408.6</v>
      </c>
      <c r="S372" s="115"/>
    </row>
    <row r="373" spans="1:19" ht="12">
      <c r="A373" s="275"/>
      <c r="B373" s="280"/>
      <c r="C373" s="82" t="s">
        <v>87</v>
      </c>
      <c r="D373" s="7"/>
      <c r="E373" s="7"/>
      <c r="F373" s="7"/>
      <c r="G373" s="19"/>
      <c r="H373" s="46"/>
      <c r="I373" s="32"/>
      <c r="J373" s="3">
        <f t="shared" si="115"/>
        <v>16208.58</v>
      </c>
      <c r="K373" s="3">
        <f t="shared" si="115"/>
        <v>124.1</v>
      </c>
      <c r="L373" s="3">
        <f t="shared" si="115"/>
        <v>0</v>
      </c>
      <c r="M373" s="3">
        <f t="shared" si="115"/>
        <v>0</v>
      </c>
      <c r="N373" s="3">
        <f t="shared" si="115"/>
        <v>0</v>
      </c>
      <c r="O373" s="3">
        <f t="shared" si="115"/>
        <v>0</v>
      </c>
      <c r="P373" s="125">
        <f t="shared" si="103"/>
        <v>16332.68</v>
      </c>
      <c r="R373" s="115">
        <f t="shared" si="94"/>
        <v>16332.68</v>
      </c>
      <c r="S373" s="115"/>
    </row>
    <row r="374" spans="1:19" ht="24">
      <c r="A374" s="275"/>
      <c r="B374" s="280"/>
      <c r="C374" s="82" t="s">
        <v>248</v>
      </c>
      <c r="D374" s="7"/>
      <c r="E374" s="7"/>
      <c r="F374" s="7"/>
      <c r="G374" s="19"/>
      <c r="H374" s="46">
        <v>594.72</v>
      </c>
      <c r="I374" s="33">
        <f>SUM(I381)</f>
        <v>1413.853</v>
      </c>
      <c r="J374" s="3">
        <f t="shared" si="115"/>
        <v>472.31000000000006</v>
      </c>
      <c r="K374" s="3">
        <f t="shared" si="115"/>
        <v>1886.5</v>
      </c>
      <c r="L374" s="3">
        <f t="shared" si="115"/>
        <v>431.1</v>
      </c>
      <c r="M374" s="3">
        <f t="shared" si="115"/>
        <v>0</v>
      </c>
      <c r="N374" s="3">
        <f t="shared" si="115"/>
        <v>0</v>
      </c>
      <c r="O374" s="3">
        <f t="shared" si="115"/>
        <v>0</v>
      </c>
      <c r="P374" s="125">
        <f t="shared" si="103"/>
        <v>4798.483</v>
      </c>
      <c r="R374" s="115">
        <f t="shared" si="94"/>
        <v>4798.483</v>
      </c>
      <c r="S374" s="115"/>
    </row>
    <row r="375" spans="1:19" ht="12">
      <c r="A375" s="275"/>
      <c r="B375" s="280"/>
      <c r="C375" s="82" t="s">
        <v>76</v>
      </c>
      <c r="D375" s="7"/>
      <c r="E375" s="7"/>
      <c r="F375" s="7"/>
      <c r="G375" s="19"/>
      <c r="H375" s="7"/>
      <c r="I375" s="34"/>
      <c r="J375" s="3">
        <f t="shared" si="115"/>
        <v>0</v>
      </c>
      <c r="K375" s="3">
        <f t="shared" si="115"/>
        <v>0</v>
      </c>
      <c r="L375" s="3">
        <f t="shared" si="115"/>
        <v>0</v>
      </c>
      <c r="M375" s="3">
        <f t="shared" si="115"/>
        <v>0</v>
      </c>
      <c r="N375" s="3">
        <f t="shared" si="115"/>
        <v>0</v>
      </c>
      <c r="O375" s="3">
        <f t="shared" si="115"/>
        <v>0</v>
      </c>
      <c r="P375" s="125">
        <f t="shared" si="103"/>
        <v>0</v>
      </c>
      <c r="R375" s="115">
        <f t="shared" si="94"/>
        <v>0</v>
      </c>
      <c r="S375" s="115"/>
    </row>
    <row r="376" spans="1:23" s="116" customFormat="1" ht="12.75" customHeight="1">
      <c r="A376" s="276" t="s">
        <v>78</v>
      </c>
      <c r="B376" s="276" t="s">
        <v>0</v>
      </c>
      <c r="C376" s="121" t="s">
        <v>74</v>
      </c>
      <c r="D376" s="20">
        <f aca="true" t="shared" si="116" ref="D376:O376">SUM(D377:D380)</f>
        <v>0</v>
      </c>
      <c r="E376" s="20">
        <f t="shared" si="116"/>
        <v>0</v>
      </c>
      <c r="F376" s="20">
        <f t="shared" si="116"/>
        <v>0</v>
      </c>
      <c r="G376" s="20">
        <f t="shared" si="116"/>
        <v>0</v>
      </c>
      <c r="H376" s="20">
        <f t="shared" si="116"/>
        <v>0</v>
      </c>
      <c r="I376" s="20">
        <f t="shared" si="116"/>
        <v>0</v>
      </c>
      <c r="J376" s="20">
        <f t="shared" si="116"/>
        <v>16680.89</v>
      </c>
      <c r="K376" s="20">
        <f t="shared" si="116"/>
        <v>14419.2</v>
      </c>
      <c r="L376" s="20">
        <f t="shared" si="116"/>
        <v>431.1</v>
      </c>
      <c r="M376" s="20">
        <f t="shared" si="116"/>
        <v>0</v>
      </c>
      <c r="N376" s="20">
        <f t="shared" si="116"/>
        <v>0</v>
      </c>
      <c r="O376" s="20">
        <f t="shared" si="116"/>
        <v>0</v>
      </c>
      <c r="P376" s="125">
        <f t="shared" si="103"/>
        <v>31531.19</v>
      </c>
      <c r="Q376" s="62"/>
      <c r="R376" s="115">
        <f t="shared" si="94"/>
        <v>31531.19</v>
      </c>
      <c r="S376" s="115"/>
      <c r="T376" s="62"/>
      <c r="U376" s="62"/>
      <c r="V376" s="62"/>
      <c r="W376" s="62"/>
    </row>
    <row r="377" spans="1:23" s="116" customFormat="1" ht="12">
      <c r="A377" s="276"/>
      <c r="B377" s="276"/>
      <c r="C377" s="120" t="s">
        <v>75</v>
      </c>
      <c r="D377" s="7"/>
      <c r="E377" s="7"/>
      <c r="F377" s="7"/>
      <c r="G377" s="19"/>
      <c r="H377" s="7"/>
      <c r="I377" s="34"/>
      <c r="J377" s="3"/>
      <c r="K377" s="3">
        <v>12408.6</v>
      </c>
      <c r="L377" s="3"/>
      <c r="M377" s="3"/>
      <c r="N377" s="3"/>
      <c r="O377" s="3"/>
      <c r="P377" s="125">
        <f t="shared" si="103"/>
        <v>12408.6</v>
      </c>
      <c r="Q377" s="62"/>
      <c r="R377" s="115">
        <f t="shared" si="94"/>
        <v>12408.6</v>
      </c>
      <c r="S377" s="115"/>
      <c r="T377" s="62"/>
      <c r="U377" s="62"/>
      <c r="V377" s="62"/>
      <c r="W377" s="62"/>
    </row>
    <row r="378" spans="1:23" s="116" customFormat="1" ht="12">
      <c r="A378" s="276"/>
      <c r="B378" s="276"/>
      <c r="C378" s="119" t="s">
        <v>87</v>
      </c>
      <c r="D378" s="7"/>
      <c r="E378" s="7"/>
      <c r="F378" s="7"/>
      <c r="G378" s="19"/>
      <c r="H378" s="7"/>
      <c r="I378" s="34"/>
      <c r="J378" s="3">
        <v>16208.58</v>
      </c>
      <c r="K378" s="3">
        <v>124.1</v>
      </c>
      <c r="L378" s="3"/>
      <c r="M378" s="3"/>
      <c r="N378" s="3"/>
      <c r="O378" s="3"/>
      <c r="P378" s="125">
        <f t="shared" si="103"/>
        <v>16332.68</v>
      </c>
      <c r="Q378" s="62"/>
      <c r="R378" s="115">
        <f t="shared" si="94"/>
        <v>16332.68</v>
      </c>
      <c r="S378" s="115"/>
      <c r="T378" s="62"/>
      <c r="U378" s="62"/>
      <c r="V378" s="62"/>
      <c r="W378" s="62"/>
    </row>
    <row r="379" spans="1:23" s="116" customFormat="1" ht="24">
      <c r="A379" s="276"/>
      <c r="B379" s="276"/>
      <c r="C379" s="119" t="s">
        <v>248</v>
      </c>
      <c r="D379" s="7"/>
      <c r="E379" s="7"/>
      <c r="F379" s="7"/>
      <c r="G379" s="19"/>
      <c r="H379" s="7"/>
      <c r="I379" s="34"/>
      <c r="J379" s="3">
        <f>330.79+12.74+128.78</f>
        <v>472.31000000000006</v>
      </c>
      <c r="K379" s="3">
        <v>1886.5</v>
      </c>
      <c r="L379" s="3">
        <v>431.1</v>
      </c>
      <c r="M379" s="3"/>
      <c r="N379" s="3"/>
      <c r="O379" s="3"/>
      <c r="P379" s="125">
        <f t="shared" si="103"/>
        <v>2789.91</v>
      </c>
      <c r="Q379" s="62"/>
      <c r="R379" s="115">
        <f t="shared" si="94"/>
        <v>2789.91</v>
      </c>
      <c r="S379" s="115"/>
      <c r="T379" s="62"/>
      <c r="U379" s="62"/>
      <c r="V379" s="62"/>
      <c r="W379" s="62"/>
    </row>
    <row r="380" spans="1:23" s="116" customFormat="1" ht="12">
      <c r="A380" s="276"/>
      <c r="B380" s="276"/>
      <c r="C380" s="119" t="s">
        <v>76</v>
      </c>
      <c r="D380" s="7"/>
      <c r="E380" s="7"/>
      <c r="F380" s="7"/>
      <c r="G380" s="19"/>
      <c r="H380" s="7"/>
      <c r="I380" s="34"/>
      <c r="J380" s="3"/>
      <c r="K380" s="3"/>
      <c r="L380" s="3"/>
      <c r="M380" s="3"/>
      <c r="N380" s="3"/>
      <c r="O380" s="3"/>
      <c r="P380" s="125">
        <f t="shared" si="103"/>
        <v>0</v>
      </c>
      <c r="Q380" s="62"/>
      <c r="R380" s="115">
        <f t="shared" si="94"/>
        <v>0</v>
      </c>
      <c r="S380" s="115"/>
      <c r="T380" s="62"/>
      <c r="U380" s="62"/>
      <c r="V380" s="62"/>
      <c r="W380" s="62"/>
    </row>
    <row r="381" spans="1:19" ht="12.75" customHeight="1">
      <c r="A381" s="276" t="s">
        <v>78</v>
      </c>
      <c r="B381" s="276" t="s">
        <v>89</v>
      </c>
      <c r="C381" s="80" t="s">
        <v>74</v>
      </c>
      <c r="D381" s="20">
        <f aca="true" t="shared" si="117" ref="D381:O381">SUM(D382:D385)</f>
        <v>0</v>
      </c>
      <c r="E381" s="20">
        <f t="shared" si="117"/>
        <v>0</v>
      </c>
      <c r="F381" s="20">
        <f t="shared" si="117"/>
        <v>0</v>
      </c>
      <c r="G381" s="20">
        <f t="shared" si="117"/>
        <v>0</v>
      </c>
      <c r="H381" s="20">
        <f t="shared" si="117"/>
        <v>594.72</v>
      </c>
      <c r="I381" s="20">
        <f t="shared" si="117"/>
        <v>1413.853</v>
      </c>
      <c r="J381" s="20">
        <f t="shared" si="117"/>
        <v>0</v>
      </c>
      <c r="K381" s="20">
        <f t="shared" si="117"/>
        <v>0</v>
      </c>
      <c r="L381" s="20">
        <f t="shared" si="117"/>
        <v>0</v>
      </c>
      <c r="M381" s="20">
        <f t="shared" si="117"/>
        <v>0</v>
      </c>
      <c r="N381" s="20">
        <f t="shared" si="117"/>
        <v>0</v>
      </c>
      <c r="O381" s="20">
        <f t="shared" si="117"/>
        <v>0</v>
      </c>
      <c r="P381" s="125">
        <f t="shared" si="103"/>
        <v>2008.573</v>
      </c>
      <c r="R381" s="115">
        <f t="shared" si="94"/>
        <v>2008.573</v>
      </c>
      <c r="S381" s="115"/>
    </row>
    <row r="382" spans="1:19" ht="12">
      <c r="A382" s="276"/>
      <c r="B382" s="276"/>
      <c r="C382" s="78" t="s">
        <v>75</v>
      </c>
      <c r="D382" s="7"/>
      <c r="E382" s="7"/>
      <c r="F382" s="7"/>
      <c r="G382" s="19"/>
      <c r="H382" s="1"/>
      <c r="I382" s="35"/>
      <c r="J382" s="7"/>
      <c r="K382" s="7"/>
      <c r="L382" s="7"/>
      <c r="M382" s="7"/>
      <c r="N382" s="7"/>
      <c r="O382" s="7"/>
      <c r="P382" s="125">
        <f t="shared" si="103"/>
        <v>0</v>
      </c>
      <c r="R382" s="115">
        <f t="shared" si="94"/>
        <v>0</v>
      </c>
      <c r="S382" s="115"/>
    </row>
    <row r="383" spans="1:19" ht="12">
      <c r="A383" s="276"/>
      <c r="B383" s="276"/>
      <c r="C383" s="82" t="s">
        <v>87</v>
      </c>
      <c r="D383" s="7"/>
      <c r="E383" s="7"/>
      <c r="F383" s="7"/>
      <c r="G383" s="19"/>
      <c r="H383" s="46"/>
      <c r="I383" s="35"/>
      <c r="J383" s="7"/>
      <c r="K383" s="7"/>
      <c r="L383" s="7"/>
      <c r="M383" s="7"/>
      <c r="N383" s="7"/>
      <c r="O383" s="7"/>
      <c r="P383" s="125">
        <f t="shared" si="103"/>
        <v>0</v>
      </c>
      <c r="R383" s="115">
        <f t="shared" si="94"/>
        <v>0</v>
      </c>
      <c r="S383" s="115"/>
    </row>
    <row r="384" spans="1:19" s="64" customFormat="1" ht="24">
      <c r="A384" s="276"/>
      <c r="B384" s="276"/>
      <c r="C384" s="82" t="s">
        <v>248</v>
      </c>
      <c r="D384" s="6"/>
      <c r="E384" s="6"/>
      <c r="F384" s="6"/>
      <c r="G384" s="67"/>
      <c r="H384" s="46">
        <v>594.72</v>
      </c>
      <c r="I384" s="66">
        <v>1413.853</v>
      </c>
      <c r="J384" s="3">
        <v>0</v>
      </c>
      <c r="K384" s="6"/>
      <c r="L384" s="6"/>
      <c r="M384" s="6"/>
      <c r="N384" s="6"/>
      <c r="O384" s="6"/>
      <c r="P384" s="125">
        <f t="shared" si="103"/>
        <v>2008.573</v>
      </c>
      <c r="R384" s="115">
        <f t="shared" si="94"/>
        <v>2008.573</v>
      </c>
      <c r="S384" s="115"/>
    </row>
    <row r="385" spans="1:19" ht="12">
      <c r="A385" s="276"/>
      <c r="B385" s="276"/>
      <c r="C385" s="82" t="s">
        <v>76</v>
      </c>
      <c r="D385" s="7"/>
      <c r="E385" s="7"/>
      <c r="F385" s="7"/>
      <c r="G385" s="19"/>
      <c r="H385" s="7"/>
      <c r="I385" s="34"/>
      <c r="J385" s="7"/>
      <c r="K385" s="7"/>
      <c r="L385" s="7"/>
      <c r="M385" s="7"/>
      <c r="N385" s="7"/>
      <c r="O385" s="7"/>
      <c r="P385" s="125">
        <f t="shared" si="103"/>
        <v>0</v>
      </c>
      <c r="R385" s="115">
        <f t="shared" si="94"/>
        <v>0</v>
      </c>
      <c r="S385" s="115"/>
    </row>
    <row r="386" spans="1:19" ht="12">
      <c r="A386" s="284" t="s">
        <v>104</v>
      </c>
      <c r="B386" s="280" t="s">
        <v>194</v>
      </c>
      <c r="C386" s="80" t="s">
        <v>74</v>
      </c>
      <c r="D386" s="1">
        <f aca="true" t="shared" si="118" ref="D386:O386">SUM(D387:D390)</f>
        <v>0</v>
      </c>
      <c r="E386" s="1">
        <f t="shared" si="118"/>
        <v>0</v>
      </c>
      <c r="F386" s="1">
        <f t="shared" si="118"/>
        <v>0</v>
      </c>
      <c r="G386" s="1">
        <f t="shared" si="118"/>
        <v>0</v>
      </c>
      <c r="H386" s="1">
        <f t="shared" si="118"/>
        <v>0</v>
      </c>
      <c r="I386" s="1">
        <f t="shared" si="118"/>
        <v>0</v>
      </c>
      <c r="J386" s="1">
        <f t="shared" si="118"/>
        <v>0</v>
      </c>
      <c r="K386" s="1">
        <f t="shared" si="118"/>
        <v>0</v>
      </c>
      <c r="L386" s="1">
        <f t="shared" si="118"/>
        <v>0</v>
      </c>
      <c r="M386" s="1">
        <f t="shared" si="118"/>
        <v>0</v>
      </c>
      <c r="N386" s="1">
        <f t="shared" si="118"/>
        <v>0</v>
      </c>
      <c r="O386" s="1">
        <f t="shared" si="118"/>
        <v>0</v>
      </c>
      <c r="P386" s="125">
        <f t="shared" si="103"/>
        <v>0</v>
      </c>
      <c r="R386" s="115">
        <f t="shared" si="94"/>
        <v>0</v>
      </c>
      <c r="S386" s="115"/>
    </row>
    <row r="387" spans="1:19" ht="12">
      <c r="A387" s="285"/>
      <c r="B387" s="280"/>
      <c r="C387" s="78" t="s">
        <v>75</v>
      </c>
      <c r="D387" s="7"/>
      <c r="E387" s="7"/>
      <c r="F387" s="7"/>
      <c r="G387" s="7"/>
      <c r="H387" s="7"/>
      <c r="I387" s="46"/>
      <c r="J387" s="46"/>
      <c r="K387" s="46"/>
      <c r="L387" s="46"/>
      <c r="M387" s="46"/>
      <c r="N387" s="46"/>
      <c r="O387" s="46"/>
      <c r="P387" s="125">
        <f t="shared" si="103"/>
        <v>0</v>
      </c>
      <c r="R387" s="115">
        <f t="shared" si="94"/>
        <v>0</v>
      </c>
      <c r="S387" s="115"/>
    </row>
    <row r="388" spans="1:19" ht="12">
      <c r="A388" s="285"/>
      <c r="B388" s="280"/>
      <c r="C388" s="82" t="s">
        <v>87</v>
      </c>
      <c r="D388" s="7"/>
      <c r="E388" s="7"/>
      <c r="F388" s="7"/>
      <c r="G388" s="7"/>
      <c r="H388" s="7"/>
      <c r="I388" s="46"/>
      <c r="J388" s="46"/>
      <c r="K388" s="46"/>
      <c r="L388" s="46"/>
      <c r="M388" s="46"/>
      <c r="N388" s="46"/>
      <c r="O388" s="46"/>
      <c r="P388" s="125">
        <f t="shared" si="103"/>
        <v>0</v>
      </c>
      <c r="R388" s="115">
        <f t="shared" si="94"/>
        <v>0</v>
      </c>
      <c r="S388" s="115"/>
    </row>
    <row r="389" spans="1:19" ht="24">
      <c r="A389" s="285"/>
      <c r="B389" s="280"/>
      <c r="C389" s="82" t="s">
        <v>248</v>
      </c>
      <c r="D389" s="7"/>
      <c r="E389" s="7"/>
      <c r="F389" s="7"/>
      <c r="G389" s="7"/>
      <c r="H389" s="7"/>
      <c r="I389" s="46"/>
      <c r="J389" s="46"/>
      <c r="K389" s="46"/>
      <c r="L389" s="46"/>
      <c r="M389" s="46"/>
      <c r="N389" s="46"/>
      <c r="O389" s="46"/>
      <c r="P389" s="125">
        <f t="shared" si="103"/>
        <v>0</v>
      </c>
      <c r="R389" s="115">
        <f t="shared" si="94"/>
        <v>0</v>
      </c>
      <c r="S389" s="115"/>
    </row>
    <row r="390" spans="1:19" ht="12">
      <c r="A390" s="286"/>
      <c r="B390" s="280"/>
      <c r="C390" s="82" t="s">
        <v>76</v>
      </c>
      <c r="D390" s="7"/>
      <c r="E390" s="7"/>
      <c r="F390" s="7"/>
      <c r="G390" s="7"/>
      <c r="H390" s="7"/>
      <c r="I390" s="46"/>
      <c r="J390" s="46"/>
      <c r="K390" s="46"/>
      <c r="L390" s="46"/>
      <c r="M390" s="46"/>
      <c r="N390" s="46"/>
      <c r="O390" s="46"/>
      <c r="P390" s="125">
        <f t="shared" si="103"/>
        <v>0</v>
      </c>
      <c r="R390" s="115">
        <f t="shared" si="94"/>
        <v>0</v>
      </c>
      <c r="S390" s="115"/>
    </row>
    <row r="391" spans="1:19" ht="12.75" customHeight="1">
      <c r="A391" s="277" t="s">
        <v>78</v>
      </c>
      <c r="B391" s="277" t="s">
        <v>90</v>
      </c>
      <c r="C391" s="80" t="s">
        <v>74</v>
      </c>
      <c r="D391" s="1">
        <f aca="true" t="shared" si="119" ref="D391:O391">SUM(D392:D395)</f>
        <v>0</v>
      </c>
      <c r="E391" s="1">
        <f t="shared" si="119"/>
        <v>0</v>
      </c>
      <c r="F391" s="1">
        <f t="shared" si="119"/>
        <v>0</v>
      </c>
      <c r="G391" s="1">
        <f t="shared" si="119"/>
        <v>0</v>
      </c>
      <c r="H391" s="1">
        <f t="shared" si="119"/>
        <v>0</v>
      </c>
      <c r="I391" s="1">
        <f t="shared" si="119"/>
        <v>0</v>
      </c>
      <c r="J391" s="1">
        <f t="shared" si="119"/>
        <v>0</v>
      </c>
      <c r="K391" s="1">
        <f t="shared" si="119"/>
        <v>0</v>
      </c>
      <c r="L391" s="1">
        <f t="shared" si="119"/>
        <v>0</v>
      </c>
      <c r="M391" s="1">
        <f t="shared" si="119"/>
        <v>0</v>
      </c>
      <c r="N391" s="1">
        <f t="shared" si="119"/>
        <v>0</v>
      </c>
      <c r="O391" s="1">
        <f t="shared" si="119"/>
        <v>0</v>
      </c>
      <c r="P391" s="125">
        <f t="shared" si="103"/>
        <v>0</v>
      </c>
      <c r="R391" s="115">
        <f t="shared" si="94"/>
        <v>0</v>
      </c>
      <c r="S391" s="115"/>
    </row>
    <row r="392" spans="1:19" ht="12">
      <c r="A392" s="281"/>
      <c r="B392" s="281"/>
      <c r="C392" s="78" t="s">
        <v>75</v>
      </c>
      <c r="D392" s="7"/>
      <c r="E392" s="7"/>
      <c r="F392" s="7"/>
      <c r="G392" s="7"/>
      <c r="H392" s="7"/>
      <c r="I392" s="46"/>
      <c r="J392" s="46"/>
      <c r="K392" s="46"/>
      <c r="L392" s="46"/>
      <c r="M392" s="46"/>
      <c r="N392" s="46"/>
      <c r="O392" s="46"/>
      <c r="P392" s="125">
        <f t="shared" si="103"/>
        <v>0</v>
      </c>
      <c r="R392" s="115">
        <f t="shared" si="94"/>
        <v>0</v>
      </c>
      <c r="S392" s="115"/>
    </row>
    <row r="393" spans="1:19" ht="12">
      <c r="A393" s="281"/>
      <c r="B393" s="281"/>
      <c r="C393" s="82" t="s">
        <v>87</v>
      </c>
      <c r="D393" s="7"/>
      <c r="E393" s="7"/>
      <c r="F393" s="7"/>
      <c r="G393" s="7"/>
      <c r="H393" s="7"/>
      <c r="I393" s="46"/>
      <c r="J393" s="46"/>
      <c r="K393" s="46"/>
      <c r="L393" s="46"/>
      <c r="M393" s="46"/>
      <c r="N393" s="46"/>
      <c r="O393" s="46"/>
      <c r="P393" s="125">
        <f t="shared" si="103"/>
        <v>0</v>
      </c>
      <c r="R393" s="115">
        <f t="shared" si="94"/>
        <v>0</v>
      </c>
      <c r="S393" s="115"/>
    </row>
    <row r="394" spans="1:19" ht="24">
      <c r="A394" s="281"/>
      <c r="B394" s="281"/>
      <c r="C394" s="82" t="s">
        <v>248</v>
      </c>
      <c r="D394" s="7"/>
      <c r="E394" s="7"/>
      <c r="F394" s="7"/>
      <c r="G394" s="7"/>
      <c r="H394" s="7"/>
      <c r="I394" s="46"/>
      <c r="J394" s="46"/>
      <c r="K394" s="46"/>
      <c r="L394" s="46"/>
      <c r="M394" s="46"/>
      <c r="N394" s="46"/>
      <c r="O394" s="46"/>
      <c r="P394" s="125">
        <f aca="true" t="shared" si="120" ref="P394:P430">SUM(D394:O394)</f>
        <v>0</v>
      </c>
      <c r="R394" s="115">
        <f t="shared" si="94"/>
        <v>0</v>
      </c>
      <c r="S394" s="115"/>
    </row>
    <row r="395" spans="1:19" ht="12">
      <c r="A395" s="282"/>
      <c r="B395" s="282"/>
      <c r="C395" s="82" t="s">
        <v>76</v>
      </c>
      <c r="D395" s="7"/>
      <c r="E395" s="7"/>
      <c r="F395" s="7"/>
      <c r="G395" s="7"/>
      <c r="H395" s="7"/>
      <c r="I395" s="46"/>
      <c r="J395" s="46"/>
      <c r="K395" s="46"/>
      <c r="L395" s="46"/>
      <c r="M395" s="46"/>
      <c r="N395" s="46"/>
      <c r="O395" s="46"/>
      <c r="P395" s="125">
        <f t="shared" si="120"/>
        <v>0</v>
      </c>
      <c r="R395" s="115">
        <f t="shared" si="94"/>
        <v>0</v>
      </c>
      <c r="S395" s="115"/>
    </row>
    <row r="396" spans="1:19" ht="12.75" customHeight="1">
      <c r="A396" s="277" t="s">
        <v>78</v>
      </c>
      <c r="B396" s="277" t="s">
        <v>91</v>
      </c>
      <c r="C396" s="80" t="s">
        <v>74</v>
      </c>
      <c r="D396" s="1">
        <f aca="true" t="shared" si="121" ref="D396:O396">SUM(D397:D400)</f>
        <v>0</v>
      </c>
      <c r="E396" s="1">
        <f t="shared" si="121"/>
        <v>0</v>
      </c>
      <c r="F396" s="1">
        <f t="shared" si="121"/>
        <v>0</v>
      </c>
      <c r="G396" s="1">
        <f t="shared" si="121"/>
        <v>0</v>
      </c>
      <c r="H396" s="1">
        <f t="shared" si="121"/>
        <v>0</v>
      </c>
      <c r="I396" s="1">
        <f t="shared" si="121"/>
        <v>0</v>
      </c>
      <c r="J396" s="1">
        <f t="shared" si="121"/>
        <v>0</v>
      </c>
      <c r="K396" s="1">
        <f t="shared" si="121"/>
        <v>0</v>
      </c>
      <c r="L396" s="1">
        <f t="shared" si="121"/>
        <v>0</v>
      </c>
      <c r="M396" s="1">
        <f t="shared" si="121"/>
        <v>0</v>
      </c>
      <c r="N396" s="1">
        <f t="shared" si="121"/>
        <v>0</v>
      </c>
      <c r="O396" s="1">
        <f t="shared" si="121"/>
        <v>0</v>
      </c>
      <c r="P396" s="125">
        <f t="shared" si="120"/>
        <v>0</v>
      </c>
      <c r="R396" s="115">
        <f aca="true" t="shared" si="122" ref="R396:R440">D396+E396+F396+G396+H396+I396+J396+K396+L396+M396+N396+O396</f>
        <v>0</v>
      </c>
      <c r="S396" s="115"/>
    </row>
    <row r="397" spans="1:19" ht="12">
      <c r="A397" s="281"/>
      <c r="B397" s="281"/>
      <c r="C397" s="78" t="s">
        <v>75</v>
      </c>
      <c r="D397" s="7"/>
      <c r="E397" s="7"/>
      <c r="F397" s="7"/>
      <c r="G397" s="7"/>
      <c r="H397" s="7"/>
      <c r="I397" s="46"/>
      <c r="J397" s="46"/>
      <c r="K397" s="46"/>
      <c r="L397" s="46"/>
      <c r="M397" s="46"/>
      <c r="N397" s="46"/>
      <c r="O397" s="46"/>
      <c r="P397" s="125">
        <f t="shared" si="120"/>
        <v>0</v>
      </c>
      <c r="R397" s="115">
        <f t="shared" si="122"/>
        <v>0</v>
      </c>
      <c r="S397" s="115"/>
    </row>
    <row r="398" spans="1:19" ht="12">
      <c r="A398" s="281"/>
      <c r="B398" s="281"/>
      <c r="C398" s="82" t="s">
        <v>87</v>
      </c>
      <c r="D398" s="7"/>
      <c r="E398" s="7"/>
      <c r="F398" s="7"/>
      <c r="G398" s="7"/>
      <c r="H398" s="7"/>
      <c r="I398" s="46"/>
      <c r="J398" s="46"/>
      <c r="K398" s="46"/>
      <c r="L398" s="46"/>
      <c r="M398" s="46"/>
      <c r="N398" s="46"/>
      <c r="O398" s="46"/>
      <c r="P398" s="125">
        <f t="shared" si="120"/>
        <v>0</v>
      </c>
      <c r="R398" s="115">
        <f t="shared" si="122"/>
        <v>0</v>
      </c>
      <c r="S398" s="115"/>
    </row>
    <row r="399" spans="1:19" ht="24">
      <c r="A399" s="281"/>
      <c r="B399" s="281"/>
      <c r="C399" s="82" t="s">
        <v>248</v>
      </c>
      <c r="D399" s="7"/>
      <c r="E399" s="7"/>
      <c r="F399" s="7"/>
      <c r="G399" s="7"/>
      <c r="H399" s="7"/>
      <c r="I399" s="46"/>
      <c r="J399" s="46"/>
      <c r="K399" s="46"/>
      <c r="L399" s="46"/>
      <c r="M399" s="46"/>
      <c r="N399" s="46"/>
      <c r="O399" s="46"/>
      <c r="P399" s="125">
        <f t="shared" si="120"/>
        <v>0</v>
      </c>
      <c r="R399" s="115">
        <f t="shared" si="122"/>
        <v>0</v>
      </c>
      <c r="S399" s="115"/>
    </row>
    <row r="400" spans="1:19" ht="12">
      <c r="A400" s="282"/>
      <c r="B400" s="282"/>
      <c r="C400" s="82" t="s">
        <v>76</v>
      </c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125">
        <f t="shared" si="120"/>
        <v>0</v>
      </c>
      <c r="R400" s="115">
        <f t="shared" si="122"/>
        <v>0</v>
      </c>
      <c r="S400" s="115"/>
    </row>
    <row r="401" spans="1:19" s="63" customFormat="1" ht="12">
      <c r="A401" s="284" t="s">
        <v>163</v>
      </c>
      <c r="B401" s="280" t="s">
        <v>191</v>
      </c>
      <c r="C401" s="80" t="s">
        <v>74</v>
      </c>
      <c r="D401" s="1">
        <f>SUM(D402:D405)</f>
        <v>0</v>
      </c>
      <c r="E401" s="1">
        <f aca="true" t="shared" si="123" ref="E401:J401">SUM(E402:E405)</f>
        <v>0</v>
      </c>
      <c r="F401" s="1">
        <f t="shared" si="123"/>
        <v>0</v>
      </c>
      <c r="G401" s="1">
        <f t="shared" si="123"/>
        <v>0</v>
      </c>
      <c r="H401" s="1">
        <f t="shared" si="123"/>
        <v>0</v>
      </c>
      <c r="I401" s="1">
        <f t="shared" si="123"/>
        <v>7604.779</v>
      </c>
      <c r="J401" s="1">
        <f t="shared" si="123"/>
        <v>4843.139999999999</v>
      </c>
      <c r="K401" s="1">
        <f>SUM(K402:K405)</f>
        <v>19238.4</v>
      </c>
      <c r="L401" s="1">
        <f>SUM(L402:L405)</f>
        <v>6030.799999999999</v>
      </c>
      <c r="M401" s="1">
        <f>SUM(M402:M405)</f>
        <v>8915.3</v>
      </c>
      <c r="N401" s="1">
        <f>SUM(N402:N405)</f>
        <v>0</v>
      </c>
      <c r="O401" s="1">
        <f>SUM(O402:O405)</f>
        <v>0</v>
      </c>
      <c r="P401" s="125">
        <f t="shared" si="120"/>
        <v>46632.41900000001</v>
      </c>
      <c r="R401" s="115">
        <f t="shared" si="122"/>
        <v>46632.41900000001</v>
      </c>
      <c r="S401" s="115"/>
    </row>
    <row r="402" spans="1:19" ht="12">
      <c r="A402" s="285"/>
      <c r="B402" s="280"/>
      <c r="C402" s="78" t="s">
        <v>75</v>
      </c>
      <c r="D402" s="3"/>
      <c r="E402" s="3"/>
      <c r="F402" s="3"/>
      <c r="G402" s="3"/>
      <c r="H402" s="3"/>
      <c r="I402" s="46">
        <f aca="true" t="shared" si="124" ref="I402:J405">I407</f>
        <v>3287.399</v>
      </c>
      <c r="J402" s="46">
        <f t="shared" si="124"/>
        <v>1122.44</v>
      </c>
      <c r="K402" s="46">
        <f aca="true" t="shared" si="125" ref="K402:O405">K407</f>
        <v>15049.6</v>
      </c>
      <c r="L402" s="46">
        <f>L407</f>
        <v>4243.2</v>
      </c>
      <c r="M402" s="46">
        <f t="shared" si="125"/>
        <v>5623.3</v>
      </c>
      <c r="N402" s="46">
        <f t="shared" si="125"/>
        <v>0</v>
      </c>
      <c r="O402" s="46">
        <f t="shared" si="125"/>
        <v>0</v>
      </c>
      <c r="P402" s="125">
        <f t="shared" si="120"/>
        <v>29325.939</v>
      </c>
      <c r="R402" s="115">
        <f t="shared" si="122"/>
        <v>29325.939</v>
      </c>
      <c r="S402" s="115"/>
    </row>
    <row r="403" spans="1:19" ht="12">
      <c r="A403" s="285"/>
      <c r="B403" s="280"/>
      <c r="C403" s="82" t="s">
        <v>87</v>
      </c>
      <c r="D403" s="3"/>
      <c r="E403" s="3"/>
      <c r="F403" s="3"/>
      <c r="G403" s="3"/>
      <c r="H403" s="3"/>
      <c r="I403" s="46">
        <f t="shared" si="124"/>
        <v>4317.38</v>
      </c>
      <c r="J403" s="46">
        <f t="shared" si="124"/>
        <v>3720.7</v>
      </c>
      <c r="K403" s="46">
        <f t="shared" si="125"/>
        <v>4188.8</v>
      </c>
      <c r="L403" s="46">
        <f>L408</f>
        <v>1787.6</v>
      </c>
      <c r="M403" s="46">
        <f t="shared" si="125"/>
        <v>3292</v>
      </c>
      <c r="N403" s="46">
        <f t="shared" si="125"/>
        <v>0</v>
      </c>
      <c r="O403" s="46">
        <f t="shared" si="125"/>
        <v>0</v>
      </c>
      <c r="P403" s="125">
        <f t="shared" si="120"/>
        <v>17306.480000000003</v>
      </c>
      <c r="R403" s="115">
        <f t="shared" si="122"/>
        <v>17306.480000000003</v>
      </c>
      <c r="S403" s="115"/>
    </row>
    <row r="404" spans="1:19" ht="24">
      <c r="A404" s="285"/>
      <c r="B404" s="280"/>
      <c r="C404" s="82" t="s">
        <v>248</v>
      </c>
      <c r="D404" s="3"/>
      <c r="E404" s="3"/>
      <c r="F404" s="3"/>
      <c r="G404" s="3"/>
      <c r="H404" s="3"/>
      <c r="I404" s="46">
        <f t="shared" si="124"/>
        <v>0</v>
      </c>
      <c r="J404" s="46">
        <f t="shared" si="124"/>
        <v>0</v>
      </c>
      <c r="K404" s="46">
        <f t="shared" si="125"/>
        <v>0</v>
      </c>
      <c r="L404" s="46">
        <f>L409</f>
        <v>0</v>
      </c>
      <c r="M404" s="46">
        <f t="shared" si="125"/>
        <v>0</v>
      </c>
      <c r="N404" s="46">
        <f t="shared" si="125"/>
        <v>0</v>
      </c>
      <c r="O404" s="46">
        <f t="shared" si="125"/>
        <v>0</v>
      </c>
      <c r="P404" s="125">
        <f t="shared" si="120"/>
        <v>0</v>
      </c>
      <c r="R404" s="115">
        <f t="shared" si="122"/>
        <v>0</v>
      </c>
      <c r="S404" s="115"/>
    </row>
    <row r="405" spans="1:19" ht="12">
      <c r="A405" s="286"/>
      <c r="B405" s="280"/>
      <c r="C405" s="82" t="s">
        <v>76</v>
      </c>
      <c r="D405" s="3"/>
      <c r="E405" s="3"/>
      <c r="F405" s="3"/>
      <c r="G405" s="3"/>
      <c r="H405" s="3"/>
      <c r="I405" s="46">
        <f t="shared" si="124"/>
        <v>0</v>
      </c>
      <c r="J405" s="46">
        <f t="shared" si="124"/>
        <v>0</v>
      </c>
      <c r="K405" s="46">
        <f t="shared" si="125"/>
        <v>0</v>
      </c>
      <c r="L405" s="46">
        <f>L410</f>
        <v>0</v>
      </c>
      <c r="M405" s="46">
        <f t="shared" si="125"/>
        <v>0</v>
      </c>
      <c r="N405" s="46">
        <f t="shared" si="125"/>
        <v>0</v>
      </c>
      <c r="O405" s="46">
        <f t="shared" si="125"/>
        <v>0</v>
      </c>
      <c r="P405" s="125">
        <f t="shared" si="120"/>
        <v>0</v>
      </c>
      <c r="R405" s="115">
        <f t="shared" si="122"/>
        <v>0</v>
      </c>
      <c r="S405" s="115"/>
    </row>
    <row r="406" spans="1:19" ht="12">
      <c r="A406" s="276" t="s">
        <v>78</v>
      </c>
      <c r="B406" s="276" t="s">
        <v>192</v>
      </c>
      <c r="C406" s="80" t="s">
        <v>74</v>
      </c>
      <c r="D406" s="2">
        <f>SUM(D407:D410)</f>
        <v>0</v>
      </c>
      <c r="E406" s="2">
        <f aca="true" t="shared" si="126" ref="E406:O406">SUM(E407:E410)</f>
        <v>0</v>
      </c>
      <c r="F406" s="2">
        <f t="shared" si="126"/>
        <v>0</v>
      </c>
      <c r="G406" s="2">
        <f t="shared" si="126"/>
        <v>0</v>
      </c>
      <c r="H406" s="2">
        <f t="shared" si="126"/>
        <v>0</v>
      </c>
      <c r="I406" s="2">
        <f t="shared" si="126"/>
        <v>7604.779</v>
      </c>
      <c r="J406" s="2">
        <f t="shared" si="126"/>
        <v>4843.139999999999</v>
      </c>
      <c r="K406" s="2">
        <f t="shared" si="126"/>
        <v>19238.4</v>
      </c>
      <c r="L406" s="2">
        <f t="shared" si="126"/>
        <v>6030.799999999999</v>
      </c>
      <c r="M406" s="2">
        <f t="shared" si="126"/>
        <v>8915.3</v>
      </c>
      <c r="N406" s="2">
        <f t="shared" si="126"/>
        <v>0</v>
      </c>
      <c r="O406" s="2">
        <f t="shared" si="126"/>
        <v>0</v>
      </c>
      <c r="P406" s="125">
        <f t="shared" si="120"/>
        <v>46632.41900000001</v>
      </c>
      <c r="R406" s="115">
        <f t="shared" si="122"/>
        <v>46632.41900000001</v>
      </c>
      <c r="S406" s="115"/>
    </row>
    <row r="407" spans="1:19" ht="12">
      <c r="A407" s="276"/>
      <c r="B407" s="276"/>
      <c r="C407" s="78" t="s">
        <v>75</v>
      </c>
      <c r="D407" s="3"/>
      <c r="E407" s="3"/>
      <c r="F407" s="3"/>
      <c r="G407" s="3"/>
      <c r="H407" s="3"/>
      <c r="I407" s="46">
        <v>3287.399</v>
      </c>
      <c r="J407" s="46">
        <v>1122.44</v>
      </c>
      <c r="K407" s="46">
        <v>15049.6</v>
      </c>
      <c r="L407" s="46">
        <v>4243.2</v>
      </c>
      <c r="M407" s="46">
        <v>5623.3</v>
      </c>
      <c r="N407" s="46"/>
      <c r="O407" s="46"/>
      <c r="P407" s="125">
        <f t="shared" si="120"/>
        <v>29325.939</v>
      </c>
      <c r="R407" s="115">
        <f t="shared" si="122"/>
        <v>29325.939</v>
      </c>
      <c r="S407" s="115"/>
    </row>
    <row r="408" spans="1:19" ht="12">
      <c r="A408" s="276"/>
      <c r="B408" s="276"/>
      <c r="C408" s="82" t="s">
        <v>87</v>
      </c>
      <c r="D408" s="3"/>
      <c r="E408" s="3"/>
      <c r="F408" s="3"/>
      <c r="G408" s="3"/>
      <c r="H408" s="3"/>
      <c r="I408" s="46">
        <v>4317.38</v>
      </c>
      <c r="J408" s="46">
        <v>3720.7</v>
      </c>
      <c r="K408" s="46">
        <v>4188.8</v>
      </c>
      <c r="L408" s="46">
        <v>1787.6</v>
      </c>
      <c r="M408" s="46">
        <v>3292</v>
      </c>
      <c r="N408" s="46"/>
      <c r="O408" s="46"/>
      <c r="P408" s="125">
        <f t="shared" si="120"/>
        <v>17306.480000000003</v>
      </c>
      <c r="R408" s="115">
        <f t="shared" si="122"/>
        <v>17306.480000000003</v>
      </c>
      <c r="S408" s="115"/>
    </row>
    <row r="409" spans="1:19" ht="24">
      <c r="A409" s="276"/>
      <c r="B409" s="276"/>
      <c r="C409" s="82" t="s">
        <v>248</v>
      </c>
      <c r="D409" s="3"/>
      <c r="E409" s="3"/>
      <c r="F409" s="3"/>
      <c r="G409" s="3"/>
      <c r="H409" s="3"/>
      <c r="I409" s="46"/>
      <c r="J409" s="46"/>
      <c r="K409" s="46"/>
      <c r="L409" s="46"/>
      <c r="M409" s="46"/>
      <c r="N409" s="46"/>
      <c r="O409" s="46"/>
      <c r="P409" s="125">
        <f t="shared" si="120"/>
        <v>0</v>
      </c>
      <c r="R409" s="115">
        <f t="shared" si="122"/>
        <v>0</v>
      </c>
      <c r="S409" s="115"/>
    </row>
    <row r="410" spans="1:19" ht="12">
      <c r="A410" s="276"/>
      <c r="B410" s="276"/>
      <c r="C410" s="82" t="s">
        <v>76</v>
      </c>
      <c r="D410" s="3"/>
      <c r="E410" s="3"/>
      <c r="F410" s="3"/>
      <c r="G410" s="3"/>
      <c r="H410" s="3"/>
      <c r="I410" s="3"/>
      <c r="J410" s="3"/>
      <c r="K410" s="3"/>
      <c r="L410" s="46"/>
      <c r="M410" s="3"/>
      <c r="N410" s="3"/>
      <c r="O410" s="3"/>
      <c r="P410" s="125">
        <f t="shared" si="120"/>
        <v>0</v>
      </c>
      <c r="R410" s="115">
        <f t="shared" si="122"/>
        <v>0</v>
      </c>
      <c r="S410" s="115"/>
    </row>
    <row r="411" spans="1:19" ht="12">
      <c r="A411" s="284" t="s">
        <v>271</v>
      </c>
      <c r="B411" s="280" t="s">
        <v>278</v>
      </c>
      <c r="C411" s="100" t="s">
        <v>74</v>
      </c>
      <c r="D411" s="1">
        <f>SUM(D412:D415)</f>
        <v>0</v>
      </c>
      <c r="E411" s="1">
        <f aca="true" t="shared" si="127" ref="E411:J411">SUM(E412:E415)</f>
        <v>0</v>
      </c>
      <c r="F411" s="1">
        <f t="shared" si="127"/>
        <v>0</v>
      </c>
      <c r="G411" s="1">
        <f t="shared" si="127"/>
        <v>0</v>
      </c>
      <c r="H411" s="1">
        <f t="shared" si="127"/>
        <v>0</v>
      </c>
      <c r="I411" s="1">
        <f t="shared" si="127"/>
        <v>0</v>
      </c>
      <c r="J411" s="1">
        <f t="shared" si="127"/>
        <v>0</v>
      </c>
      <c r="K411" s="1">
        <f>SUM(K412:K415)</f>
        <v>11480.800000000001</v>
      </c>
      <c r="L411" s="227">
        <f>SUM(L412:L415)</f>
        <v>59501.399999999994</v>
      </c>
      <c r="M411" s="1">
        <f>SUM(M412:M415)</f>
        <v>9339.9</v>
      </c>
      <c r="N411" s="1">
        <f>SUM(N412:N415)</f>
        <v>0</v>
      </c>
      <c r="O411" s="1">
        <f>SUM(O412:O415)</f>
        <v>0</v>
      </c>
      <c r="P411" s="125">
        <f t="shared" si="120"/>
        <v>80322.09999999999</v>
      </c>
      <c r="R411" s="115">
        <f t="shared" si="122"/>
        <v>80322.09999999999</v>
      </c>
      <c r="S411" s="115"/>
    </row>
    <row r="412" spans="1:19" ht="12">
      <c r="A412" s="285"/>
      <c r="B412" s="280"/>
      <c r="C412" s="112" t="s">
        <v>75</v>
      </c>
      <c r="D412" s="3"/>
      <c r="E412" s="3"/>
      <c r="F412" s="3"/>
      <c r="G412" s="3"/>
      <c r="H412" s="3"/>
      <c r="I412" s="46">
        <f aca="true" t="shared" si="128" ref="I412:O412">I417</f>
        <v>0</v>
      </c>
      <c r="J412" s="46">
        <f t="shared" si="128"/>
        <v>0</v>
      </c>
      <c r="K412" s="46">
        <f t="shared" si="128"/>
        <v>11251.2</v>
      </c>
      <c r="L412" s="46">
        <f t="shared" si="128"/>
        <v>58311.399999999994</v>
      </c>
      <c r="M412" s="46">
        <f t="shared" si="128"/>
        <v>9153.1</v>
      </c>
      <c r="N412" s="46">
        <f t="shared" si="128"/>
        <v>0</v>
      </c>
      <c r="O412" s="46">
        <f t="shared" si="128"/>
        <v>0</v>
      </c>
      <c r="P412" s="125">
        <f t="shared" si="120"/>
        <v>78715.7</v>
      </c>
      <c r="R412" s="115">
        <f t="shared" si="122"/>
        <v>78715.7</v>
      </c>
      <c r="S412" s="115"/>
    </row>
    <row r="413" spans="1:19" ht="12">
      <c r="A413" s="285"/>
      <c r="B413" s="280"/>
      <c r="C413" s="99" t="s">
        <v>87</v>
      </c>
      <c r="D413" s="3"/>
      <c r="E413" s="3"/>
      <c r="F413" s="3"/>
      <c r="G413" s="3"/>
      <c r="H413" s="3"/>
      <c r="I413" s="46">
        <f aca="true" t="shared" si="129" ref="I413:O413">I418</f>
        <v>0</v>
      </c>
      <c r="J413" s="46">
        <f t="shared" si="129"/>
        <v>0</v>
      </c>
      <c r="K413" s="46">
        <f>K418</f>
        <v>229.6</v>
      </c>
      <c r="L413" s="46">
        <f t="shared" si="129"/>
        <v>1190</v>
      </c>
      <c r="M413" s="46">
        <f t="shared" si="129"/>
        <v>186.8</v>
      </c>
      <c r="N413" s="46">
        <f t="shared" si="129"/>
        <v>0</v>
      </c>
      <c r="O413" s="46">
        <f t="shared" si="129"/>
        <v>0</v>
      </c>
      <c r="P413" s="125">
        <f t="shared" si="120"/>
        <v>1606.3999999999999</v>
      </c>
      <c r="R413" s="115">
        <f t="shared" si="122"/>
        <v>1606.3999999999999</v>
      </c>
      <c r="S413" s="115"/>
    </row>
    <row r="414" spans="1:19" ht="24">
      <c r="A414" s="285"/>
      <c r="B414" s="280"/>
      <c r="C414" s="105" t="s">
        <v>248</v>
      </c>
      <c r="D414" s="3"/>
      <c r="E414" s="3"/>
      <c r="F414" s="3"/>
      <c r="G414" s="3"/>
      <c r="H414" s="3"/>
      <c r="I414" s="46">
        <f aca="true" t="shared" si="130" ref="I414:O414">I419</f>
        <v>0</v>
      </c>
      <c r="J414" s="46">
        <f t="shared" si="130"/>
        <v>0</v>
      </c>
      <c r="K414" s="46">
        <f t="shared" si="130"/>
        <v>0</v>
      </c>
      <c r="L414" s="46">
        <f t="shared" si="130"/>
        <v>0</v>
      </c>
      <c r="M414" s="46">
        <f t="shared" si="130"/>
        <v>0</v>
      </c>
      <c r="N414" s="46">
        <f t="shared" si="130"/>
        <v>0</v>
      </c>
      <c r="O414" s="46">
        <f t="shared" si="130"/>
        <v>0</v>
      </c>
      <c r="P414" s="125">
        <f t="shared" si="120"/>
        <v>0</v>
      </c>
      <c r="R414" s="115">
        <f t="shared" si="122"/>
        <v>0</v>
      </c>
      <c r="S414" s="115"/>
    </row>
    <row r="415" spans="1:19" ht="12">
      <c r="A415" s="286"/>
      <c r="B415" s="280"/>
      <c r="C415" s="99" t="s">
        <v>76</v>
      </c>
      <c r="D415" s="3"/>
      <c r="E415" s="3"/>
      <c r="F415" s="3"/>
      <c r="G415" s="3"/>
      <c r="H415" s="3"/>
      <c r="I415" s="46">
        <f aca="true" t="shared" si="131" ref="I415:O415">I420</f>
        <v>0</v>
      </c>
      <c r="J415" s="46">
        <f t="shared" si="131"/>
        <v>0</v>
      </c>
      <c r="K415" s="46">
        <f t="shared" si="131"/>
        <v>0</v>
      </c>
      <c r="L415" s="46">
        <f t="shared" si="131"/>
        <v>0</v>
      </c>
      <c r="M415" s="46">
        <f t="shared" si="131"/>
        <v>0</v>
      </c>
      <c r="N415" s="46">
        <f t="shared" si="131"/>
        <v>0</v>
      </c>
      <c r="O415" s="46">
        <f t="shared" si="131"/>
        <v>0</v>
      </c>
      <c r="P415" s="125">
        <f t="shared" si="120"/>
        <v>0</v>
      </c>
      <c r="R415" s="115">
        <f t="shared" si="122"/>
        <v>0</v>
      </c>
      <c r="S415" s="115"/>
    </row>
    <row r="416" spans="1:19" ht="12">
      <c r="A416" s="276" t="s">
        <v>78</v>
      </c>
      <c r="B416" s="276" t="s">
        <v>294</v>
      </c>
      <c r="C416" s="100" t="s">
        <v>74</v>
      </c>
      <c r="D416" s="2">
        <f>SUM(D417:D420)</f>
        <v>0</v>
      </c>
      <c r="E416" s="2">
        <f aca="true" t="shared" si="132" ref="E416:O416">SUM(E417:E420)</f>
        <v>0</v>
      </c>
      <c r="F416" s="2">
        <f t="shared" si="132"/>
        <v>0</v>
      </c>
      <c r="G416" s="2">
        <f t="shared" si="132"/>
        <v>0</v>
      </c>
      <c r="H416" s="2">
        <f t="shared" si="132"/>
        <v>0</v>
      </c>
      <c r="I416" s="2">
        <f t="shared" si="132"/>
        <v>0</v>
      </c>
      <c r="J416" s="2">
        <f t="shared" si="132"/>
        <v>0</v>
      </c>
      <c r="K416" s="2">
        <f t="shared" si="132"/>
        <v>11480.800000000001</v>
      </c>
      <c r="L416" s="2">
        <f t="shared" si="132"/>
        <v>59501.399999999994</v>
      </c>
      <c r="M416" s="2">
        <f t="shared" si="132"/>
        <v>9339.9</v>
      </c>
      <c r="N416" s="2">
        <f t="shared" si="132"/>
        <v>0</v>
      </c>
      <c r="O416" s="2">
        <f t="shared" si="132"/>
        <v>0</v>
      </c>
      <c r="P416" s="125">
        <f t="shared" si="120"/>
        <v>80322.09999999999</v>
      </c>
      <c r="R416" s="115">
        <f t="shared" si="122"/>
        <v>80322.09999999999</v>
      </c>
      <c r="S416" s="115"/>
    </row>
    <row r="417" spans="1:19" ht="12">
      <c r="A417" s="276"/>
      <c r="B417" s="276"/>
      <c r="C417" s="112" t="s">
        <v>75</v>
      </c>
      <c r="D417" s="3"/>
      <c r="E417" s="3"/>
      <c r="F417" s="3"/>
      <c r="G417" s="3"/>
      <c r="H417" s="3"/>
      <c r="I417" s="46"/>
      <c r="J417" s="46"/>
      <c r="K417" s="46">
        <v>11251.2</v>
      </c>
      <c r="L417" s="46">
        <f>54180.2+4131.2</f>
        <v>58311.399999999994</v>
      </c>
      <c r="M417" s="46">
        <v>9153.1</v>
      </c>
      <c r="N417" s="46"/>
      <c r="O417" s="46"/>
      <c r="P417" s="125">
        <f t="shared" si="120"/>
        <v>78715.7</v>
      </c>
      <c r="R417" s="115">
        <f t="shared" si="122"/>
        <v>78715.7</v>
      </c>
      <c r="S417" s="115"/>
    </row>
    <row r="418" spans="1:19" ht="12">
      <c r="A418" s="276"/>
      <c r="B418" s="276"/>
      <c r="C418" s="99" t="s">
        <v>87</v>
      </c>
      <c r="D418" s="3"/>
      <c r="E418" s="3"/>
      <c r="F418" s="3"/>
      <c r="G418" s="3"/>
      <c r="H418" s="3"/>
      <c r="I418" s="46"/>
      <c r="J418" s="46"/>
      <c r="K418" s="46">
        <v>229.6</v>
      </c>
      <c r="L418" s="46">
        <f>1105.7+84.3</f>
        <v>1190</v>
      </c>
      <c r="M418" s="46">
        <v>186.8</v>
      </c>
      <c r="N418" s="46"/>
      <c r="O418" s="46"/>
      <c r="P418" s="125">
        <f t="shared" si="120"/>
        <v>1606.3999999999999</v>
      </c>
      <c r="R418" s="115">
        <f t="shared" si="122"/>
        <v>1606.3999999999999</v>
      </c>
      <c r="S418" s="115"/>
    </row>
    <row r="419" spans="1:19" ht="24">
      <c r="A419" s="276"/>
      <c r="B419" s="276"/>
      <c r="C419" s="99" t="s">
        <v>248</v>
      </c>
      <c r="D419" s="3"/>
      <c r="E419" s="3"/>
      <c r="F419" s="3"/>
      <c r="G419" s="3"/>
      <c r="H419" s="3"/>
      <c r="I419" s="46"/>
      <c r="J419" s="46"/>
      <c r="K419" s="46"/>
      <c r="L419" s="46"/>
      <c r="M419" s="46"/>
      <c r="N419" s="46"/>
      <c r="O419" s="46"/>
      <c r="P419" s="125">
        <f t="shared" si="120"/>
        <v>0</v>
      </c>
      <c r="R419" s="115">
        <f t="shared" si="122"/>
        <v>0</v>
      </c>
      <c r="S419" s="115"/>
    </row>
    <row r="420" spans="1:19" ht="12">
      <c r="A420" s="276"/>
      <c r="B420" s="276"/>
      <c r="C420" s="99" t="s">
        <v>76</v>
      </c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125">
        <f t="shared" si="120"/>
        <v>0</v>
      </c>
      <c r="R420" s="115">
        <f t="shared" si="122"/>
        <v>0</v>
      </c>
      <c r="S420" s="115"/>
    </row>
    <row r="421" spans="1:19" ht="12">
      <c r="A421" s="284" t="s">
        <v>281</v>
      </c>
      <c r="B421" s="280" t="s">
        <v>284</v>
      </c>
      <c r="C421" s="109" t="s">
        <v>74</v>
      </c>
      <c r="D421" s="1">
        <f aca="true" t="shared" si="133" ref="D421:O421">SUM(D423:D425)</f>
        <v>0</v>
      </c>
      <c r="E421" s="1">
        <f t="shared" si="133"/>
        <v>0</v>
      </c>
      <c r="F421" s="1">
        <f t="shared" si="133"/>
        <v>0</v>
      </c>
      <c r="G421" s="1">
        <f t="shared" si="133"/>
        <v>0</v>
      </c>
      <c r="H421" s="1">
        <f t="shared" si="133"/>
        <v>0</v>
      </c>
      <c r="I421" s="1">
        <f t="shared" si="133"/>
        <v>0</v>
      </c>
      <c r="J421" s="1">
        <f t="shared" si="133"/>
        <v>0</v>
      </c>
      <c r="K421" s="1">
        <f t="shared" si="133"/>
        <v>0</v>
      </c>
      <c r="L421" s="1">
        <f t="shared" si="133"/>
        <v>9043.3</v>
      </c>
      <c r="M421" s="1">
        <f t="shared" si="133"/>
        <v>600</v>
      </c>
      <c r="N421" s="1">
        <f t="shared" si="133"/>
        <v>0</v>
      </c>
      <c r="O421" s="1">
        <f t="shared" si="133"/>
        <v>0</v>
      </c>
      <c r="P421" s="125">
        <f t="shared" si="120"/>
        <v>9643.3</v>
      </c>
      <c r="R421" s="115">
        <f t="shared" si="122"/>
        <v>9643.3</v>
      </c>
      <c r="S421" s="115"/>
    </row>
    <row r="422" spans="1:19" ht="12">
      <c r="A422" s="285"/>
      <c r="B422" s="280"/>
      <c r="C422" s="209" t="s">
        <v>75</v>
      </c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25"/>
      <c r="R422" s="115">
        <f t="shared" si="122"/>
        <v>0</v>
      </c>
      <c r="S422" s="115"/>
    </row>
    <row r="423" spans="1:19" ht="12">
      <c r="A423" s="285"/>
      <c r="B423" s="280"/>
      <c r="C423" s="108" t="s">
        <v>87</v>
      </c>
      <c r="D423" s="3"/>
      <c r="E423" s="3"/>
      <c r="F423" s="3"/>
      <c r="G423" s="3"/>
      <c r="H423" s="3"/>
      <c r="I423" s="46">
        <f aca="true" t="shared" si="134" ref="I423:O423">I428</f>
        <v>0</v>
      </c>
      <c r="J423" s="46">
        <f t="shared" si="134"/>
        <v>0</v>
      </c>
      <c r="K423" s="46">
        <f t="shared" si="134"/>
        <v>0</v>
      </c>
      <c r="L423" s="46">
        <f>L428+L433+L438</f>
        <v>0</v>
      </c>
      <c r="M423" s="46">
        <f t="shared" si="134"/>
        <v>0</v>
      </c>
      <c r="N423" s="46">
        <f t="shared" si="134"/>
        <v>0</v>
      </c>
      <c r="O423" s="46">
        <f t="shared" si="134"/>
        <v>0</v>
      </c>
      <c r="P423" s="125">
        <f t="shared" si="120"/>
        <v>0</v>
      </c>
      <c r="R423" s="115">
        <f t="shared" si="122"/>
        <v>0</v>
      </c>
      <c r="S423" s="115"/>
    </row>
    <row r="424" spans="1:19" ht="24">
      <c r="A424" s="285"/>
      <c r="B424" s="280"/>
      <c r="C424" s="105" t="s">
        <v>248</v>
      </c>
      <c r="D424" s="3"/>
      <c r="E424" s="3"/>
      <c r="F424" s="3"/>
      <c r="G424" s="3"/>
      <c r="H424" s="3"/>
      <c r="I424" s="46">
        <f>I429</f>
        <v>0</v>
      </c>
      <c r="J424" s="46">
        <f>J429</f>
        <v>0</v>
      </c>
      <c r="K424" s="46">
        <f>K429</f>
        <v>0</v>
      </c>
      <c r="L424" s="46">
        <f>L429+L434</f>
        <v>9043.3</v>
      </c>
      <c r="M424" s="46">
        <f>M429+M434</f>
        <v>600</v>
      </c>
      <c r="N424" s="46">
        <f>N429+N434</f>
        <v>0</v>
      </c>
      <c r="O424" s="46">
        <f>O429+O434</f>
        <v>0</v>
      </c>
      <c r="P424" s="125">
        <f t="shared" si="120"/>
        <v>9643.3</v>
      </c>
      <c r="R424" s="115">
        <f t="shared" si="122"/>
        <v>9643.3</v>
      </c>
      <c r="S424" s="115"/>
    </row>
    <row r="425" spans="1:19" ht="12">
      <c r="A425" s="286"/>
      <c r="B425" s="280"/>
      <c r="C425" s="108" t="s">
        <v>76</v>
      </c>
      <c r="D425" s="3"/>
      <c r="E425" s="3"/>
      <c r="F425" s="3"/>
      <c r="G425" s="3"/>
      <c r="H425" s="3"/>
      <c r="I425" s="46">
        <f aca="true" t="shared" si="135" ref="I425:O425">I430</f>
        <v>0</v>
      </c>
      <c r="J425" s="46">
        <f t="shared" si="135"/>
        <v>0</v>
      </c>
      <c r="K425" s="46">
        <f t="shared" si="135"/>
        <v>0</v>
      </c>
      <c r="L425" s="46">
        <f t="shared" si="135"/>
        <v>0</v>
      </c>
      <c r="M425" s="46">
        <f t="shared" si="135"/>
        <v>0</v>
      </c>
      <c r="N425" s="46">
        <f t="shared" si="135"/>
        <v>0</v>
      </c>
      <c r="O425" s="46">
        <f t="shared" si="135"/>
        <v>0</v>
      </c>
      <c r="P425" s="125">
        <f t="shared" si="120"/>
        <v>0</v>
      </c>
      <c r="R425" s="115">
        <f t="shared" si="122"/>
        <v>0</v>
      </c>
      <c r="S425" s="115"/>
    </row>
    <row r="426" spans="1:19" ht="12">
      <c r="A426" s="276" t="s">
        <v>78</v>
      </c>
      <c r="B426" s="276" t="s">
        <v>280</v>
      </c>
      <c r="C426" s="109" t="s">
        <v>74</v>
      </c>
      <c r="D426" s="2">
        <f aca="true" t="shared" si="136" ref="D426:O426">SUM(D428:D430)</f>
        <v>0</v>
      </c>
      <c r="E426" s="2">
        <f t="shared" si="136"/>
        <v>0</v>
      </c>
      <c r="F426" s="2">
        <f t="shared" si="136"/>
        <v>0</v>
      </c>
      <c r="G426" s="2">
        <f t="shared" si="136"/>
        <v>0</v>
      </c>
      <c r="H426" s="2">
        <f t="shared" si="136"/>
        <v>0</v>
      </c>
      <c r="I426" s="2">
        <f t="shared" si="136"/>
        <v>0</v>
      </c>
      <c r="J426" s="2">
        <f t="shared" si="136"/>
        <v>0</v>
      </c>
      <c r="K426" s="2">
        <f t="shared" si="136"/>
        <v>0</v>
      </c>
      <c r="L426" s="2">
        <f t="shared" si="136"/>
        <v>0</v>
      </c>
      <c r="M426" s="2">
        <f t="shared" si="136"/>
        <v>0</v>
      </c>
      <c r="N426" s="2">
        <f t="shared" si="136"/>
        <v>0</v>
      </c>
      <c r="O426" s="2">
        <f t="shared" si="136"/>
        <v>0</v>
      </c>
      <c r="P426" s="125">
        <f t="shared" si="120"/>
        <v>0</v>
      </c>
      <c r="R426" s="115">
        <f t="shared" si="122"/>
        <v>0</v>
      </c>
      <c r="S426" s="115"/>
    </row>
    <row r="427" spans="1:19" ht="12">
      <c r="A427" s="276"/>
      <c r="B427" s="276"/>
      <c r="C427" s="209" t="s">
        <v>75</v>
      </c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125"/>
      <c r="R427" s="115">
        <f t="shared" si="122"/>
        <v>0</v>
      </c>
      <c r="S427" s="115"/>
    </row>
    <row r="428" spans="1:19" ht="12">
      <c r="A428" s="276"/>
      <c r="B428" s="276"/>
      <c r="C428" s="108" t="s">
        <v>87</v>
      </c>
      <c r="D428" s="3"/>
      <c r="E428" s="3"/>
      <c r="F428" s="3"/>
      <c r="G428" s="3"/>
      <c r="H428" s="3"/>
      <c r="I428" s="46"/>
      <c r="J428" s="46"/>
      <c r="K428" s="46"/>
      <c r="L428" s="46"/>
      <c r="M428" s="46"/>
      <c r="N428" s="46"/>
      <c r="O428" s="46"/>
      <c r="P428" s="125">
        <f t="shared" si="120"/>
        <v>0</v>
      </c>
      <c r="R428" s="115">
        <f t="shared" si="122"/>
        <v>0</v>
      </c>
      <c r="S428" s="115"/>
    </row>
    <row r="429" spans="1:19" ht="24">
      <c r="A429" s="276"/>
      <c r="B429" s="276"/>
      <c r="C429" s="108" t="s">
        <v>248</v>
      </c>
      <c r="D429" s="3"/>
      <c r="E429" s="3"/>
      <c r="F429" s="3"/>
      <c r="G429" s="3"/>
      <c r="H429" s="3"/>
      <c r="I429" s="46"/>
      <c r="J429" s="46"/>
      <c r="K429" s="46"/>
      <c r="L429" s="46"/>
      <c r="M429" s="46"/>
      <c r="N429" s="46"/>
      <c r="O429" s="46"/>
      <c r="P429" s="125">
        <f t="shared" si="120"/>
        <v>0</v>
      </c>
      <c r="R429" s="115">
        <f t="shared" si="122"/>
        <v>0</v>
      </c>
      <c r="S429" s="115"/>
    </row>
    <row r="430" spans="1:19" ht="12">
      <c r="A430" s="276"/>
      <c r="B430" s="276"/>
      <c r="C430" s="108" t="s">
        <v>76</v>
      </c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125">
        <f t="shared" si="120"/>
        <v>0</v>
      </c>
      <c r="R430" s="115">
        <f t="shared" si="122"/>
        <v>0</v>
      </c>
      <c r="S430" s="115"/>
    </row>
    <row r="431" spans="1:19" ht="12">
      <c r="A431" s="277" t="s">
        <v>78</v>
      </c>
      <c r="B431" s="277" t="s">
        <v>471</v>
      </c>
      <c r="C431" s="210" t="s">
        <v>74</v>
      </c>
      <c r="D431" s="3"/>
      <c r="E431" s="3"/>
      <c r="F431" s="3"/>
      <c r="G431" s="3"/>
      <c r="H431" s="3"/>
      <c r="I431" s="3"/>
      <c r="J431" s="3"/>
      <c r="K431" s="3"/>
      <c r="L431" s="2">
        <f>SUM(L432:L436)</f>
        <v>9043.3</v>
      </c>
      <c r="M431" s="2">
        <f>SUM(M432:M436)</f>
        <v>600</v>
      </c>
      <c r="N431" s="2">
        <f>SUM(N432:N436)</f>
        <v>0</v>
      </c>
      <c r="O431" s="2">
        <f>SUM(O432:O436)</f>
        <v>0</v>
      </c>
      <c r="P431" s="222"/>
      <c r="R431" s="115">
        <f t="shared" si="122"/>
        <v>9643.3</v>
      </c>
      <c r="S431" s="115"/>
    </row>
    <row r="432" spans="1:19" ht="12">
      <c r="A432" s="281"/>
      <c r="B432" s="281"/>
      <c r="C432" s="208" t="s">
        <v>75</v>
      </c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222"/>
      <c r="R432" s="115">
        <f t="shared" si="122"/>
        <v>0</v>
      </c>
      <c r="S432" s="115"/>
    </row>
    <row r="433" spans="1:19" ht="12">
      <c r="A433" s="281"/>
      <c r="B433" s="281"/>
      <c r="C433" s="208" t="s">
        <v>87</v>
      </c>
      <c r="D433" s="3"/>
      <c r="E433" s="3"/>
      <c r="F433" s="3"/>
      <c r="G433" s="3"/>
      <c r="H433" s="3"/>
      <c r="I433" s="3"/>
      <c r="J433" s="3"/>
      <c r="K433" s="3"/>
      <c r="L433" s="3">
        <v>0</v>
      </c>
      <c r="M433" s="3">
        <v>0</v>
      </c>
      <c r="N433" s="3">
        <v>0</v>
      </c>
      <c r="O433" s="3">
        <v>0</v>
      </c>
      <c r="P433" s="222"/>
      <c r="R433" s="115">
        <f t="shared" si="122"/>
        <v>0</v>
      </c>
      <c r="S433" s="115"/>
    </row>
    <row r="434" spans="1:19" ht="24">
      <c r="A434" s="281"/>
      <c r="B434" s="281"/>
      <c r="C434" s="208" t="s">
        <v>248</v>
      </c>
      <c r="D434" s="3"/>
      <c r="E434" s="3"/>
      <c r="F434" s="3"/>
      <c r="G434" s="3"/>
      <c r="H434" s="3"/>
      <c r="I434" s="3"/>
      <c r="J434" s="3"/>
      <c r="K434" s="3"/>
      <c r="L434" s="3">
        <v>9043.3</v>
      </c>
      <c r="M434" s="3">
        <v>600</v>
      </c>
      <c r="N434" s="3"/>
      <c r="O434" s="3"/>
      <c r="P434" s="222"/>
      <c r="R434" s="115">
        <f t="shared" si="122"/>
        <v>9643.3</v>
      </c>
      <c r="S434" s="115"/>
    </row>
    <row r="435" spans="1:19" ht="12">
      <c r="A435" s="283"/>
      <c r="B435" s="283"/>
      <c r="C435" s="214" t="s">
        <v>76</v>
      </c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222"/>
      <c r="R435" s="115">
        <f t="shared" si="122"/>
        <v>0</v>
      </c>
      <c r="S435" s="115"/>
    </row>
    <row r="436" spans="1:18" ht="12">
      <c r="A436" s="293" t="s">
        <v>78</v>
      </c>
      <c r="B436" s="276" t="s">
        <v>460</v>
      </c>
      <c r="C436" s="204" t="s">
        <v>74</v>
      </c>
      <c r="D436" s="1">
        <f aca="true" t="shared" si="137" ref="D436:O436">SUM(D438:D440)</f>
        <v>0</v>
      </c>
      <c r="E436" s="1">
        <f t="shared" si="137"/>
        <v>0</v>
      </c>
      <c r="F436" s="1">
        <f t="shared" si="137"/>
        <v>0</v>
      </c>
      <c r="G436" s="1">
        <f t="shared" si="137"/>
        <v>0</v>
      </c>
      <c r="H436" s="1">
        <f t="shared" si="137"/>
        <v>0</v>
      </c>
      <c r="I436" s="1">
        <f t="shared" si="137"/>
        <v>0</v>
      </c>
      <c r="J436" s="1">
        <f t="shared" si="137"/>
        <v>0</v>
      </c>
      <c r="K436" s="1">
        <f t="shared" si="137"/>
        <v>0</v>
      </c>
      <c r="L436" s="1">
        <f t="shared" si="137"/>
        <v>0</v>
      </c>
      <c r="M436" s="1">
        <f t="shared" si="137"/>
        <v>0</v>
      </c>
      <c r="N436" s="1">
        <f t="shared" si="137"/>
        <v>0</v>
      </c>
      <c r="O436" s="1">
        <f t="shared" si="137"/>
        <v>0</v>
      </c>
      <c r="R436" s="115">
        <f t="shared" si="122"/>
        <v>0</v>
      </c>
    </row>
    <row r="437" spans="1:18" ht="12">
      <c r="A437" s="293"/>
      <c r="B437" s="276"/>
      <c r="C437" s="215" t="s">
        <v>75</v>
      </c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R437" s="115">
        <f t="shared" si="122"/>
        <v>0</v>
      </c>
    </row>
    <row r="438" spans="1:18" ht="12">
      <c r="A438" s="293"/>
      <c r="B438" s="276"/>
      <c r="C438" s="203" t="s">
        <v>87</v>
      </c>
      <c r="D438" s="3"/>
      <c r="E438" s="3"/>
      <c r="F438" s="3"/>
      <c r="G438" s="3"/>
      <c r="H438" s="3"/>
      <c r="I438" s="46"/>
      <c r="J438" s="46"/>
      <c r="K438" s="46"/>
      <c r="L438" s="46"/>
      <c r="M438" s="46">
        <f>M442</f>
        <v>0</v>
      </c>
      <c r="N438" s="46">
        <f>N442</f>
        <v>0</v>
      </c>
      <c r="O438" s="46">
        <f>O442</f>
        <v>0</v>
      </c>
      <c r="R438" s="115">
        <f t="shared" si="122"/>
        <v>0</v>
      </c>
    </row>
    <row r="439" spans="1:18" ht="24">
      <c r="A439" s="293"/>
      <c r="B439" s="276"/>
      <c r="C439" s="203" t="s">
        <v>248</v>
      </c>
      <c r="D439" s="3"/>
      <c r="E439" s="3"/>
      <c r="F439" s="3"/>
      <c r="G439" s="3"/>
      <c r="H439" s="3"/>
      <c r="I439" s="46"/>
      <c r="J439" s="46"/>
      <c r="K439" s="46"/>
      <c r="L439" s="46"/>
      <c r="M439" s="46">
        <f aca="true" t="shared" si="138" ref="M439:O440">M443</f>
        <v>0</v>
      </c>
      <c r="N439" s="46">
        <f t="shared" si="138"/>
        <v>0</v>
      </c>
      <c r="O439" s="46">
        <f t="shared" si="138"/>
        <v>0</v>
      </c>
      <c r="R439" s="115">
        <f t="shared" si="122"/>
        <v>0</v>
      </c>
    </row>
    <row r="440" spans="1:18" ht="12">
      <c r="A440" s="293"/>
      <c r="B440" s="276"/>
      <c r="C440" s="203" t="s">
        <v>76</v>
      </c>
      <c r="D440" s="212"/>
      <c r="E440" s="212"/>
      <c r="F440" s="212"/>
      <c r="G440" s="212"/>
      <c r="H440" s="212"/>
      <c r="I440" s="46"/>
      <c r="J440" s="46"/>
      <c r="K440" s="46"/>
      <c r="L440" s="46"/>
      <c r="M440" s="46">
        <f t="shared" si="138"/>
        <v>0</v>
      </c>
      <c r="N440" s="46">
        <f t="shared" si="138"/>
        <v>0</v>
      </c>
      <c r="O440" s="46">
        <f t="shared" si="138"/>
        <v>0</v>
      </c>
      <c r="R440" s="115">
        <f t="shared" si="122"/>
        <v>0</v>
      </c>
    </row>
  </sheetData>
  <sheetProtection/>
  <mergeCells count="180">
    <mergeCell ref="B436:B440"/>
    <mergeCell ref="A436:A440"/>
    <mergeCell ref="A211:A215"/>
    <mergeCell ref="B216:B220"/>
    <mergeCell ref="A291:A295"/>
    <mergeCell ref="B291:B295"/>
    <mergeCell ref="B231:B235"/>
    <mergeCell ref="B236:B240"/>
    <mergeCell ref="B226:B230"/>
    <mergeCell ref="B301:B305"/>
    <mergeCell ref="B156:B160"/>
    <mergeCell ref="A261:A265"/>
    <mergeCell ref="B261:B265"/>
    <mergeCell ref="A276:A280"/>
    <mergeCell ref="B256:B260"/>
    <mergeCell ref="A256:A260"/>
    <mergeCell ref="B171:B175"/>
    <mergeCell ref="A161:A165"/>
    <mergeCell ref="B201:B205"/>
    <mergeCell ref="A206:A210"/>
    <mergeCell ref="A116:A120"/>
    <mergeCell ref="B116:B120"/>
    <mergeCell ref="A121:A125"/>
    <mergeCell ref="B121:B125"/>
    <mergeCell ref="A301:A305"/>
    <mergeCell ref="A216:A220"/>
    <mergeCell ref="B161:B165"/>
    <mergeCell ref="A196:A200"/>
    <mergeCell ref="A201:A205"/>
    <mergeCell ref="B206:B210"/>
    <mergeCell ref="A76:A80"/>
    <mergeCell ref="A91:A95"/>
    <mergeCell ref="B91:B95"/>
    <mergeCell ref="A106:A110"/>
    <mergeCell ref="B106:B110"/>
    <mergeCell ref="A101:A105"/>
    <mergeCell ref="B6:B7"/>
    <mergeCell ref="C6:C7"/>
    <mergeCell ref="D6:O6"/>
    <mergeCell ref="A6:A7"/>
    <mergeCell ref="A21:A25"/>
    <mergeCell ref="B21:B25"/>
    <mergeCell ref="L1:O1"/>
    <mergeCell ref="L2:O2"/>
    <mergeCell ref="A36:A40"/>
    <mergeCell ref="B36:B40"/>
    <mergeCell ref="A11:A15"/>
    <mergeCell ref="B11:B15"/>
    <mergeCell ref="A3:O3"/>
    <mergeCell ref="A4:O4"/>
    <mergeCell ref="A16:A20"/>
    <mergeCell ref="B16:B20"/>
    <mergeCell ref="B51:B55"/>
    <mergeCell ref="A46:A50"/>
    <mergeCell ref="B46:B50"/>
    <mergeCell ref="A56:A60"/>
    <mergeCell ref="A61:A65"/>
    <mergeCell ref="B61:B65"/>
    <mergeCell ref="B56:B60"/>
    <mergeCell ref="A51:A55"/>
    <mergeCell ref="A111:A115"/>
    <mergeCell ref="B111:B115"/>
    <mergeCell ref="A96:A100"/>
    <mergeCell ref="B96:B100"/>
    <mergeCell ref="A86:A90"/>
    <mergeCell ref="B86:B90"/>
    <mergeCell ref="B101:B105"/>
    <mergeCell ref="A26:A30"/>
    <mergeCell ref="B26:B30"/>
    <mergeCell ref="A41:A45"/>
    <mergeCell ref="B31:B35"/>
    <mergeCell ref="A31:A35"/>
    <mergeCell ref="B41:B45"/>
    <mergeCell ref="A71:A75"/>
    <mergeCell ref="B71:B75"/>
    <mergeCell ref="A66:A70"/>
    <mergeCell ref="B131:B135"/>
    <mergeCell ref="A151:A155"/>
    <mergeCell ref="B151:B155"/>
    <mergeCell ref="B66:B70"/>
    <mergeCell ref="A81:A85"/>
    <mergeCell ref="B81:B85"/>
    <mergeCell ref="B76:B80"/>
    <mergeCell ref="A136:A140"/>
    <mergeCell ref="B136:B140"/>
    <mergeCell ref="A221:A225"/>
    <mergeCell ref="B221:B225"/>
    <mergeCell ref="B276:B280"/>
    <mergeCell ref="A231:A235"/>
    <mergeCell ref="B211:B215"/>
    <mergeCell ref="A141:A145"/>
    <mergeCell ref="B141:B145"/>
    <mergeCell ref="A146:A150"/>
    <mergeCell ref="B176:B180"/>
    <mergeCell ref="B196:B200"/>
    <mergeCell ref="A191:A195"/>
    <mergeCell ref="B191:B195"/>
    <mergeCell ref="A176:A180"/>
    <mergeCell ref="B341:B345"/>
    <mergeCell ref="A271:A275"/>
    <mergeCell ref="B271:B275"/>
    <mergeCell ref="B241:B245"/>
    <mergeCell ref="A246:A250"/>
    <mergeCell ref="A236:A240"/>
    <mergeCell ref="B311:B315"/>
    <mergeCell ref="B296:B300"/>
    <mergeCell ref="A326:A330"/>
    <mergeCell ref="B326:B330"/>
    <mergeCell ref="B281:B285"/>
    <mergeCell ref="B251:B255"/>
    <mergeCell ref="A251:A255"/>
    <mergeCell ref="A266:A270"/>
    <mergeCell ref="B266:B270"/>
    <mergeCell ref="A346:A350"/>
    <mergeCell ref="B346:B350"/>
    <mergeCell ref="B351:B355"/>
    <mergeCell ref="A296:A300"/>
    <mergeCell ref="A331:A335"/>
    <mergeCell ref="B331:B335"/>
    <mergeCell ref="A316:A320"/>
    <mergeCell ref="A306:A310"/>
    <mergeCell ref="B336:B340"/>
    <mergeCell ref="A376:A380"/>
    <mergeCell ref="B356:B360"/>
    <mergeCell ref="B376:B380"/>
    <mergeCell ref="A371:A375"/>
    <mergeCell ref="A361:A365"/>
    <mergeCell ref="A386:A390"/>
    <mergeCell ref="A366:A370"/>
    <mergeCell ref="B366:B370"/>
    <mergeCell ref="A126:A130"/>
    <mergeCell ref="B126:B130"/>
    <mergeCell ref="A186:A190"/>
    <mergeCell ref="B186:B190"/>
    <mergeCell ref="A181:A185"/>
    <mergeCell ref="A286:A290"/>
    <mergeCell ref="B286:B290"/>
    <mergeCell ref="B246:B250"/>
    <mergeCell ref="A226:A230"/>
    <mergeCell ref="A281:A285"/>
    <mergeCell ref="A131:A135"/>
    <mergeCell ref="B146:B150"/>
    <mergeCell ref="B166:B170"/>
    <mergeCell ref="A166:A170"/>
    <mergeCell ref="A171:A175"/>
    <mergeCell ref="A341:A345"/>
    <mergeCell ref="B306:B310"/>
    <mergeCell ref="A311:A315"/>
    <mergeCell ref="A336:A340"/>
    <mergeCell ref="B316:B320"/>
    <mergeCell ref="B416:B420"/>
    <mergeCell ref="A416:A420"/>
    <mergeCell ref="B411:B415"/>
    <mergeCell ref="A411:A415"/>
    <mergeCell ref="A156:A160"/>
    <mergeCell ref="A406:A410"/>
    <mergeCell ref="B181:B185"/>
    <mergeCell ref="A356:A360"/>
    <mergeCell ref="B361:B365"/>
    <mergeCell ref="A351:A355"/>
    <mergeCell ref="B431:B435"/>
    <mergeCell ref="A431:A435"/>
    <mergeCell ref="B406:B410"/>
    <mergeCell ref="A401:A405"/>
    <mergeCell ref="A396:A400"/>
    <mergeCell ref="B396:B400"/>
    <mergeCell ref="A421:A425"/>
    <mergeCell ref="B421:B425"/>
    <mergeCell ref="A426:A430"/>
    <mergeCell ref="B426:B430"/>
    <mergeCell ref="A241:A245"/>
    <mergeCell ref="A321:A325"/>
    <mergeCell ref="B321:B325"/>
    <mergeCell ref="B381:B385"/>
    <mergeCell ref="A381:A385"/>
    <mergeCell ref="B401:B405"/>
    <mergeCell ref="B386:B390"/>
    <mergeCell ref="B391:B395"/>
    <mergeCell ref="A391:A395"/>
    <mergeCell ref="B371:B375"/>
  </mergeCells>
  <printOptions horizontalCentered="1"/>
  <pageMargins left="0.3937007874015748" right="0.3937007874015748" top="0.7874015748031497" bottom="0.3937007874015748" header="0" footer="0"/>
  <pageSetup fitToHeight="0" fitToWidth="1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56"/>
  <sheetViews>
    <sheetView tabSelected="1" zoomScale="90" zoomScaleNormal="90" zoomScaleSheetLayoutView="90" workbookViewId="0" topLeftCell="A31">
      <selection activeCell="G2" sqref="G2:J2"/>
    </sheetView>
  </sheetViews>
  <sheetFormatPr defaultColWidth="9.33203125" defaultRowHeight="10.5"/>
  <cols>
    <col min="1" max="1" width="5.16015625" style="61" customWidth="1"/>
    <col min="2" max="2" width="46.66015625" style="151" customWidth="1"/>
    <col min="3" max="3" width="21.16015625" style="151" customWidth="1"/>
    <col min="4" max="4" width="7.83203125" style="61" customWidth="1"/>
    <col min="5" max="5" width="7.16015625" style="61" customWidth="1"/>
    <col min="6" max="6" width="37" style="86" customWidth="1"/>
    <col min="7" max="7" width="21" style="62" customWidth="1"/>
    <col min="8" max="8" width="12.83203125" style="62" customWidth="1"/>
    <col min="9" max="9" width="11.33203125" style="62" customWidth="1"/>
    <col min="10" max="10" width="11.33203125" style="62" bestFit="1" customWidth="1"/>
    <col min="11" max="11" width="9.33203125" style="62" customWidth="1"/>
    <col min="12" max="12" width="10.16015625" style="62" bestFit="1" customWidth="1"/>
    <col min="13" max="16384" width="9.33203125" style="62" customWidth="1"/>
  </cols>
  <sheetData>
    <row r="1" spans="7:10" ht="12">
      <c r="G1" s="345" t="s">
        <v>450</v>
      </c>
      <c r="H1" s="345"/>
      <c r="I1" s="345"/>
      <c r="J1" s="345"/>
    </row>
    <row r="2" spans="7:10" ht="119.25" customHeight="1">
      <c r="G2" s="304" t="s">
        <v>488</v>
      </c>
      <c r="H2" s="304"/>
      <c r="I2" s="304"/>
      <c r="J2" s="304"/>
    </row>
    <row r="3" spans="1:10" ht="12">
      <c r="A3" s="303" t="s">
        <v>129</v>
      </c>
      <c r="B3" s="303"/>
      <c r="C3" s="303"/>
      <c r="D3" s="303"/>
      <c r="E3" s="303"/>
      <c r="F3" s="303"/>
      <c r="G3" s="303"/>
      <c r="H3" s="303"/>
      <c r="I3" s="303"/>
      <c r="J3" s="303"/>
    </row>
    <row r="4" spans="1:10" ht="12">
      <c r="A4" s="341" t="s">
        <v>217</v>
      </c>
      <c r="B4" s="341"/>
      <c r="C4" s="341"/>
      <c r="D4" s="341"/>
      <c r="E4" s="341"/>
      <c r="F4" s="341"/>
      <c r="G4" s="341"/>
      <c r="H4" s="341"/>
      <c r="I4" s="341"/>
      <c r="J4" s="341"/>
    </row>
    <row r="5" spans="1:14" ht="12">
      <c r="A5" s="88"/>
      <c r="B5" s="152"/>
      <c r="C5" s="152"/>
      <c r="D5" s="88"/>
      <c r="E5" s="88"/>
      <c r="F5" s="88"/>
      <c r="G5" s="88"/>
      <c r="H5" s="88"/>
      <c r="I5" s="114"/>
      <c r="J5" s="114"/>
      <c r="N5" s="62" t="s">
        <v>173</v>
      </c>
    </row>
    <row r="6" spans="1:10" ht="21" customHeight="1">
      <c r="A6" s="313"/>
      <c r="B6" s="332" t="s">
        <v>96</v>
      </c>
      <c r="C6" s="332" t="s">
        <v>1</v>
      </c>
      <c r="D6" s="312" t="s">
        <v>2</v>
      </c>
      <c r="E6" s="312"/>
      <c r="F6" s="312" t="s">
        <v>97</v>
      </c>
      <c r="G6" s="312" t="s">
        <v>448</v>
      </c>
      <c r="H6" s="342" t="s">
        <v>93</v>
      </c>
      <c r="I6" s="343"/>
      <c r="J6" s="344"/>
    </row>
    <row r="7" spans="1:10" ht="38.25" customHeight="1">
      <c r="A7" s="313"/>
      <c r="B7" s="332"/>
      <c r="C7" s="332"/>
      <c r="D7" s="84" t="s">
        <v>94</v>
      </c>
      <c r="E7" s="84" t="s">
        <v>95</v>
      </c>
      <c r="F7" s="312"/>
      <c r="G7" s="312"/>
      <c r="H7" s="157" t="s">
        <v>172</v>
      </c>
      <c r="I7" s="157" t="s">
        <v>254</v>
      </c>
      <c r="J7" s="157" t="s">
        <v>423</v>
      </c>
    </row>
    <row r="8" spans="1:10" ht="12">
      <c r="A8" s="85"/>
      <c r="B8" s="135">
        <v>1</v>
      </c>
      <c r="C8" s="135">
        <v>2</v>
      </c>
      <c r="D8" s="84">
        <v>3</v>
      </c>
      <c r="E8" s="84">
        <v>4</v>
      </c>
      <c r="F8" s="84">
        <v>5</v>
      </c>
      <c r="G8" s="84">
        <v>6</v>
      </c>
      <c r="H8" s="157">
        <v>9</v>
      </c>
      <c r="I8" s="157">
        <v>10</v>
      </c>
      <c r="J8" s="113">
        <v>10</v>
      </c>
    </row>
    <row r="9" spans="1:10" ht="48">
      <c r="A9" s="85"/>
      <c r="B9" s="28" t="s">
        <v>177</v>
      </c>
      <c r="C9" s="135"/>
      <c r="D9" s="84"/>
      <c r="E9" s="84"/>
      <c r="F9" s="84"/>
      <c r="G9" s="47" t="s">
        <v>131</v>
      </c>
      <c r="H9" s="1">
        <f>H10+H15+H50+H70+H82+H84+H100+H114+H118+H123+H126+H131+H139+H142+H151</f>
        <v>162527.49999999997</v>
      </c>
      <c r="I9" s="1">
        <f>I10+I15+I50+I70+I82+I84+I100+I114+I118+I123+I126+I131+I139+I142+I151+I153</f>
        <v>198354.8</v>
      </c>
      <c r="J9" s="1">
        <f>SUM(J10+J15+J50+J70+J82+J84+J100+J114+J118+J123+J126+J129+J131+J136+J139+J142+J151)</f>
        <v>159922.79999999996</v>
      </c>
    </row>
    <row r="10" spans="1:10" s="63" customFormat="1" ht="48">
      <c r="A10" s="24"/>
      <c r="B10" s="28" t="s">
        <v>213</v>
      </c>
      <c r="C10" s="332" t="s">
        <v>261</v>
      </c>
      <c r="D10" s="47">
        <v>2017</v>
      </c>
      <c r="E10" s="47">
        <v>2025</v>
      </c>
      <c r="F10" s="47" t="s">
        <v>98</v>
      </c>
      <c r="G10" s="47" t="s">
        <v>35</v>
      </c>
      <c r="H10" s="1">
        <f>SUM(H11:H14)</f>
        <v>0</v>
      </c>
      <c r="I10" s="1">
        <f>I11</f>
        <v>0</v>
      </c>
      <c r="J10" s="1">
        <f>J11</f>
        <v>2</v>
      </c>
    </row>
    <row r="11" spans="1:10" ht="60" customHeight="1">
      <c r="A11" s="329">
        <v>1</v>
      </c>
      <c r="B11" s="320" t="s">
        <v>237</v>
      </c>
      <c r="C11" s="332"/>
      <c r="D11" s="323">
        <v>2017</v>
      </c>
      <c r="E11" s="323">
        <v>2025</v>
      </c>
      <c r="F11" s="333" t="s">
        <v>168</v>
      </c>
      <c r="G11" s="148" t="s">
        <v>36</v>
      </c>
      <c r="H11" s="128">
        <v>0</v>
      </c>
      <c r="I11" s="128">
        <f>I12</f>
        <v>0</v>
      </c>
      <c r="J11" s="128">
        <f>J12</f>
        <v>2</v>
      </c>
    </row>
    <row r="12" spans="1:10" ht="37.5" customHeight="1">
      <c r="A12" s="331"/>
      <c r="B12" s="322"/>
      <c r="C12" s="332"/>
      <c r="D12" s="325"/>
      <c r="E12" s="325"/>
      <c r="F12" s="334"/>
      <c r="G12" s="23" t="s">
        <v>386</v>
      </c>
      <c r="H12" s="46"/>
      <c r="I12" s="46">
        <v>0</v>
      </c>
      <c r="J12" s="46">
        <v>2</v>
      </c>
    </row>
    <row r="13" spans="1:10" ht="36">
      <c r="A13" s="85">
        <v>2</v>
      </c>
      <c r="B13" s="135" t="s">
        <v>136</v>
      </c>
      <c r="C13" s="332"/>
      <c r="D13" s="84">
        <v>2017</v>
      </c>
      <c r="E13" s="84">
        <v>2025</v>
      </c>
      <c r="F13" s="58" t="s">
        <v>3</v>
      </c>
      <c r="G13" s="23" t="s">
        <v>145</v>
      </c>
      <c r="H13" s="46">
        <v>0</v>
      </c>
      <c r="I13" s="46">
        <v>0</v>
      </c>
      <c r="J13" s="46">
        <v>0</v>
      </c>
    </row>
    <row r="14" spans="1:10" ht="39" customHeight="1">
      <c r="A14" s="85">
        <v>3</v>
      </c>
      <c r="B14" s="135" t="s">
        <v>157</v>
      </c>
      <c r="C14" s="332"/>
      <c r="D14" s="84">
        <v>2017</v>
      </c>
      <c r="E14" s="84">
        <v>2025</v>
      </c>
      <c r="F14" s="59" t="s">
        <v>158</v>
      </c>
      <c r="G14" s="23" t="s">
        <v>37</v>
      </c>
      <c r="H14" s="46">
        <v>0</v>
      </c>
      <c r="I14" s="46">
        <v>0</v>
      </c>
      <c r="J14" s="46">
        <v>0</v>
      </c>
    </row>
    <row r="15" spans="1:10" s="161" customFormat="1" ht="48" customHeight="1">
      <c r="A15" s="24"/>
      <c r="B15" s="47" t="s">
        <v>292</v>
      </c>
      <c r="C15" s="320" t="s">
        <v>274</v>
      </c>
      <c r="D15" s="47">
        <v>2014</v>
      </c>
      <c r="E15" s="47">
        <v>2025</v>
      </c>
      <c r="F15" s="47" t="s">
        <v>98</v>
      </c>
      <c r="G15" s="47" t="s">
        <v>388</v>
      </c>
      <c r="H15" s="1">
        <f>H16+H20+H27+H29+H39+H41+H43+H45+H48+H47</f>
        <v>51198.1</v>
      </c>
      <c r="I15" s="1">
        <v>46068.2</v>
      </c>
      <c r="J15" s="1">
        <f>J16+J20+J27+J29+J39+J41+J43+J45+J48</f>
        <v>54415.69999999999</v>
      </c>
    </row>
    <row r="16" spans="1:10" ht="39" customHeight="1">
      <c r="A16" s="329">
        <v>1</v>
      </c>
      <c r="B16" s="320" t="s">
        <v>255</v>
      </c>
      <c r="C16" s="321"/>
      <c r="D16" s="323">
        <v>2014</v>
      </c>
      <c r="E16" s="323">
        <v>2025</v>
      </c>
      <c r="F16" s="323" t="s">
        <v>9</v>
      </c>
      <c r="G16" s="148" t="s">
        <v>299</v>
      </c>
      <c r="H16" s="128">
        <v>1633.3</v>
      </c>
      <c r="I16" s="128">
        <f>SUM(I18:I19)</f>
        <v>923.3</v>
      </c>
      <c r="J16" s="128">
        <f>SUM(J17:J19)</f>
        <v>11005.699999999999</v>
      </c>
    </row>
    <row r="17" spans="1:10" ht="39" customHeight="1">
      <c r="A17" s="330"/>
      <c r="B17" s="321"/>
      <c r="C17" s="321"/>
      <c r="D17" s="324"/>
      <c r="E17" s="324"/>
      <c r="F17" s="324"/>
      <c r="G17" s="23" t="s">
        <v>478</v>
      </c>
      <c r="H17" s="126"/>
      <c r="I17" s="126"/>
      <c r="J17" s="126">
        <v>9004.8</v>
      </c>
    </row>
    <row r="18" spans="1:10" ht="39" customHeight="1">
      <c r="A18" s="330"/>
      <c r="B18" s="321"/>
      <c r="C18" s="321"/>
      <c r="D18" s="324"/>
      <c r="E18" s="324"/>
      <c r="F18" s="324"/>
      <c r="G18" s="23" t="s">
        <v>447</v>
      </c>
      <c r="H18" s="126"/>
      <c r="I18" s="126">
        <v>0</v>
      </c>
      <c r="J18" s="126">
        <v>739.5</v>
      </c>
    </row>
    <row r="19" spans="1:10" ht="37.5" customHeight="1">
      <c r="A19" s="331"/>
      <c r="B19" s="322"/>
      <c r="C19" s="321"/>
      <c r="D19" s="325"/>
      <c r="E19" s="325"/>
      <c r="F19" s="324"/>
      <c r="G19" s="134" t="s">
        <v>390</v>
      </c>
      <c r="H19" s="46">
        <v>1633.3</v>
      </c>
      <c r="I19" s="46">
        <v>923.3</v>
      </c>
      <c r="J19" s="46">
        <v>1261.4</v>
      </c>
    </row>
    <row r="20" spans="1:10" ht="48" customHeight="1">
      <c r="A20" s="329">
        <v>2</v>
      </c>
      <c r="B20" s="320" t="s">
        <v>110</v>
      </c>
      <c r="C20" s="321"/>
      <c r="D20" s="323">
        <v>2014</v>
      </c>
      <c r="E20" s="323">
        <v>2025</v>
      </c>
      <c r="F20" s="324"/>
      <c r="G20" s="148" t="s">
        <v>300</v>
      </c>
      <c r="H20" s="128">
        <f>SUM(H22:H26)</f>
        <v>38923.49999999999</v>
      </c>
      <c r="I20" s="128">
        <f>SUM(I21:I26)</f>
        <v>38842.6</v>
      </c>
      <c r="J20" s="128">
        <f>SUM(J21:J26)</f>
        <v>37637.1</v>
      </c>
    </row>
    <row r="21" spans="1:10" ht="48" customHeight="1">
      <c r="A21" s="330"/>
      <c r="B21" s="321"/>
      <c r="C21" s="321"/>
      <c r="D21" s="324"/>
      <c r="E21" s="324"/>
      <c r="F21" s="324"/>
      <c r="G21" s="223" t="s">
        <v>479</v>
      </c>
      <c r="H21" s="126"/>
      <c r="J21" s="126">
        <v>537.2</v>
      </c>
    </row>
    <row r="22" spans="1:10" ht="48" customHeight="1">
      <c r="A22" s="330"/>
      <c r="B22" s="321"/>
      <c r="C22" s="321"/>
      <c r="D22" s="324"/>
      <c r="E22" s="324"/>
      <c r="F22" s="324"/>
      <c r="G22" s="157" t="s">
        <v>424</v>
      </c>
      <c r="H22" s="46">
        <v>0.6</v>
      </c>
      <c r="I22" s="126">
        <v>0.6</v>
      </c>
      <c r="J22" s="126"/>
    </row>
    <row r="23" spans="1:10" ht="33.75" customHeight="1">
      <c r="A23" s="330"/>
      <c r="B23" s="321"/>
      <c r="C23" s="321"/>
      <c r="D23" s="324"/>
      <c r="E23" s="324"/>
      <c r="F23" s="324"/>
      <c r="G23" s="134" t="s">
        <v>391</v>
      </c>
      <c r="H23" s="46">
        <v>37751.6</v>
      </c>
      <c r="I23" s="46">
        <v>37479.4</v>
      </c>
      <c r="J23" s="46">
        <v>35802</v>
      </c>
    </row>
    <row r="24" spans="1:10" ht="33.75" customHeight="1">
      <c r="A24" s="330"/>
      <c r="B24" s="321"/>
      <c r="C24" s="321"/>
      <c r="D24" s="324"/>
      <c r="E24" s="324"/>
      <c r="F24" s="324"/>
      <c r="G24" s="211" t="s">
        <v>469</v>
      </c>
      <c r="H24" s="46"/>
      <c r="I24" s="46">
        <v>236.6</v>
      </c>
      <c r="J24" s="46"/>
    </row>
    <row r="25" spans="1:10" ht="33.75" customHeight="1">
      <c r="A25" s="330"/>
      <c r="B25" s="321"/>
      <c r="C25" s="321"/>
      <c r="D25" s="324"/>
      <c r="E25" s="324"/>
      <c r="F25" s="324"/>
      <c r="G25" s="134" t="s">
        <v>392</v>
      </c>
      <c r="H25" s="46">
        <v>989.2</v>
      </c>
      <c r="I25" s="46">
        <v>995.7</v>
      </c>
      <c r="J25" s="46">
        <v>1203</v>
      </c>
    </row>
    <row r="26" spans="1:10" ht="33.75" customHeight="1">
      <c r="A26" s="331"/>
      <c r="B26" s="322"/>
      <c r="C26" s="321"/>
      <c r="D26" s="325"/>
      <c r="E26" s="325"/>
      <c r="F26" s="324"/>
      <c r="G26" s="134" t="s">
        <v>393</v>
      </c>
      <c r="H26" s="46">
        <v>182.1</v>
      </c>
      <c r="I26" s="46">
        <v>130.3</v>
      </c>
      <c r="J26" s="46">
        <v>94.9</v>
      </c>
    </row>
    <row r="27" spans="1:10" ht="48" customHeight="1">
      <c r="A27" s="329">
        <v>3</v>
      </c>
      <c r="B27" s="320" t="s">
        <v>111</v>
      </c>
      <c r="C27" s="321"/>
      <c r="D27" s="323">
        <v>2014</v>
      </c>
      <c r="E27" s="323">
        <v>2025</v>
      </c>
      <c r="F27" s="324"/>
      <c r="G27" s="148" t="s">
        <v>389</v>
      </c>
      <c r="H27" s="128">
        <f>H28</f>
        <v>1105.5</v>
      </c>
      <c r="I27" s="128">
        <f>I28</f>
        <v>1529.8</v>
      </c>
      <c r="J27" s="128">
        <f>J28</f>
        <v>1060.1</v>
      </c>
    </row>
    <row r="28" spans="1:10" ht="42.75" customHeight="1">
      <c r="A28" s="331"/>
      <c r="B28" s="322"/>
      <c r="C28" s="321"/>
      <c r="D28" s="325"/>
      <c r="E28" s="325"/>
      <c r="F28" s="324"/>
      <c r="G28" s="23" t="s">
        <v>480</v>
      </c>
      <c r="H28" s="46">
        <v>1105.5</v>
      </c>
      <c r="I28" s="46">
        <v>1529.8</v>
      </c>
      <c r="J28" s="46">
        <v>1060.1</v>
      </c>
    </row>
    <row r="29" spans="1:10" ht="37.5" customHeight="1">
      <c r="A29" s="329">
        <v>4</v>
      </c>
      <c r="B29" s="320" t="s">
        <v>112</v>
      </c>
      <c r="C29" s="321"/>
      <c r="D29" s="323">
        <v>2014</v>
      </c>
      <c r="E29" s="323">
        <v>2025</v>
      </c>
      <c r="F29" s="324"/>
      <c r="G29" s="148" t="s">
        <v>307</v>
      </c>
      <c r="H29" s="128">
        <f>SUM(H31:H38)</f>
        <v>4089.8</v>
      </c>
      <c r="I29" s="128">
        <f>SUM(I31:I38)</f>
        <v>546.2</v>
      </c>
      <c r="J29" s="128">
        <f>SUM(J30:J38)</f>
        <v>546.5999999999999</v>
      </c>
    </row>
    <row r="30" spans="1:10" ht="27.75" customHeight="1">
      <c r="A30" s="330"/>
      <c r="B30" s="321"/>
      <c r="C30" s="321"/>
      <c r="D30" s="324"/>
      <c r="E30" s="324"/>
      <c r="F30" s="324"/>
      <c r="G30" s="223" t="s">
        <v>481</v>
      </c>
      <c r="H30" s="126"/>
      <c r="I30" s="126"/>
      <c r="J30" s="126">
        <v>161.7</v>
      </c>
    </row>
    <row r="31" spans="1:10" ht="27" customHeight="1">
      <c r="A31" s="330"/>
      <c r="B31" s="321"/>
      <c r="C31" s="321"/>
      <c r="D31" s="324"/>
      <c r="E31" s="324"/>
      <c r="F31" s="324"/>
      <c r="G31" s="134" t="s">
        <v>394</v>
      </c>
      <c r="H31" s="46">
        <v>732.1</v>
      </c>
      <c r="I31" s="46">
        <v>235.9</v>
      </c>
      <c r="J31" s="46">
        <v>253.1</v>
      </c>
    </row>
    <row r="32" spans="1:10" ht="23.25" customHeight="1">
      <c r="A32" s="330"/>
      <c r="B32" s="321"/>
      <c r="C32" s="321"/>
      <c r="D32" s="324"/>
      <c r="E32" s="324"/>
      <c r="F32" s="324"/>
      <c r="G32" s="157" t="s">
        <v>425</v>
      </c>
      <c r="H32" s="46">
        <v>8.7</v>
      </c>
      <c r="I32" s="46"/>
      <c r="J32" s="46"/>
    </row>
    <row r="33" spans="1:10" ht="22.5" customHeight="1">
      <c r="A33" s="330"/>
      <c r="B33" s="321"/>
      <c r="C33" s="321"/>
      <c r="D33" s="324"/>
      <c r="E33" s="324"/>
      <c r="F33" s="324"/>
      <c r="G33" s="157" t="s">
        <v>395</v>
      </c>
      <c r="H33" s="46">
        <v>410.2</v>
      </c>
      <c r="I33" s="46">
        <v>200.8</v>
      </c>
      <c r="J33" s="46">
        <v>54</v>
      </c>
    </row>
    <row r="34" spans="1:10" ht="30.75" customHeight="1">
      <c r="A34" s="330"/>
      <c r="B34" s="321"/>
      <c r="C34" s="321"/>
      <c r="D34" s="324"/>
      <c r="E34" s="324"/>
      <c r="F34" s="324"/>
      <c r="G34" s="134" t="s">
        <v>396</v>
      </c>
      <c r="H34" s="46">
        <v>56.1</v>
      </c>
      <c r="I34" s="46">
        <v>65.3</v>
      </c>
      <c r="J34" s="46">
        <v>10</v>
      </c>
    </row>
    <row r="35" spans="1:10" ht="37.5" customHeight="1">
      <c r="A35" s="330"/>
      <c r="B35" s="321"/>
      <c r="C35" s="321"/>
      <c r="D35" s="324"/>
      <c r="E35" s="324"/>
      <c r="F35" s="324"/>
      <c r="G35" s="134" t="s">
        <v>397</v>
      </c>
      <c r="H35" s="46">
        <v>319.7</v>
      </c>
      <c r="I35" s="46">
        <v>0</v>
      </c>
      <c r="J35" s="46">
        <v>30</v>
      </c>
    </row>
    <row r="36" spans="1:10" ht="37.5" customHeight="1">
      <c r="A36" s="330"/>
      <c r="B36" s="321"/>
      <c r="C36" s="321"/>
      <c r="D36" s="324"/>
      <c r="E36" s="324"/>
      <c r="F36" s="324"/>
      <c r="G36" s="134" t="s">
        <v>398</v>
      </c>
      <c r="H36" s="46">
        <v>61.9</v>
      </c>
      <c r="I36" s="46">
        <v>43</v>
      </c>
      <c r="J36" s="46">
        <v>36</v>
      </c>
    </row>
    <row r="37" spans="1:10" ht="37.5" customHeight="1">
      <c r="A37" s="331"/>
      <c r="B37" s="321"/>
      <c r="C37" s="321"/>
      <c r="D37" s="324"/>
      <c r="E37" s="324"/>
      <c r="F37" s="324"/>
      <c r="G37" s="134" t="s">
        <v>399</v>
      </c>
      <c r="H37" s="46">
        <v>1.1</v>
      </c>
      <c r="I37" s="46">
        <v>1.2</v>
      </c>
      <c r="J37" s="46">
        <v>1.8</v>
      </c>
    </row>
    <row r="38" spans="1:10" ht="37.5" customHeight="1">
      <c r="A38" s="159"/>
      <c r="B38" s="322"/>
      <c r="C38" s="321"/>
      <c r="D38" s="325"/>
      <c r="E38" s="325"/>
      <c r="F38" s="324"/>
      <c r="G38" s="157" t="s">
        <v>426</v>
      </c>
      <c r="H38" s="46">
        <v>2500</v>
      </c>
      <c r="I38" s="46"/>
      <c r="J38" s="46"/>
    </row>
    <row r="39" spans="1:10" ht="39" customHeight="1">
      <c r="A39" s="329">
        <v>5</v>
      </c>
      <c r="B39" s="320" t="s">
        <v>130</v>
      </c>
      <c r="C39" s="321"/>
      <c r="D39" s="323">
        <v>2014</v>
      </c>
      <c r="E39" s="323">
        <v>2025</v>
      </c>
      <c r="F39" s="324"/>
      <c r="G39" s="148" t="s">
        <v>314</v>
      </c>
      <c r="H39" s="128">
        <f>H40</f>
        <v>351.6</v>
      </c>
      <c r="I39" s="128">
        <f>I40</f>
        <v>84.6</v>
      </c>
      <c r="J39" s="128">
        <f>J40</f>
        <v>50</v>
      </c>
    </row>
    <row r="40" spans="1:10" ht="37.5" customHeight="1">
      <c r="A40" s="331"/>
      <c r="B40" s="322"/>
      <c r="C40" s="321"/>
      <c r="D40" s="325"/>
      <c r="E40" s="325"/>
      <c r="F40" s="324"/>
      <c r="G40" s="134" t="s">
        <v>315</v>
      </c>
      <c r="H40" s="46">
        <v>351.6</v>
      </c>
      <c r="I40" s="46">
        <v>84.6</v>
      </c>
      <c r="J40" s="46">
        <v>50</v>
      </c>
    </row>
    <row r="41" spans="1:10" ht="33.75" customHeight="1">
      <c r="A41" s="329">
        <v>6</v>
      </c>
      <c r="B41" s="320" t="s">
        <v>113</v>
      </c>
      <c r="C41" s="321"/>
      <c r="D41" s="323">
        <v>2014</v>
      </c>
      <c r="E41" s="323">
        <v>2025</v>
      </c>
      <c r="F41" s="324"/>
      <c r="G41" s="148" t="s">
        <v>316</v>
      </c>
      <c r="H41" s="128">
        <f>H42</f>
        <v>27.9</v>
      </c>
      <c r="I41" s="128">
        <f>I42</f>
        <v>41.5</v>
      </c>
      <c r="J41" s="128">
        <f>J42</f>
        <v>76</v>
      </c>
    </row>
    <row r="42" spans="1:10" ht="39.75" customHeight="1">
      <c r="A42" s="331"/>
      <c r="B42" s="322"/>
      <c r="C42" s="321"/>
      <c r="D42" s="325"/>
      <c r="E42" s="325"/>
      <c r="F42" s="324"/>
      <c r="G42" s="134" t="s">
        <v>400</v>
      </c>
      <c r="H42" s="46">
        <v>27.9</v>
      </c>
      <c r="I42" s="46">
        <v>41.5</v>
      </c>
      <c r="J42" s="46">
        <v>76</v>
      </c>
    </row>
    <row r="43" spans="1:10" ht="36" customHeight="1">
      <c r="A43" s="329">
        <v>8</v>
      </c>
      <c r="B43" s="320" t="s">
        <v>114</v>
      </c>
      <c r="C43" s="321"/>
      <c r="D43" s="84">
        <v>2014</v>
      </c>
      <c r="E43" s="84">
        <v>2025</v>
      </c>
      <c r="F43" s="324"/>
      <c r="G43" s="148" t="s">
        <v>319</v>
      </c>
      <c r="H43" s="128">
        <v>8</v>
      </c>
      <c r="I43" s="128">
        <f>I44</f>
        <v>10.4</v>
      </c>
      <c r="J43" s="128">
        <f>J44</f>
        <v>3</v>
      </c>
    </row>
    <row r="44" spans="1:10" ht="37.5" customHeight="1">
      <c r="A44" s="331"/>
      <c r="B44" s="322"/>
      <c r="C44" s="321"/>
      <c r="D44" s="134"/>
      <c r="E44" s="134"/>
      <c r="F44" s="324"/>
      <c r="G44" s="134" t="s">
        <v>401</v>
      </c>
      <c r="H44" s="46"/>
      <c r="I44" s="46">
        <v>10.4</v>
      </c>
      <c r="J44" s="46">
        <v>3</v>
      </c>
    </row>
    <row r="45" spans="1:10" ht="36.75" customHeight="1">
      <c r="A45" s="329">
        <v>9</v>
      </c>
      <c r="B45" s="320" t="s">
        <v>161</v>
      </c>
      <c r="C45" s="321"/>
      <c r="D45" s="323">
        <v>2014</v>
      </c>
      <c r="E45" s="323">
        <v>2025</v>
      </c>
      <c r="F45" s="324"/>
      <c r="G45" s="148" t="s">
        <v>402</v>
      </c>
      <c r="H45" s="128">
        <v>0.9</v>
      </c>
      <c r="I45" s="128">
        <f>I46</f>
        <v>26.8</v>
      </c>
      <c r="J45" s="128">
        <f>J46</f>
        <v>0.2</v>
      </c>
    </row>
    <row r="46" spans="1:10" ht="36.75" customHeight="1">
      <c r="A46" s="331"/>
      <c r="B46" s="322"/>
      <c r="C46" s="321"/>
      <c r="D46" s="325"/>
      <c r="E46" s="325"/>
      <c r="F46" s="324"/>
      <c r="G46" s="23" t="s">
        <v>403</v>
      </c>
      <c r="H46" s="46"/>
      <c r="I46" s="46">
        <v>26.8</v>
      </c>
      <c r="J46" s="46">
        <v>0.2</v>
      </c>
    </row>
    <row r="47" spans="1:10" ht="36.75" customHeight="1">
      <c r="A47" s="85">
        <v>10</v>
      </c>
      <c r="B47" s="135" t="s">
        <v>296</v>
      </c>
      <c r="C47" s="321"/>
      <c r="D47" s="84">
        <v>2014</v>
      </c>
      <c r="E47" s="84">
        <v>2025</v>
      </c>
      <c r="F47" s="324"/>
      <c r="G47" s="134" t="s">
        <v>323</v>
      </c>
      <c r="H47" s="46">
        <v>2000</v>
      </c>
      <c r="I47" s="46">
        <v>0</v>
      </c>
      <c r="J47" s="46">
        <v>0</v>
      </c>
    </row>
    <row r="48" spans="1:10" ht="37.5" customHeight="1">
      <c r="A48" s="329">
        <v>11</v>
      </c>
      <c r="B48" s="320" t="s">
        <v>256</v>
      </c>
      <c r="C48" s="321"/>
      <c r="D48" s="323">
        <v>2014</v>
      </c>
      <c r="E48" s="323">
        <v>2025</v>
      </c>
      <c r="F48" s="324"/>
      <c r="G48" s="148" t="s">
        <v>324</v>
      </c>
      <c r="H48" s="128">
        <v>3057.6</v>
      </c>
      <c r="I48" s="128">
        <f>I49</f>
        <v>4062.9</v>
      </c>
      <c r="J48" s="128">
        <f>J49</f>
        <v>4037</v>
      </c>
    </row>
    <row r="49" spans="1:10" ht="36" customHeight="1">
      <c r="A49" s="331"/>
      <c r="B49" s="322"/>
      <c r="C49" s="322"/>
      <c r="D49" s="325"/>
      <c r="E49" s="325"/>
      <c r="F49" s="325"/>
      <c r="G49" s="134" t="s">
        <v>404</v>
      </c>
      <c r="H49" s="46">
        <v>3057.6</v>
      </c>
      <c r="I49" s="46">
        <v>4062.9</v>
      </c>
      <c r="J49" s="46">
        <v>4037</v>
      </c>
    </row>
    <row r="50" spans="1:10" s="63" customFormat="1" ht="43.5" customHeight="1">
      <c r="A50" s="24"/>
      <c r="B50" s="28" t="s">
        <v>119</v>
      </c>
      <c r="C50" s="320" t="s">
        <v>265</v>
      </c>
      <c r="D50" s="47">
        <v>2014</v>
      </c>
      <c r="E50" s="47">
        <v>2025</v>
      </c>
      <c r="F50" s="47" t="s">
        <v>98</v>
      </c>
      <c r="G50" s="47" t="s">
        <v>326</v>
      </c>
      <c r="H50" s="1">
        <f>H53+H58+H65+H67</f>
        <v>35740.3</v>
      </c>
      <c r="I50" s="1">
        <f>I51+I52+I53+I55+I56+I57+I58+I62+I63+I64+I65+I67</f>
        <v>34990.1</v>
      </c>
      <c r="J50" s="1">
        <f>J51+J52+J53+J55+J56+J57+J58+J62+J63+J64+J65+J67</f>
        <v>19.9</v>
      </c>
    </row>
    <row r="51" spans="1:10" ht="72">
      <c r="A51" s="85">
        <v>1</v>
      </c>
      <c r="B51" s="135" t="s">
        <v>108</v>
      </c>
      <c r="C51" s="321"/>
      <c r="D51" s="84">
        <v>2014</v>
      </c>
      <c r="E51" s="84">
        <v>2025</v>
      </c>
      <c r="F51" s="87" t="s">
        <v>151</v>
      </c>
      <c r="G51" s="134" t="s">
        <v>327</v>
      </c>
      <c r="H51" s="46"/>
      <c r="I51" s="46"/>
      <c r="J51" s="46"/>
    </row>
    <row r="52" spans="1:12" ht="106.5" customHeight="1">
      <c r="A52" s="85">
        <v>2</v>
      </c>
      <c r="B52" s="135" t="s">
        <v>109</v>
      </c>
      <c r="C52" s="321"/>
      <c r="D52" s="84">
        <v>2014</v>
      </c>
      <c r="E52" s="84">
        <v>2025</v>
      </c>
      <c r="F52" s="84" t="s">
        <v>225</v>
      </c>
      <c r="G52" s="134" t="s">
        <v>328</v>
      </c>
      <c r="H52" s="46"/>
      <c r="I52" s="46"/>
      <c r="J52" s="46"/>
      <c r="L52" s="115"/>
    </row>
    <row r="53" spans="1:10" ht="36.75" customHeight="1">
      <c r="A53" s="329">
        <v>3</v>
      </c>
      <c r="B53" s="320" t="s">
        <v>115</v>
      </c>
      <c r="C53" s="321"/>
      <c r="D53" s="323">
        <v>2014</v>
      </c>
      <c r="E53" s="323">
        <v>2025</v>
      </c>
      <c r="F53" s="323" t="s">
        <v>138</v>
      </c>
      <c r="G53" s="148" t="s">
        <v>329</v>
      </c>
      <c r="H53" s="128"/>
      <c r="I53" s="128">
        <f>I54</f>
        <v>0</v>
      </c>
      <c r="J53" s="128">
        <f>J54</f>
        <v>19.9</v>
      </c>
    </row>
    <row r="54" spans="1:10" ht="40.5" customHeight="1">
      <c r="A54" s="331"/>
      <c r="B54" s="322"/>
      <c r="C54" s="321"/>
      <c r="D54" s="325"/>
      <c r="E54" s="325"/>
      <c r="F54" s="325"/>
      <c r="G54" s="23" t="s">
        <v>405</v>
      </c>
      <c r="H54" s="46"/>
      <c r="I54" s="46">
        <v>0</v>
      </c>
      <c r="J54" s="46">
        <v>19.9</v>
      </c>
    </row>
    <row r="55" spans="1:12" ht="37.5" customHeight="1">
      <c r="A55" s="85">
        <v>4</v>
      </c>
      <c r="B55" s="181" t="s">
        <v>456</v>
      </c>
      <c r="C55" s="321"/>
      <c r="D55" s="84">
        <v>2020</v>
      </c>
      <c r="E55" s="84">
        <v>2024</v>
      </c>
      <c r="F55" s="84"/>
      <c r="G55" s="134" t="s">
        <v>330</v>
      </c>
      <c r="H55" s="46">
        <v>0</v>
      </c>
      <c r="I55" s="46">
        <v>0</v>
      </c>
      <c r="J55" s="46">
        <v>0</v>
      </c>
      <c r="L55" s="115"/>
    </row>
    <row r="56" spans="1:10" ht="36.75" customHeight="1">
      <c r="A56" s="98">
        <v>5</v>
      </c>
      <c r="B56" s="181" t="s">
        <v>455</v>
      </c>
      <c r="C56" s="321"/>
      <c r="D56" s="97">
        <v>2020</v>
      </c>
      <c r="E56" s="97">
        <v>2025</v>
      </c>
      <c r="F56" s="97"/>
      <c r="G56" s="134" t="s">
        <v>331</v>
      </c>
      <c r="H56" s="46">
        <v>0</v>
      </c>
      <c r="I56" s="46">
        <v>0</v>
      </c>
      <c r="J56" s="46">
        <v>0</v>
      </c>
    </row>
    <row r="57" spans="1:10" ht="72">
      <c r="A57" s="85">
        <v>6</v>
      </c>
      <c r="B57" s="135" t="s">
        <v>116</v>
      </c>
      <c r="C57" s="321"/>
      <c r="D57" s="84">
        <v>2014</v>
      </c>
      <c r="E57" s="84">
        <v>2025</v>
      </c>
      <c r="F57" s="84" t="s">
        <v>153</v>
      </c>
      <c r="G57" s="134" t="s">
        <v>332</v>
      </c>
      <c r="H57" s="46">
        <v>0</v>
      </c>
      <c r="I57" s="46">
        <v>0</v>
      </c>
      <c r="J57" s="46">
        <v>0</v>
      </c>
    </row>
    <row r="58" spans="1:10" ht="35.25" customHeight="1">
      <c r="A58" s="329">
        <v>7</v>
      </c>
      <c r="B58" s="320" t="s">
        <v>117</v>
      </c>
      <c r="C58" s="321"/>
      <c r="D58" s="323">
        <v>2014</v>
      </c>
      <c r="E58" s="323">
        <v>2025</v>
      </c>
      <c r="F58" s="323" t="s">
        <v>132</v>
      </c>
      <c r="G58" s="148" t="s">
        <v>333</v>
      </c>
      <c r="H58" s="128">
        <f>SUM(H59:H61)</f>
        <v>1460</v>
      </c>
      <c r="I58" s="128">
        <v>0</v>
      </c>
      <c r="J58" s="128">
        <v>0</v>
      </c>
    </row>
    <row r="59" spans="1:10" ht="34.5" customHeight="1">
      <c r="A59" s="330"/>
      <c r="B59" s="321"/>
      <c r="C59" s="321"/>
      <c r="D59" s="324"/>
      <c r="E59" s="324"/>
      <c r="F59" s="324"/>
      <c r="G59" s="157" t="s">
        <v>427</v>
      </c>
      <c r="H59" s="46">
        <v>157</v>
      </c>
      <c r="I59" s="46"/>
      <c r="J59" s="46"/>
    </row>
    <row r="60" spans="1:10" ht="33" customHeight="1">
      <c r="A60" s="330"/>
      <c r="B60" s="321"/>
      <c r="C60" s="321"/>
      <c r="D60" s="324"/>
      <c r="E60" s="324"/>
      <c r="F60" s="324"/>
      <c r="G60" s="157" t="s">
        <v>427</v>
      </c>
      <c r="H60" s="46">
        <v>43</v>
      </c>
      <c r="I60" s="46"/>
      <c r="J60" s="46"/>
    </row>
    <row r="61" spans="1:10" ht="35.25" customHeight="1">
      <c r="A61" s="331"/>
      <c r="B61" s="322"/>
      <c r="C61" s="321"/>
      <c r="D61" s="325"/>
      <c r="E61" s="325"/>
      <c r="F61" s="325"/>
      <c r="G61" s="157" t="s">
        <v>428</v>
      </c>
      <c r="H61" s="46">
        <v>1260</v>
      </c>
      <c r="I61" s="46"/>
      <c r="J61" s="46"/>
    </row>
    <row r="62" spans="1:10" ht="60" customHeight="1" hidden="1">
      <c r="A62" s="85">
        <v>8</v>
      </c>
      <c r="B62" s="135" t="s">
        <v>154</v>
      </c>
      <c r="C62" s="321"/>
      <c r="D62" s="84">
        <v>2014</v>
      </c>
      <c r="E62" s="84">
        <v>2025</v>
      </c>
      <c r="F62" s="84" t="s">
        <v>133</v>
      </c>
      <c r="G62" s="134" t="s">
        <v>334</v>
      </c>
      <c r="H62" s="46">
        <v>0</v>
      </c>
      <c r="I62" s="46">
        <v>0</v>
      </c>
      <c r="J62" s="46">
        <v>0</v>
      </c>
    </row>
    <row r="63" spans="1:10" ht="72" customHeight="1" hidden="1">
      <c r="A63" s="85">
        <v>9</v>
      </c>
      <c r="B63" s="135" t="s">
        <v>118</v>
      </c>
      <c r="C63" s="321"/>
      <c r="D63" s="84">
        <v>2014</v>
      </c>
      <c r="E63" s="84">
        <v>2025</v>
      </c>
      <c r="F63" s="84" t="s">
        <v>139</v>
      </c>
      <c r="G63" s="134" t="s">
        <v>335</v>
      </c>
      <c r="H63" s="46">
        <v>0</v>
      </c>
      <c r="I63" s="46">
        <v>0</v>
      </c>
      <c r="J63" s="46">
        <v>0</v>
      </c>
    </row>
    <row r="64" spans="1:10" ht="72" customHeight="1" hidden="1">
      <c r="A64" s="85">
        <v>10</v>
      </c>
      <c r="B64" s="135" t="s">
        <v>149</v>
      </c>
      <c r="C64" s="321"/>
      <c r="D64" s="84">
        <v>2014</v>
      </c>
      <c r="E64" s="84">
        <v>2025</v>
      </c>
      <c r="F64" s="84" t="s">
        <v>139</v>
      </c>
      <c r="G64" s="134" t="s">
        <v>336</v>
      </c>
      <c r="H64" s="46">
        <v>0</v>
      </c>
      <c r="I64" s="46">
        <v>0</v>
      </c>
      <c r="J64" s="46">
        <v>0</v>
      </c>
    </row>
    <row r="65" spans="1:10" ht="36" customHeight="1">
      <c r="A65" s="329">
        <v>11</v>
      </c>
      <c r="B65" s="320" t="s">
        <v>257</v>
      </c>
      <c r="C65" s="321"/>
      <c r="D65" s="323">
        <v>2014</v>
      </c>
      <c r="E65" s="323">
        <v>2025</v>
      </c>
      <c r="F65" s="323"/>
      <c r="G65" s="148" t="s">
        <v>337</v>
      </c>
      <c r="H65" s="128">
        <v>30085.9</v>
      </c>
      <c r="I65" s="128">
        <f>I66</f>
        <v>34990.1</v>
      </c>
      <c r="J65" s="128">
        <f>J66</f>
        <v>0</v>
      </c>
    </row>
    <row r="66" spans="1:10" ht="36.75" customHeight="1">
      <c r="A66" s="331"/>
      <c r="B66" s="322"/>
      <c r="C66" s="321"/>
      <c r="D66" s="325"/>
      <c r="E66" s="325"/>
      <c r="F66" s="325"/>
      <c r="G66" s="134" t="s">
        <v>406</v>
      </c>
      <c r="H66" s="46">
        <v>28056.9</v>
      </c>
      <c r="I66" s="46">
        <v>34990.1</v>
      </c>
      <c r="J66" s="46">
        <v>0</v>
      </c>
    </row>
    <row r="67" spans="1:10" ht="36" customHeight="1">
      <c r="A67" s="329">
        <v>12</v>
      </c>
      <c r="B67" s="320" t="s">
        <v>277</v>
      </c>
      <c r="C67" s="321"/>
      <c r="D67" s="323">
        <v>2014</v>
      </c>
      <c r="E67" s="323">
        <v>2025</v>
      </c>
      <c r="F67" s="323"/>
      <c r="G67" s="162" t="s">
        <v>297</v>
      </c>
      <c r="H67" s="128">
        <f>SUM(H68:H69)</f>
        <v>4194.4</v>
      </c>
      <c r="I67" s="128">
        <v>0</v>
      </c>
      <c r="J67" s="128">
        <v>0</v>
      </c>
    </row>
    <row r="68" spans="1:10" ht="36" customHeight="1">
      <c r="A68" s="330"/>
      <c r="B68" s="321"/>
      <c r="C68" s="321"/>
      <c r="D68" s="324"/>
      <c r="E68" s="324"/>
      <c r="F68" s="324"/>
      <c r="G68" s="147" t="s">
        <v>429</v>
      </c>
      <c r="H68" s="46">
        <v>418.3</v>
      </c>
      <c r="I68" s="126"/>
      <c r="J68" s="126"/>
    </row>
    <row r="69" spans="1:10" ht="36" customHeight="1">
      <c r="A69" s="331"/>
      <c r="B69" s="322"/>
      <c r="C69" s="322"/>
      <c r="D69" s="325"/>
      <c r="E69" s="325"/>
      <c r="F69" s="325"/>
      <c r="G69" s="147" t="s">
        <v>430</v>
      </c>
      <c r="H69" s="46">
        <v>3776.1</v>
      </c>
      <c r="I69" s="46"/>
      <c r="J69" s="46"/>
    </row>
    <row r="70" spans="1:18" s="63" customFormat="1" ht="48" customHeight="1">
      <c r="A70" s="24"/>
      <c r="B70" s="28" t="s">
        <v>214</v>
      </c>
      <c r="C70" s="320" t="s">
        <v>179</v>
      </c>
      <c r="D70" s="47">
        <v>2014</v>
      </c>
      <c r="E70" s="47">
        <v>2025</v>
      </c>
      <c r="F70" s="47" t="s">
        <v>98</v>
      </c>
      <c r="G70" s="47" t="s">
        <v>343</v>
      </c>
      <c r="H70" s="1">
        <f>H71+H80</f>
        <v>22986.000000000004</v>
      </c>
      <c r="I70" s="1">
        <f>I71+I80</f>
        <v>30968.8</v>
      </c>
      <c r="J70" s="1">
        <f>J71+J80</f>
        <v>29733.699999999997</v>
      </c>
      <c r="N70" s="219"/>
      <c r="O70" s="220"/>
      <c r="P70" s="220"/>
      <c r="Q70" s="220"/>
      <c r="R70" s="221"/>
    </row>
    <row r="71" spans="1:10" ht="36" customHeight="1">
      <c r="A71" s="329">
        <v>1</v>
      </c>
      <c r="B71" s="320" t="s">
        <v>203</v>
      </c>
      <c r="C71" s="321"/>
      <c r="D71" s="323">
        <v>2014</v>
      </c>
      <c r="E71" s="323">
        <v>2025</v>
      </c>
      <c r="F71" s="323" t="s">
        <v>9</v>
      </c>
      <c r="G71" s="148" t="s">
        <v>340</v>
      </c>
      <c r="H71" s="245">
        <f>SUM(H72:H79)</f>
        <v>22983.000000000004</v>
      </c>
      <c r="I71" s="218">
        <f>SUM(I72:I79)</f>
        <v>30965.8</v>
      </c>
      <c r="J71" s="218">
        <f>SUM(J72:J79)</f>
        <v>29730.699999999997</v>
      </c>
    </row>
    <row r="72" spans="1:10" ht="36" customHeight="1">
      <c r="A72" s="330"/>
      <c r="B72" s="321"/>
      <c r="C72" s="321"/>
      <c r="D72" s="324"/>
      <c r="E72" s="324"/>
      <c r="F72" s="324"/>
      <c r="G72" s="186" t="s">
        <v>344</v>
      </c>
      <c r="H72" s="126">
        <v>0</v>
      </c>
      <c r="I72" s="126">
        <v>24699.3</v>
      </c>
      <c r="J72" s="126">
        <v>25317.6</v>
      </c>
    </row>
    <row r="73" spans="1:10" ht="36" customHeight="1">
      <c r="A73" s="330"/>
      <c r="B73" s="321"/>
      <c r="C73" s="321"/>
      <c r="D73" s="324"/>
      <c r="E73" s="324"/>
      <c r="F73" s="324"/>
      <c r="G73" s="157" t="s">
        <v>431</v>
      </c>
      <c r="H73" s="46">
        <v>97.8</v>
      </c>
      <c r="I73" s="126"/>
      <c r="J73" s="126"/>
    </row>
    <row r="74" spans="1:10" ht="34.5" customHeight="1">
      <c r="A74" s="330"/>
      <c r="B74" s="321"/>
      <c r="C74" s="321"/>
      <c r="D74" s="324"/>
      <c r="E74" s="324"/>
      <c r="F74" s="324"/>
      <c r="G74" s="134" t="s">
        <v>345</v>
      </c>
      <c r="H74" s="46">
        <v>16826</v>
      </c>
      <c r="I74" s="46">
        <v>3342.8</v>
      </c>
      <c r="J74" s="46">
        <v>2197.1</v>
      </c>
    </row>
    <row r="75" spans="1:10" ht="34.5" customHeight="1">
      <c r="A75" s="330"/>
      <c r="B75" s="321"/>
      <c r="C75" s="321"/>
      <c r="D75" s="324"/>
      <c r="E75" s="324"/>
      <c r="F75" s="324"/>
      <c r="G75" s="134" t="s">
        <v>345</v>
      </c>
      <c r="H75" s="46">
        <v>3430.9</v>
      </c>
      <c r="I75" s="46">
        <v>0</v>
      </c>
      <c r="J75" s="46">
        <v>0</v>
      </c>
    </row>
    <row r="76" spans="1:10" ht="34.5" customHeight="1">
      <c r="A76" s="330"/>
      <c r="B76" s="321"/>
      <c r="C76" s="321"/>
      <c r="D76" s="324"/>
      <c r="E76" s="324"/>
      <c r="F76" s="324"/>
      <c r="G76" s="134" t="s">
        <v>346</v>
      </c>
      <c r="H76" s="46">
        <v>83.9</v>
      </c>
      <c r="I76" s="46">
        <v>114.5</v>
      </c>
      <c r="J76" s="46">
        <v>0</v>
      </c>
    </row>
    <row r="77" spans="1:10" ht="34.5" customHeight="1">
      <c r="A77" s="330"/>
      <c r="B77" s="321"/>
      <c r="C77" s="321"/>
      <c r="D77" s="324"/>
      <c r="E77" s="324"/>
      <c r="F77" s="324"/>
      <c r="G77" s="134" t="s">
        <v>347</v>
      </c>
      <c r="H77" s="46">
        <v>1627.5</v>
      </c>
      <c r="I77" s="46">
        <v>2147.4</v>
      </c>
      <c r="J77" s="46">
        <v>2216</v>
      </c>
    </row>
    <row r="78" spans="1:10" ht="34.5" customHeight="1">
      <c r="A78" s="330"/>
      <c r="B78" s="321"/>
      <c r="C78" s="321"/>
      <c r="D78" s="324"/>
      <c r="E78" s="324"/>
      <c r="F78" s="324"/>
      <c r="G78" s="211" t="s">
        <v>463</v>
      </c>
      <c r="H78" s="46"/>
      <c r="I78" s="46">
        <v>661.8</v>
      </c>
      <c r="J78" s="46"/>
    </row>
    <row r="79" spans="1:10" ht="34.5" customHeight="1">
      <c r="A79" s="331"/>
      <c r="B79" s="322"/>
      <c r="C79" s="321"/>
      <c r="D79" s="325"/>
      <c r="E79" s="325"/>
      <c r="F79" s="325"/>
      <c r="G79" s="157" t="s">
        <v>432</v>
      </c>
      <c r="H79" s="46">
        <v>916.9</v>
      </c>
      <c r="I79" s="46"/>
      <c r="J79" s="46"/>
    </row>
    <row r="80" spans="1:10" ht="36" customHeight="1">
      <c r="A80" s="329">
        <v>2</v>
      </c>
      <c r="B80" s="320" t="s">
        <v>31</v>
      </c>
      <c r="C80" s="321"/>
      <c r="D80" s="323">
        <v>2014</v>
      </c>
      <c r="E80" s="323">
        <v>2025</v>
      </c>
      <c r="F80" s="323" t="s">
        <v>9</v>
      </c>
      <c r="G80" s="148" t="s">
        <v>342</v>
      </c>
      <c r="H80" s="128">
        <f>H81</f>
        <v>3</v>
      </c>
      <c r="I80" s="128">
        <v>3</v>
      </c>
      <c r="J80" s="128">
        <f>J81</f>
        <v>3</v>
      </c>
    </row>
    <row r="81" spans="1:10" ht="34.5" customHeight="1">
      <c r="A81" s="331"/>
      <c r="B81" s="322"/>
      <c r="C81" s="322"/>
      <c r="D81" s="325"/>
      <c r="E81" s="325"/>
      <c r="F81" s="325"/>
      <c r="G81" s="134" t="s">
        <v>348</v>
      </c>
      <c r="H81" s="46">
        <v>3</v>
      </c>
      <c r="I81" s="46">
        <v>3</v>
      </c>
      <c r="J81" s="46">
        <v>3</v>
      </c>
    </row>
    <row r="82" spans="1:10" ht="48">
      <c r="A82" s="85"/>
      <c r="B82" s="28" t="s">
        <v>204</v>
      </c>
      <c r="C82" s="332" t="s">
        <v>175</v>
      </c>
      <c r="D82" s="84">
        <v>2016</v>
      </c>
      <c r="E82" s="84">
        <v>2025</v>
      </c>
      <c r="F82" s="84"/>
      <c r="G82" s="47" t="s">
        <v>349</v>
      </c>
      <c r="H82" s="1">
        <f>SUM(H83:H83)</f>
        <v>0</v>
      </c>
      <c r="I82" s="1">
        <f>SUM(I83:I83)</f>
        <v>0</v>
      </c>
      <c r="J82" s="1">
        <f>SUM(J83:J83)</f>
        <v>0</v>
      </c>
    </row>
    <row r="83" spans="1:10" ht="36">
      <c r="A83" s="85">
        <v>1</v>
      </c>
      <c r="B83" s="135" t="s">
        <v>128</v>
      </c>
      <c r="C83" s="332"/>
      <c r="D83" s="84">
        <v>2016</v>
      </c>
      <c r="E83" s="84">
        <v>2025</v>
      </c>
      <c r="F83" s="60" t="s">
        <v>69</v>
      </c>
      <c r="G83" s="134" t="s">
        <v>407</v>
      </c>
      <c r="H83" s="46">
        <v>0</v>
      </c>
      <c r="I83" s="46">
        <v>0</v>
      </c>
      <c r="J83" s="46">
        <v>0</v>
      </c>
    </row>
    <row r="84" spans="1:10" ht="48" customHeight="1">
      <c r="A84" s="85"/>
      <c r="B84" s="28" t="s">
        <v>205</v>
      </c>
      <c r="C84" s="320" t="s">
        <v>175</v>
      </c>
      <c r="D84" s="84">
        <v>2016</v>
      </c>
      <c r="E84" s="84">
        <v>2025</v>
      </c>
      <c r="F84" s="47" t="s">
        <v>98</v>
      </c>
      <c r="G84" s="47" t="s">
        <v>351</v>
      </c>
      <c r="H84" s="1">
        <f>H85+H90</f>
        <v>4097.400000000001</v>
      </c>
      <c r="I84" s="1">
        <f>I85+I90</f>
        <v>7810.2</v>
      </c>
      <c r="J84" s="1">
        <f>J85+J90</f>
        <v>53582.899999999994</v>
      </c>
    </row>
    <row r="85" spans="1:10" ht="36.75" customHeight="1">
      <c r="A85" s="329">
        <v>1</v>
      </c>
      <c r="B85" s="320" t="s">
        <v>116</v>
      </c>
      <c r="C85" s="321"/>
      <c r="D85" s="323">
        <v>2016</v>
      </c>
      <c r="E85" s="323">
        <v>2025</v>
      </c>
      <c r="F85" s="323" t="s">
        <v>70</v>
      </c>
      <c r="G85" s="149" t="s">
        <v>352</v>
      </c>
      <c r="H85" s="128">
        <v>0</v>
      </c>
      <c r="I85" s="128">
        <f>SUM(I86:I89)</f>
        <v>3550</v>
      </c>
      <c r="J85" s="128">
        <f>SUM(J86:J89)</f>
        <v>51239.7</v>
      </c>
    </row>
    <row r="86" spans="1:10" ht="36.75" customHeight="1">
      <c r="A86" s="330"/>
      <c r="B86" s="321"/>
      <c r="C86" s="321"/>
      <c r="D86" s="324"/>
      <c r="E86" s="324"/>
      <c r="F86" s="324"/>
      <c r="G86" s="235" t="s">
        <v>476</v>
      </c>
      <c r="H86" s="126"/>
      <c r="I86" s="126"/>
      <c r="J86" s="126">
        <v>2447.1</v>
      </c>
    </row>
    <row r="87" spans="1:10" ht="36.75" customHeight="1">
      <c r="A87" s="330"/>
      <c r="B87" s="321"/>
      <c r="C87" s="321"/>
      <c r="D87" s="324"/>
      <c r="E87" s="324"/>
      <c r="F87" s="324"/>
      <c r="G87" s="235" t="s">
        <v>484</v>
      </c>
      <c r="H87" s="126"/>
      <c r="I87" s="126"/>
      <c r="J87" s="126">
        <v>2297.7</v>
      </c>
    </row>
    <row r="88" spans="1:10" ht="36.75" customHeight="1">
      <c r="A88" s="330"/>
      <c r="B88" s="321"/>
      <c r="C88" s="321"/>
      <c r="D88" s="324"/>
      <c r="E88" s="324"/>
      <c r="F88" s="324"/>
      <c r="G88" s="235" t="s">
        <v>482</v>
      </c>
      <c r="H88" s="126"/>
      <c r="I88" s="126"/>
      <c r="J88" s="126">
        <v>46494.9</v>
      </c>
    </row>
    <row r="89" spans="1:10" ht="35.25" customHeight="1">
      <c r="A89" s="331"/>
      <c r="B89" s="322"/>
      <c r="C89" s="321"/>
      <c r="D89" s="325"/>
      <c r="E89" s="325"/>
      <c r="F89" s="325"/>
      <c r="G89" s="133" t="s">
        <v>355</v>
      </c>
      <c r="H89" s="46"/>
      <c r="I89" s="46">
        <v>3550</v>
      </c>
      <c r="J89" s="46">
        <v>0</v>
      </c>
    </row>
    <row r="90" spans="1:10" ht="39.75" customHeight="1">
      <c r="A90" s="329">
        <v>2</v>
      </c>
      <c r="B90" s="247" t="s">
        <v>262</v>
      </c>
      <c r="C90" s="321"/>
      <c r="D90" s="323">
        <v>2016</v>
      </c>
      <c r="E90" s="323">
        <v>2025</v>
      </c>
      <c r="F90" s="323" t="s">
        <v>155</v>
      </c>
      <c r="G90" s="149" t="s">
        <v>353</v>
      </c>
      <c r="H90" s="128">
        <f>SUM(H91:H99)</f>
        <v>4097.400000000001</v>
      </c>
      <c r="I90" s="128">
        <f>SUM(I91:I94)</f>
        <v>4260.2</v>
      </c>
      <c r="J90" s="128">
        <f>SUM(J91:J94)</f>
        <v>2343.2</v>
      </c>
    </row>
    <row r="91" spans="1:10" ht="25.5" customHeight="1">
      <c r="A91" s="330"/>
      <c r="B91" s="251"/>
      <c r="C91" s="321"/>
      <c r="D91" s="324"/>
      <c r="E91" s="324"/>
      <c r="F91" s="324"/>
      <c r="G91" s="133" t="s">
        <v>356</v>
      </c>
      <c r="H91" s="46"/>
      <c r="I91" s="46">
        <v>0</v>
      </c>
      <c r="J91" s="46">
        <v>0</v>
      </c>
    </row>
    <row r="92" spans="1:10" ht="35.25" customHeight="1">
      <c r="A92" s="330"/>
      <c r="B92" s="251"/>
      <c r="C92" s="321"/>
      <c r="D92" s="324"/>
      <c r="E92" s="324"/>
      <c r="F92" s="324"/>
      <c r="G92" s="133" t="s">
        <v>357</v>
      </c>
      <c r="H92" s="46"/>
      <c r="I92" s="46">
        <v>900</v>
      </c>
      <c r="J92" s="46">
        <v>0</v>
      </c>
    </row>
    <row r="93" spans="1:10" ht="34.5" customHeight="1">
      <c r="A93" s="330"/>
      <c r="B93" s="251"/>
      <c r="C93" s="321"/>
      <c r="D93" s="324"/>
      <c r="E93" s="324"/>
      <c r="F93" s="324"/>
      <c r="G93" s="133" t="s">
        <v>358</v>
      </c>
      <c r="H93" s="46"/>
      <c r="I93" s="46">
        <v>2915.2</v>
      </c>
      <c r="J93" s="46">
        <v>1852.5</v>
      </c>
    </row>
    <row r="94" spans="1:10" ht="34.5" customHeight="1">
      <c r="A94" s="330"/>
      <c r="B94" s="251"/>
      <c r="C94" s="321"/>
      <c r="D94" s="324"/>
      <c r="E94" s="324"/>
      <c r="F94" s="324"/>
      <c r="G94" s="133" t="s">
        <v>359</v>
      </c>
      <c r="H94" s="46"/>
      <c r="I94" s="46">
        <v>445</v>
      </c>
      <c r="J94" s="46">
        <v>490.7</v>
      </c>
    </row>
    <row r="95" spans="1:10" ht="34.5" customHeight="1">
      <c r="A95" s="330"/>
      <c r="B95" s="251"/>
      <c r="C95" s="321"/>
      <c r="D95" s="324"/>
      <c r="E95" s="324"/>
      <c r="F95" s="324"/>
      <c r="G95" s="158" t="s">
        <v>433</v>
      </c>
      <c r="H95" s="46">
        <v>9.8</v>
      </c>
      <c r="I95" s="46"/>
      <c r="J95" s="46"/>
    </row>
    <row r="96" spans="1:10" ht="34.5" customHeight="1">
      <c r="A96" s="330"/>
      <c r="B96" s="251"/>
      <c r="C96" s="321"/>
      <c r="D96" s="324"/>
      <c r="E96" s="324"/>
      <c r="F96" s="324"/>
      <c r="G96" s="158" t="s">
        <v>434</v>
      </c>
      <c r="H96" s="46">
        <v>1726.4</v>
      </c>
      <c r="I96" s="46"/>
      <c r="J96" s="46"/>
    </row>
    <row r="97" spans="1:10" ht="34.5" customHeight="1">
      <c r="A97" s="330"/>
      <c r="B97" s="251"/>
      <c r="C97" s="321"/>
      <c r="D97" s="324"/>
      <c r="E97" s="324"/>
      <c r="F97" s="324"/>
      <c r="G97" s="158" t="s">
        <v>435</v>
      </c>
      <c r="H97" s="46">
        <v>361.2</v>
      </c>
      <c r="I97" s="46"/>
      <c r="J97" s="46"/>
    </row>
    <row r="98" spans="1:10" ht="34.5" customHeight="1">
      <c r="A98" s="330"/>
      <c r="B98" s="251"/>
      <c r="C98" s="321"/>
      <c r="D98" s="324"/>
      <c r="E98" s="324"/>
      <c r="F98" s="324"/>
      <c r="G98" s="158" t="s">
        <v>436</v>
      </c>
      <c r="H98" s="46">
        <v>1017.2</v>
      </c>
      <c r="I98" s="46"/>
      <c r="J98" s="46"/>
    </row>
    <row r="99" spans="1:10" ht="34.5" customHeight="1">
      <c r="A99" s="331"/>
      <c r="B99" s="248"/>
      <c r="C99" s="322"/>
      <c r="D99" s="325"/>
      <c r="E99" s="325"/>
      <c r="F99" s="325"/>
      <c r="G99" s="158" t="s">
        <v>437</v>
      </c>
      <c r="H99" s="46">
        <v>982.8</v>
      </c>
      <c r="I99" s="46"/>
      <c r="J99" s="46"/>
    </row>
    <row r="100" spans="1:10" s="63" customFormat="1" ht="62.25" customHeight="1">
      <c r="A100" s="24"/>
      <c r="B100" s="28" t="s">
        <v>206</v>
      </c>
      <c r="C100" s="320" t="s">
        <v>264</v>
      </c>
      <c r="D100" s="47">
        <v>2019</v>
      </c>
      <c r="E100" s="47">
        <v>2025</v>
      </c>
      <c r="F100" s="309" t="s">
        <v>173</v>
      </c>
      <c r="G100" s="47" t="s">
        <v>146</v>
      </c>
      <c r="H100" s="2">
        <f>H102+H107+H112</f>
        <v>2244.2999999999997</v>
      </c>
      <c r="I100" s="2">
        <f>I102+I107</f>
        <v>2380.7000000000003</v>
      </c>
      <c r="J100" s="2">
        <f>J102+J107+J109</f>
        <v>2419.9</v>
      </c>
    </row>
    <row r="101" spans="1:10" ht="42.75" customHeight="1" hidden="1">
      <c r="A101" s="85">
        <v>1</v>
      </c>
      <c r="B101" s="135" t="s">
        <v>267</v>
      </c>
      <c r="C101" s="321"/>
      <c r="D101" s="84">
        <v>2019</v>
      </c>
      <c r="E101" s="84">
        <v>2025</v>
      </c>
      <c r="F101" s="310"/>
      <c r="G101" s="134" t="s">
        <v>409</v>
      </c>
      <c r="H101" s="3">
        <v>0</v>
      </c>
      <c r="I101" s="3">
        <v>0</v>
      </c>
      <c r="J101" s="3">
        <v>0</v>
      </c>
    </row>
    <row r="102" spans="1:10" ht="48" customHeight="1">
      <c r="A102" s="329">
        <v>2</v>
      </c>
      <c r="B102" s="320" t="s">
        <v>238</v>
      </c>
      <c r="C102" s="321"/>
      <c r="D102" s="323">
        <v>2019</v>
      </c>
      <c r="E102" s="323">
        <v>2025</v>
      </c>
      <c r="F102" s="310"/>
      <c r="G102" s="148" t="s">
        <v>410</v>
      </c>
      <c r="H102" s="131">
        <v>2154.6</v>
      </c>
      <c r="I102" s="131">
        <f>SUM(I103:I104)</f>
        <v>2377.6000000000004</v>
      </c>
      <c r="J102" s="131">
        <f>SUM(J103:J104)</f>
        <v>2414.9</v>
      </c>
    </row>
    <row r="103" spans="1:10" ht="47.25" customHeight="1">
      <c r="A103" s="330"/>
      <c r="B103" s="321"/>
      <c r="C103" s="321"/>
      <c r="D103" s="324"/>
      <c r="E103" s="324"/>
      <c r="F103" s="310"/>
      <c r="G103" s="157" t="s">
        <v>438</v>
      </c>
      <c r="H103" s="3">
        <v>2068.1</v>
      </c>
      <c r="I103" s="160">
        <v>2351.8</v>
      </c>
      <c r="J103" s="160">
        <v>2320</v>
      </c>
    </row>
    <row r="104" spans="1:10" ht="47.25" customHeight="1">
      <c r="A104" s="331"/>
      <c r="B104" s="322"/>
      <c r="C104" s="321"/>
      <c r="D104" s="325"/>
      <c r="E104" s="325"/>
      <c r="F104" s="311"/>
      <c r="G104" s="157" t="s">
        <v>439</v>
      </c>
      <c r="H104" s="3">
        <v>86.5</v>
      </c>
      <c r="I104" s="3">
        <v>25.8</v>
      </c>
      <c r="J104" s="3">
        <v>94.9</v>
      </c>
    </row>
    <row r="105" spans="1:10" ht="48" customHeight="1" hidden="1">
      <c r="A105" s="85">
        <v>3</v>
      </c>
      <c r="B105" s="135" t="s">
        <v>120</v>
      </c>
      <c r="C105" s="321"/>
      <c r="D105" s="84">
        <v>2019</v>
      </c>
      <c r="E105" s="84">
        <v>2025</v>
      </c>
      <c r="F105" s="84"/>
      <c r="G105" s="134" t="s">
        <v>411</v>
      </c>
      <c r="H105" s="3">
        <v>0</v>
      </c>
      <c r="I105" s="3">
        <v>0</v>
      </c>
      <c r="J105" s="3">
        <v>0</v>
      </c>
    </row>
    <row r="106" spans="1:10" ht="48" customHeight="1" hidden="1">
      <c r="A106" s="85">
        <v>4</v>
      </c>
      <c r="B106" s="135" t="s">
        <v>239</v>
      </c>
      <c r="C106" s="321"/>
      <c r="D106" s="84">
        <v>2019</v>
      </c>
      <c r="E106" s="84">
        <v>2025</v>
      </c>
      <c r="F106" s="84"/>
      <c r="G106" s="134" t="s">
        <v>412</v>
      </c>
      <c r="H106" s="3">
        <v>0</v>
      </c>
      <c r="I106" s="3">
        <v>0</v>
      </c>
      <c r="J106" s="3">
        <v>0</v>
      </c>
    </row>
    <row r="107" spans="1:10" ht="46.5" customHeight="1">
      <c r="A107" s="329">
        <v>5</v>
      </c>
      <c r="B107" s="320" t="s">
        <v>454</v>
      </c>
      <c r="C107" s="321"/>
      <c r="D107" s="323">
        <v>2019</v>
      </c>
      <c r="E107" s="323">
        <v>2025</v>
      </c>
      <c r="F107" s="323" t="s">
        <v>152</v>
      </c>
      <c r="G107" s="148" t="s">
        <v>413</v>
      </c>
      <c r="H107" s="131">
        <f>H108</f>
        <v>45.7</v>
      </c>
      <c r="I107" s="131">
        <f>SUM(I108)</f>
        <v>3.1</v>
      </c>
      <c r="J107" s="131">
        <f>J108</f>
        <v>3</v>
      </c>
    </row>
    <row r="108" spans="1:10" ht="39.75" customHeight="1">
      <c r="A108" s="331"/>
      <c r="B108" s="322"/>
      <c r="C108" s="321"/>
      <c r="D108" s="325"/>
      <c r="E108" s="325"/>
      <c r="F108" s="325"/>
      <c r="G108" s="157" t="s">
        <v>440</v>
      </c>
      <c r="H108" s="3">
        <v>45.7</v>
      </c>
      <c r="I108" s="3">
        <v>3.1</v>
      </c>
      <c r="J108" s="3">
        <v>3</v>
      </c>
    </row>
    <row r="109" spans="1:10" ht="41.25" customHeight="1">
      <c r="A109" s="85">
        <v>6</v>
      </c>
      <c r="B109" s="182" t="s">
        <v>453</v>
      </c>
      <c r="C109" s="321"/>
      <c r="D109" s="84">
        <v>2019</v>
      </c>
      <c r="E109" s="84">
        <v>2025</v>
      </c>
      <c r="F109" s="84"/>
      <c r="G109" s="134" t="s">
        <v>414</v>
      </c>
      <c r="H109" s="3">
        <v>0</v>
      </c>
      <c r="I109" s="3">
        <v>0</v>
      </c>
      <c r="J109" s="3">
        <v>2</v>
      </c>
    </row>
    <row r="110" spans="1:10" ht="37.5" customHeight="1" hidden="1">
      <c r="A110" s="27">
        <v>7</v>
      </c>
      <c r="B110" s="153" t="s">
        <v>240</v>
      </c>
      <c r="C110" s="321"/>
      <c r="D110" s="87">
        <v>2019</v>
      </c>
      <c r="E110" s="87">
        <v>2025</v>
      </c>
      <c r="F110" s="87" t="s">
        <v>164</v>
      </c>
      <c r="G110" s="133" t="s">
        <v>415</v>
      </c>
      <c r="H110" s="11">
        <v>0</v>
      </c>
      <c r="I110" s="11">
        <v>0</v>
      </c>
      <c r="J110" s="11">
        <v>0</v>
      </c>
    </row>
    <row r="111" spans="1:10" ht="37.5" customHeight="1" hidden="1">
      <c r="A111" s="27">
        <v>8</v>
      </c>
      <c r="B111" s="153" t="s">
        <v>235</v>
      </c>
      <c r="C111" s="321"/>
      <c r="D111" s="93">
        <v>2019</v>
      </c>
      <c r="E111" s="93">
        <v>2025</v>
      </c>
      <c r="F111" s="93"/>
      <c r="G111" s="133" t="s">
        <v>416</v>
      </c>
      <c r="H111" s="11">
        <v>0</v>
      </c>
      <c r="I111" s="11">
        <v>0</v>
      </c>
      <c r="J111" s="11">
        <v>0</v>
      </c>
    </row>
    <row r="112" spans="1:256" s="70" customFormat="1" ht="36.75" customHeight="1">
      <c r="A112" s="323">
        <v>9</v>
      </c>
      <c r="B112" s="320" t="s">
        <v>452</v>
      </c>
      <c r="C112" s="321"/>
      <c r="D112" s="323">
        <v>2019</v>
      </c>
      <c r="E112" s="323">
        <v>2025</v>
      </c>
      <c r="F112" s="323"/>
      <c r="G112" s="148" t="s">
        <v>417</v>
      </c>
      <c r="H112" s="130">
        <f>H113</f>
        <v>44</v>
      </c>
      <c r="I112" s="130">
        <v>0</v>
      </c>
      <c r="J112" s="130">
        <v>0</v>
      </c>
      <c r="K112" s="75"/>
      <c r="L112" s="75"/>
      <c r="M112" s="75"/>
      <c r="N112" s="75"/>
      <c r="O112" s="75"/>
      <c r="P112" s="75"/>
      <c r="Q112" s="75"/>
      <c r="R112" s="75"/>
      <c r="S112" s="75"/>
      <c r="T112" s="75"/>
      <c r="U112" s="75"/>
      <c r="V112" s="75"/>
      <c r="W112" s="75"/>
      <c r="X112" s="75"/>
      <c r="Y112" s="75"/>
      <c r="Z112" s="75"/>
      <c r="AA112" s="75"/>
      <c r="AB112" s="75"/>
      <c r="AC112" s="75"/>
      <c r="AD112" s="75"/>
      <c r="AE112" s="75"/>
      <c r="AF112" s="75"/>
      <c r="AG112" s="75"/>
      <c r="AH112" s="75"/>
      <c r="AI112" s="75"/>
      <c r="AJ112" s="75"/>
      <c r="AK112" s="75"/>
      <c r="AL112" s="75"/>
      <c r="AM112" s="75"/>
      <c r="AN112" s="75"/>
      <c r="AO112" s="75"/>
      <c r="AP112" s="75"/>
      <c r="AQ112" s="75"/>
      <c r="AR112" s="75"/>
      <c r="AS112" s="75"/>
      <c r="AT112" s="75"/>
      <c r="AU112" s="75"/>
      <c r="AV112" s="75"/>
      <c r="AW112" s="75"/>
      <c r="AX112" s="75"/>
      <c r="AY112" s="75"/>
      <c r="AZ112" s="75"/>
      <c r="BA112" s="75"/>
      <c r="BB112" s="75"/>
      <c r="BC112" s="75"/>
      <c r="BD112" s="75"/>
      <c r="BE112" s="75"/>
      <c r="BF112" s="75"/>
      <c r="BG112" s="75"/>
      <c r="BH112" s="75"/>
      <c r="BI112" s="75"/>
      <c r="BJ112" s="75"/>
      <c r="BK112" s="75"/>
      <c r="BL112" s="75"/>
      <c r="BM112" s="75"/>
      <c r="BN112" s="75"/>
      <c r="BO112" s="75"/>
      <c r="BP112" s="75"/>
      <c r="BQ112" s="75"/>
      <c r="BR112" s="75"/>
      <c r="BS112" s="75"/>
      <c r="BT112" s="75"/>
      <c r="BU112" s="75"/>
      <c r="BV112" s="75"/>
      <c r="BW112" s="75"/>
      <c r="BX112" s="75"/>
      <c r="BY112" s="75"/>
      <c r="BZ112" s="75"/>
      <c r="CA112" s="75"/>
      <c r="CB112" s="75"/>
      <c r="CC112" s="75"/>
      <c r="CD112" s="75"/>
      <c r="CE112" s="75"/>
      <c r="CF112" s="75"/>
      <c r="CG112" s="75"/>
      <c r="CH112" s="75"/>
      <c r="CI112" s="75"/>
      <c r="CJ112" s="75"/>
      <c r="CK112" s="75"/>
      <c r="CL112" s="75"/>
      <c r="CM112" s="75"/>
      <c r="CN112" s="75"/>
      <c r="CO112" s="75"/>
      <c r="CP112" s="75"/>
      <c r="CQ112" s="75"/>
      <c r="CR112" s="75"/>
      <c r="CS112" s="75"/>
      <c r="CT112" s="75"/>
      <c r="CU112" s="75"/>
      <c r="CV112" s="75"/>
      <c r="CW112" s="75"/>
      <c r="CX112" s="75"/>
      <c r="CY112" s="75"/>
      <c r="CZ112" s="75"/>
      <c r="DA112" s="75"/>
      <c r="DB112" s="75"/>
      <c r="DC112" s="75"/>
      <c r="DD112" s="75"/>
      <c r="DE112" s="75"/>
      <c r="DF112" s="75"/>
      <c r="DG112" s="75"/>
      <c r="DH112" s="75"/>
      <c r="DI112" s="75"/>
      <c r="DJ112" s="75"/>
      <c r="DK112" s="75"/>
      <c r="DL112" s="75"/>
      <c r="DM112" s="75"/>
      <c r="DN112" s="75"/>
      <c r="DO112" s="75"/>
      <c r="DP112" s="75"/>
      <c r="DQ112" s="75"/>
      <c r="DR112" s="75"/>
      <c r="DS112" s="75"/>
      <c r="DT112" s="75"/>
      <c r="DU112" s="75"/>
      <c r="DV112" s="75"/>
      <c r="DW112" s="75"/>
      <c r="DX112" s="75"/>
      <c r="DY112" s="75"/>
      <c r="DZ112" s="75"/>
      <c r="EA112" s="75"/>
      <c r="EB112" s="75"/>
      <c r="EC112" s="75"/>
      <c r="ED112" s="75"/>
      <c r="EE112" s="75"/>
      <c r="EF112" s="75"/>
      <c r="EG112" s="75"/>
      <c r="EH112" s="75"/>
      <c r="EI112" s="75"/>
      <c r="EJ112" s="75"/>
      <c r="EK112" s="75"/>
      <c r="EL112" s="75"/>
      <c r="EM112" s="75"/>
      <c r="EN112" s="75"/>
      <c r="EO112" s="75"/>
      <c r="EP112" s="75"/>
      <c r="EQ112" s="75"/>
      <c r="ER112" s="75"/>
      <c r="ES112" s="75"/>
      <c r="ET112" s="75"/>
      <c r="EU112" s="75"/>
      <c r="EV112" s="75"/>
      <c r="EW112" s="75"/>
      <c r="EX112" s="75"/>
      <c r="EY112" s="75"/>
      <c r="EZ112" s="75"/>
      <c r="FA112" s="75"/>
      <c r="FB112" s="75"/>
      <c r="FC112" s="75"/>
      <c r="FD112" s="75"/>
      <c r="FE112" s="75"/>
      <c r="FF112" s="75"/>
      <c r="FG112" s="75"/>
      <c r="FH112" s="75"/>
      <c r="FI112" s="75"/>
      <c r="FJ112" s="75"/>
      <c r="FK112" s="75"/>
      <c r="FL112" s="75"/>
      <c r="FM112" s="75"/>
      <c r="FN112" s="75"/>
      <c r="FO112" s="75"/>
      <c r="FP112" s="75"/>
      <c r="FQ112" s="75"/>
      <c r="FR112" s="75"/>
      <c r="FS112" s="75"/>
      <c r="FT112" s="75"/>
      <c r="FU112" s="75"/>
      <c r="FV112" s="75"/>
      <c r="FW112" s="75"/>
      <c r="FX112" s="75"/>
      <c r="FY112" s="75"/>
      <c r="FZ112" s="75"/>
      <c r="GA112" s="75"/>
      <c r="GB112" s="75"/>
      <c r="GC112" s="75"/>
      <c r="GD112" s="75"/>
      <c r="GE112" s="75"/>
      <c r="GF112" s="75"/>
      <c r="GG112" s="75"/>
      <c r="GH112" s="75"/>
      <c r="GI112" s="75"/>
      <c r="GJ112" s="75"/>
      <c r="GK112" s="75"/>
      <c r="GL112" s="75"/>
      <c r="GM112" s="75"/>
      <c r="GN112" s="75"/>
      <c r="GO112" s="75"/>
      <c r="GP112" s="75"/>
      <c r="GQ112" s="75"/>
      <c r="GR112" s="75"/>
      <c r="GS112" s="75"/>
      <c r="GT112" s="75"/>
      <c r="GU112" s="75"/>
      <c r="GV112" s="75"/>
      <c r="GW112" s="75"/>
      <c r="GX112" s="75"/>
      <c r="GY112" s="75"/>
      <c r="GZ112" s="75"/>
      <c r="HA112" s="75"/>
      <c r="HB112" s="75"/>
      <c r="HC112" s="75"/>
      <c r="HD112" s="75"/>
      <c r="HE112" s="75"/>
      <c r="HF112" s="75"/>
      <c r="HG112" s="75"/>
      <c r="HH112" s="75"/>
      <c r="HI112" s="75"/>
      <c r="HJ112" s="75"/>
      <c r="HK112" s="75"/>
      <c r="HL112" s="75"/>
      <c r="HM112" s="75"/>
      <c r="HN112" s="75"/>
      <c r="HO112" s="75"/>
      <c r="HP112" s="75"/>
      <c r="HQ112" s="75"/>
      <c r="HR112" s="75"/>
      <c r="HS112" s="75"/>
      <c r="HT112" s="75"/>
      <c r="HU112" s="75"/>
      <c r="HV112" s="75"/>
      <c r="HW112" s="75"/>
      <c r="HX112" s="75"/>
      <c r="HY112" s="75"/>
      <c r="HZ112" s="75"/>
      <c r="IA112" s="75"/>
      <c r="IB112" s="75"/>
      <c r="IC112" s="75"/>
      <c r="ID112" s="75"/>
      <c r="IE112" s="75"/>
      <c r="IF112" s="75"/>
      <c r="IG112" s="75"/>
      <c r="IH112" s="75"/>
      <c r="II112" s="75"/>
      <c r="IJ112" s="75"/>
      <c r="IK112" s="75"/>
      <c r="IL112" s="75"/>
      <c r="IM112" s="75"/>
      <c r="IN112" s="75"/>
      <c r="IO112" s="75"/>
      <c r="IP112" s="75"/>
      <c r="IQ112" s="75"/>
      <c r="IR112" s="75"/>
      <c r="IS112" s="75"/>
      <c r="IT112" s="75"/>
      <c r="IU112" s="75"/>
      <c r="IV112" s="75"/>
    </row>
    <row r="113" spans="1:256" s="70" customFormat="1" ht="37.5" customHeight="1">
      <c r="A113" s="325"/>
      <c r="B113" s="322"/>
      <c r="C113" s="322"/>
      <c r="D113" s="325"/>
      <c r="E113" s="325"/>
      <c r="F113" s="325"/>
      <c r="G113" s="157" t="s">
        <v>441</v>
      </c>
      <c r="H113" s="163">
        <v>44</v>
      </c>
      <c r="I113" s="163"/>
      <c r="J113" s="163"/>
      <c r="K113" s="75"/>
      <c r="L113" s="75"/>
      <c r="M113" s="75"/>
      <c r="N113" s="75"/>
      <c r="O113" s="75"/>
      <c r="P113" s="75"/>
      <c r="Q113" s="75"/>
      <c r="R113" s="75"/>
      <c r="S113" s="75"/>
      <c r="T113" s="75"/>
      <c r="U113" s="75"/>
      <c r="V113" s="75"/>
      <c r="W113" s="75"/>
      <c r="X113" s="75"/>
      <c r="Y113" s="75"/>
      <c r="Z113" s="75"/>
      <c r="AA113" s="75"/>
      <c r="AB113" s="75"/>
      <c r="AC113" s="75"/>
      <c r="AD113" s="75"/>
      <c r="AE113" s="75"/>
      <c r="AF113" s="75"/>
      <c r="AG113" s="75"/>
      <c r="AH113" s="75"/>
      <c r="AI113" s="75"/>
      <c r="AJ113" s="75"/>
      <c r="AK113" s="75"/>
      <c r="AL113" s="75"/>
      <c r="AM113" s="75"/>
      <c r="AN113" s="75"/>
      <c r="AO113" s="75"/>
      <c r="AP113" s="75"/>
      <c r="AQ113" s="75"/>
      <c r="AR113" s="75"/>
      <c r="AS113" s="75"/>
      <c r="AT113" s="75"/>
      <c r="AU113" s="75"/>
      <c r="AV113" s="75"/>
      <c r="AW113" s="75"/>
      <c r="AX113" s="75"/>
      <c r="AY113" s="75"/>
      <c r="AZ113" s="75"/>
      <c r="BA113" s="75"/>
      <c r="BB113" s="75"/>
      <c r="BC113" s="75"/>
      <c r="BD113" s="75"/>
      <c r="BE113" s="75"/>
      <c r="BF113" s="75"/>
      <c r="BG113" s="75"/>
      <c r="BH113" s="75"/>
      <c r="BI113" s="75"/>
      <c r="BJ113" s="75"/>
      <c r="BK113" s="75"/>
      <c r="BL113" s="75"/>
      <c r="BM113" s="75"/>
      <c r="BN113" s="75"/>
      <c r="BO113" s="75"/>
      <c r="BP113" s="75"/>
      <c r="BQ113" s="75"/>
      <c r="BR113" s="75"/>
      <c r="BS113" s="75"/>
      <c r="BT113" s="75"/>
      <c r="BU113" s="75"/>
      <c r="BV113" s="75"/>
      <c r="BW113" s="75"/>
      <c r="BX113" s="75"/>
      <c r="BY113" s="75"/>
      <c r="BZ113" s="75"/>
      <c r="CA113" s="75"/>
      <c r="CB113" s="75"/>
      <c r="CC113" s="75"/>
      <c r="CD113" s="75"/>
      <c r="CE113" s="75"/>
      <c r="CF113" s="75"/>
      <c r="CG113" s="75"/>
      <c r="CH113" s="75"/>
      <c r="CI113" s="75"/>
      <c r="CJ113" s="75"/>
      <c r="CK113" s="75"/>
      <c r="CL113" s="75"/>
      <c r="CM113" s="75"/>
      <c r="CN113" s="75"/>
      <c r="CO113" s="75"/>
      <c r="CP113" s="75"/>
      <c r="CQ113" s="75"/>
      <c r="CR113" s="75"/>
      <c r="CS113" s="75"/>
      <c r="CT113" s="75"/>
      <c r="CU113" s="75"/>
      <c r="CV113" s="75"/>
      <c r="CW113" s="75"/>
      <c r="CX113" s="75"/>
      <c r="CY113" s="75"/>
      <c r="CZ113" s="75"/>
      <c r="DA113" s="75"/>
      <c r="DB113" s="75"/>
      <c r="DC113" s="75"/>
      <c r="DD113" s="75"/>
      <c r="DE113" s="75"/>
      <c r="DF113" s="75"/>
      <c r="DG113" s="75"/>
      <c r="DH113" s="75"/>
      <c r="DI113" s="75"/>
      <c r="DJ113" s="75"/>
      <c r="DK113" s="75"/>
      <c r="DL113" s="75"/>
      <c r="DM113" s="75"/>
      <c r="DN113" s="75"/>
      <c r="DO113" s="75"/>
      <c r="DP113" s="75"/>
      <c r="DQ113" s="75"/>
      <c r="DR113" s="75"/>
      <c r="DS113" s="75"/>
      <c r="DT113" s="75"/>
      <c r="DU113" s="75"/>
      <c r="DV113" s="75"/>
      <c r="DW113" s="75"/>
      <c r="DX113" s="75"/>
      <c r="DY113" s="75"/>
      <c r="DZ113" s="75"/>
      <c r="EA113" s="75"/>
      <c r="EB113" s="75"/>
      <c r="EC113" s="75"/>
      <c r="ED113" s="75"/>
      <c r="EE113" s="75"/>
      <c r="EF113" s="75"/>
      <c r="EG113" s="75"/>
      <c r="EH113" s="75"/>
      <c r="EI113" s="75"/>
      <c r="EJ113" s="75"/>
      <c r="EK113" s="75"/>
      <c r="EL113" s="75"/>
      <c r="EM113" s="75"/>
      <c r="EN113" s="75"/>
      <c r="EO113" s="75"/>
      <c r="EP113" s="75"/>
      <c r="EQ113" s="75"/>
      <c r="ER113" s="75"/>
      <c r="ES113" s="75"/>
      <c r="ET113" s="75"/>
      <c r="EU113" s="75"/>
      <c r="EV113" s="75"/>
      <c r="EW113" s="75"/>
      <c r="EX113" s="75"/>
      <c r="EY113" s="75"/>
      <c r="EZ113" s="75"/>
      <c r="FA113" s="75"/>
      <c r="FB113" s="75"/>
      <c r="FC113" s="75"/>
      <c r="FD113" s="75"/>
      <c r="FE113" s="75"/>
      <c r="FF113" s="75"/>
      <c r="FG113" s="75"/>
      <c r="FH113" s="75"/>
      <c r="FI113" s="75"/>
      <c r="FJ113" s="75"/>
      <c r="FK113" s="75"/>
      <c r="FL113" s="75"/>
      <c r="FM113" s="75"/>
      <c r="FN113" s="75"/>
      <c r="FO113" s="75"/>
      <c r="FP113" s="75"/>
      <c r="FQ113" s="75"/>
      <c r="FR113" s="75"/>
      <c r="FS113" s="75"/>
      <c r="FT113" s="75"/>
      <c r="FU113" s="75"/>
      <c r="FV113" s="75"/>
      <c r="FW113" s="75"/>
      <c r="FX113" s="75"/>
      <c r="FY113" s="75"/>
      <c r="FZ113" s="75"/>
      <c r="GA113" s="75"/>
      <c r="GB113" s="75"/>
      <c r="GC113" s="75"/>
      <c r="GD113" s="75"/>
      <c r="GE113" s="75"/>
      <c r="GF113" s="75"/>
      <c r="GG113" s="75"/>
      <c r="GH113" s="75"/>
      <c r="GI113" s="75"/>
      <c r="GJ113" s="75"/>
      <c r="GK113" s="75"/>
      <c r="GL113" s="75"/>
      <c r="GM113" s="75"/>
      <c r="GN113" s="75"/>
      <c r="GO113" s="75"/>
      <c r="GP113" s="75"/>
      <c r="GQ113" s="75"/>
      <c r="GR113" s="75"/>
      <c r="GS113" s="75"/>
      <c r="GT113" s="75"/>
      <c r="GU113" s="75"/>
      <c r="GV113" s="75"/>
      <c r="GW113" s="75"/>
      <c r="GX113" s="75"/>
      <c r="GY113" s="75"/>
      <c r="GZ113" s="75"/>
      <c r="HA113" s="75"/>
      <c r="HB113" s="75"/>
      <c r="HC113" s="75"/>
      <c r="HD113" s="75"/>
      <c r="HE113" s="75"/>
      <c r="HF113" s="75"/>
      <c r="HG113" s="75"/>
      <c r="HH113" s="75"/>
      <c r="HI113" s="75"/>
      <c r="HJ113" s="75"/>
      <c r="HK113" s="75"/>
      <c r="HL113" s="75"/>
      <c r="HM113" s="75"/>
      <c r="HN113" s="75"/>
      <c r="HO113" s="75"/>
      <c r="HP113" s="75"/>
      <c r="HQ113" s="75"/>
      <c r="HR113" s="75"/>
      <c r="HS113" s="75"/>
      <c r="HT113" s="75"/>
      <c r="HU113" s="75"/>
      <c r="HV113" s="75"/>
      <c r="HW113" s="75"/>
      <c r="HX113" s="75"/>
      <c r="HY113" s="75"/>
      <c r="HZ113" s="75"/>
      <c r="IA113" s="75"/>
      <c r="IB113" s="75"/>
      <c r="IC113" s="75"/>
      <c r="ID113" s="75"/>
      <c r="IE113" s="75"/>
      <c r="IF113" s="75"/>
      <c r="IG113" s="75"/>
      <c r="IH113" s="75"/>
      <c r="II113" s="75"/>
      <c r="IJ113" s="75"/>
      <c r="IK113" s="75"/>
      <c r="IL113" s="75"/>
      <c r="IM113" s="75"/>
      <c r="IN113" s="75"/>
      <c r="IO113" s="75"/>
      <c r="IP113" s="75"/>
      <c r="IQ113" s="75"/>
      <c r="IR113" s="75"/>
      <c r="IS113" s="75"/>
      <c r="IT113" s="75"/>
      <c r="IU113" s="75"/>
      <c r="IV113" s="75"/>
    </row>
    <row r="114" spans="1:10" s="63" customFormat="1" ht="72" customHeight="1">
      <c r="A114" s="72"/>
      <c r="B114" s="154" t="s">
        <v>207</v>
      </c>
      <c r="C114" s="260" t="s">
        <v>222</v>
      </c>
      <c r="D114" s="73">
        <v>2014</v>
      </c>
      <c r="E114" s="73">
        <v>2025</v>
      </c>
      <c r="F114" s="74" t="s">
        <v>98</v>
      </c>
      <c r="G114" s="183" t="s">
        <v>369</v>
      </c>
      <c r="H114" s="185">
        <f>SUM(H115:H116)</f>
        <v>708.7</v>
      </c>
      <c r="I114" s="185">
        <f>SUM(I115:I116)</f>
        <v>600.5</v>
      </c>
      <c r="J114" s="185">
        <f>SUM(J115:J116)</f>
        <v>352.5</v>
      </c>
    </row>
    <row r="115" spans="1:10" ht="105" customHeight="1" hidden="1">
      <c r="A115" s="25">
        <v>1</v>
      </c>
      <c r="B115" s="155" t="s">
        <v>121</v>
      </c>
      <c r="C115" s="337"/>
      <c r="D115" s="26">
        <v>2014</v>
      </c>
      <c r="E115" s="26">
        <v>2025</v>
      </c>
      <c r="F115" s="58" t="s">
        <v>24</v>
      </c>
      <c r="G115" s="133" t="s">
        <v>370</v>
      </c>
      <c r="H115" s="5">
        <v>0</v>
      </c>
      <c r="I115" s="5">
        <v>0</v>
      </c>
      <c r="J115" s="5">
        <v>0</v>
      </c>
    </row>
    <row r="116" spans="1:10" ht="36" customHeight="1">
      <c r="A116" s="338">
        <v>2</v>
      </c>
      <c r="B116" s="260" t="s">
        <v>122</v>
      </c>
      <c r="C116" s="337"/>
      <c r="D116" s="335">
        <v>2014</v>
      </c>
      <c r="E116" s="335">
        <v>2025</v>
      </c>
      <c r="F116" s="333" t="s">
        <v>23</v>
      </c>
      <c r="G116" s="149" t="s">
        <v>371</v>
      </c>
      <c r="H116" s="150">
        <f>H117</f>
        <v>708.7</v>
      </c>
      <c r="I116" s="150">
        <f>I117</f>
        <v>600.5</v>
      </c>
      <c r="J116" s="150">
        <f>J117</f>
        <v>352.5</v>
      </c>
    </row>
    <row r="117" spans="1:10" ht="36" customHeight="1">
      <c r="A117" s="339"/>
      <c r="B117" s="261"/>
      <c r="C117" s="261"/>
      <c r="D117" s="336"/>
      <c r="E117" s="336"/>
      <c r="F117" s="334"/>
      <c r="G117" s="133" t="s">
        <v>418</v>
      </c>
      <c r="H117" s="76">
        <v>708.7</v>
      </c>
      <c r="I117" s="3">
        <v>600.5</v>
      </c>
      <c r="J117" s="3">
        <v>352.5</v>
      </c>
    </row>
    <row r="118" spans="1:10" ht="60">
      <c r="A118" s="85"/>
      <c r="B118" s="28" t="s">
        <v>208</v>
      </c>
      <c r="C118" s="332" t="s">
        <v>201</v>
      </c>
      <c r="D118" s="84">
        <v>2016</v>
      </c>
      <c r="E118" s="84">
        <v>2025</v>
      </c>
      <c r="F118" s="84" t="s">
        <v>98</v>
      </c>
      <c r="G118" s="47" t="s">
        <v>56</v>
      </c>
      <c r="H118" s="1">
        <f>H119</f>
        <v>405</v>
      </c>
      <c r="I118" s="1">
        <f>I119</f>
        <v>523</v>
      </c>
      <c r="J118" s="1">
        <f>J119</f>
        <v>537</v>
      </c>
    </row>
    <row r="119" spans="1:10" ht="47.25" customHeight="1">
      <c r="A119" s="329">
        <v>1</v>
      </c>
      <c r="B119" s="320" t="s">
        <v>289</v>
      </c>
      <c r="C119" s="332"/>
      <c r="D119" s="323">
        <v>2016</v>
      </c>
      <c r="E119" s="323">
        <v>2025</v>
      </c>
      <c r="F119" s="323" t="s">
        <v>25</v>
      </c>
      <c r="G119" s="132" t="s">
        <v>147</v>
      </c>
      <c r="H119" s="128">
        <f>SUM(H120:H121)</f>
        <v>405</v>
      </c>
      <c r="I119" s="128">
        <f>SUM(I120:I121)</f>
        <v>523</v>
      </c>
      <c r="J119" s="128">
        <f>SUM(J120:J121)</f>
        <v>537</v>
      </c>
    </row>
    <row r="120" spans="1:10" ht="36" customHeight="1">
      <c r="A120" s="330"/>
      <c r="B120" s="321"/>
      <c r="C120" s="332"/>
      <c r="D120" s="324"/>
      <c r="E120" s="324"/>
      <c r="F120" s="324"/>
      <c r="G120" s="23" t="s">
        <v>373</v>
      </c>
      <c r="H120" s="46">
        <v>377.9</v>
      </c>
      <c r="I120" s="46">
        <v>450.5</v>
      </c>
      <c r="J120" s="46">
        <v>513.6</v>
      </c>
    </row>
    <row r="121" spans="1:10" ht="38.25" customHeight="1">
      <c r="A121" s="331"/>
      <c r="B121" s="322"/>
      <c r="C121" s="332"/>
      <c r="D121" s="325"/>
      <c r="E121" s="325"/>
      <c r="F121" s="325"/>
      <c r="G121" s="23" t="s">
        <v>374</v>
      </c>
      <c r="H121" s="46">
        <v>27.1</v>
      </c>
      <c r="I121" s="46">
        <v>72.5</v>
      </c>
      <c r="J121" s="46">
        <v>23.4</v>
      </c>
    </row>
    <row r="122" spans="1:10" ht="84" hidden="1">
      <c r="A122" s="85">
        <v>2</v>
      </c>
      <c r="B122" s="135" t="s">
        <v>123</v>
      </c>
      <c r="C122" s="332"/>
      <c r="D122" s="84">
        <v>2016</v>
      </c>
      <c r="E122" s="84">
        <v>2025</v>
      </c>
      <c r="F122" s="84" t="s">
        <v>140</v>
      </c>
      <c r="G122" s="23" t="s">
        <v>58</v>
      </c>
      <c r="H122" s="46">
        <v>0</v>
      </c>
      <c r="I122" s="46">
        <v>0</v>
      </c>
      <c r="J122" s="46">
        <v>0</v>
      </c>
    </row>
    <row r="123" spans="1:10" s="63" customFormat="1" ht="72">
      <c r="A123" s="24"/>
      <c r="B123" s="28" t="s">
        <v>291</v>
      </c>
      <c r="C123" s="320" t="s">
        <v>202</v>
      </c>
      <c r="D123" s="47">
        <v>2016</v>
      </c>
      <c r="E123" s="47">
        <v>2025</v>
      </c>
      <c r="F123" s="47" t="s">
        <v>98</v>
      </c>
      <c r="G123" s="47" t="s">
        <v>62</v>
      </c>
      <c r="H123" s="1">
        <f aca="true" t="shared" si="0" ref="H123:J124">H124</f>
        <v>4.9</v>
      </c>
      <c r="I123" s="1">
        <f t="shared" si="0"/>
        <v>2.4</v>
      </c>
      <c r="J123" s="1">
        <f t="shared" si="0"/>
        <v>2</v>
      </c>
    </row>
    <row r="124" spans="1:10" ht="48" customHeight="1">
      <c r="A124" s="329">
        <v>1</v>
      </c>
      <c r="B124" s="320" t="s">
        <v>241</v>
      </c>
      <c r="C124" s="321"/>
      <c r="D124" s="323">
        <v>2016</v>
      </c>
      <c r="E124" s="323">
        <v>2025</v>
      </c>
      <c r="F124" s="323" t="s">
        <v>27</v>
      </c>
      <c r="G124" s="149" t="s">
        <v>63</v>
      </c>
      <c r="H124" s="128">
        <f t="shared" si="0"/>
        <v>4.9</v>
      </c>
      <c r="I124" s="128">
        <f t="shared" si="0"/>
        <v>2.4</v>
      </c>
      <c r="J124" s="128">
        <f t="shared" si="0"/>
        <v>2</v>
      </c>
    </row>
    <row r="125" spans="1:10" ht="42" customHeight="1">
      <c r="A125" s="331"/>
      <c r="B125" s="322"/>
      <c r="C125" s="322"/>
      <c r="D125" s="325"/>
      <c r="E125" s="325"/>
      <c r="F125" s="325"/>
      <c r="G125" s="133" t="s">
        <v>376</v>
      </c>
      <c r="H125" s="46">
        <v>4.9</v>
      </c>
      <c r="I125" s="46">
        <v>2.4</v>
      </c>
      <c r="J125" s="46">
        <v>2</v>
      </c>
    </row>
    <row r="126" spans="1:10" s="63" customFormat="1" ht="48">
      <c r="A126" s="24"/>
      <c r="B126" s="28" t="s">
        <v>209</v>
      </c>
      <c r="C126" s="332" t="s">
        <v>201</v>
      </c>
      <c r="D126" s="47">
        <v>2016</v>
      </c>
      <c r="E126" s="47">
        <v>2025</v>
      </c>
      <c r="F126" s="47" t="s">
        <v>98</v>
      </c>
      <c r="G126" s="47" t="s">
        <v>419</v>
      </c>
      <c r="H126" s="1">
        <f aca="true" t="shared" si="1" ref="H126:J127">H127</f>
        <v>4.3</v>
      </c>
      <c r="I126" s="1">
        <f t="shared" si="1"/>
        <v>4.3</v>
      </c>
      <c r="J126" s="1">
        <f t="shared" si="1"/>
        <v>2</v>
      </c>
    </row>
    <row r="127" spans="1:10" ht="34.5" customHeight="1">
      <c r="A127" s="329">
        <v>1</v>
      </c>
      <c r="B127" s="320" t="s">
        <v>242</v>
      </c>
      <c r="C127" s="332"/>
      <c r="D127" s="323">
        <v>2016</v>
      </c>
      <c r="E127" s="323">
        <v>2025</v>
      </c>
      <c r="F127" s="323" t="s">
        <v>28</v>
      </c>
      <c r="G127" s="148" t="s">
        <v>61</v>
      </c>
      <c r="H127" s="128">
        <f t="shared" si="1"/>
        <v>4.3</v>
      </c>
      <c r="I127" s="128">
        <f t="shared" si="1"/>
        <v>4.3</v>
      </c>
      <c r="J127" s="128">
        <f t="shared" si="1"/>
        <v>2</v>
      </c>
    </row>
    <row r="128" spans="1:10" ht="35.25" customHeight="1">
      <c r="A128" s="331"/>
      <c r="B128" s="322"/>
      <c r="C128" s="332"/>
      <c r="D128" s="325"/>
      <c r="E128" s="325"/>
      <c r="F128" s="325"/>
      <c r="G128" s="134" t="s">
        <v>420</v>
      </c>
      <c r="H128" s="46">
        <v>4.3</v>
      </c>
      <c r="I128" s="46">
        <v>4.3</v>
      </c>
      <c r="J128" s="46">
        <v>2</v>
      </c>
    </row>
    <row r="129" spans="1:10" s="64" customFormat="1" ht="25.5" customHeight="1">
      <c r="A129" s="87"/>
      <c r="B129" s="156" t="s">
        <v>170</v>
      </c>
      <c r="C129" s="320" t="s">
        <v>174</v>
      </c>
      <c r="D129" s="323">
        <v>2020</v>
      </c>
      <c r="E129" s="323">
        <v>2025</v>
      </c>
      <c r="F129" s="323" t="s">
        <v>151</v>
      </c>
      <c r="G129" s="65" t="s">
        <v>166</v>
      </c>
      <c r="H129" s="71">
        <f>SUM(H130)</f>
        <v>0</v>
      </c>
      <c r="I129" s="71">
        <f>SUM(I130)</f>
        <v>0</v>
      </c>
      <c r="J129" s="71">
        <f>SUM(J130)</f>
        <v>0</v>
      </c>
    </row>
    <row r="130" spans="1:10" s="64" customFormat="1" ht="47.25" customHeight="1">
      <c r="A130" s="84">
        <v>1</v>
      </c>
      <c r="B130" s="135" t="s">
        <v>223</v>
      </c>
      <c r="C130" s="322"/>
      <c r="D130" s="325"/>
      <c r="E130" s="325"/>
      <c r="F130" s="325"/>
      <c r="G130" s="23" t="s">
        <v>169</v>
      </c>
      <c r="H130" s="46">
        <v>0</v>
      </c>
      <c r="I130" s="46">
        <v>0</v>
      </c>
      <c r="J130" s="46">
        <v>0</v>
      </c>
    </row>
    <row r="131" spans="1:10" s="63" customFormat="1" ht="48" customHeight="1">
      <c r="A131" s="24"/>
      <c r="B131" s="28" t="s">
        <v>178</v>
      </c>
      <c r="C131" s="332" t="s">
        <v>175</v>
      </c>
      <c r="D131" s="47">
        <v>2016</v>
      </c>
      <c r="E131" s="47">
        <v>2025</v>
      </c>
      <c r="F131" s="47" t="s">
        <v>98</v>
      </c>
      <c r="G131" s="47" t="s">
        <v>50</v>
      </c>
      <c r="H131" s="1">
        <f>H132</f>
        <v>14419.3</v>
      </c>
      <c r="I131" s="1">
        <f>I132</f>
        <v>431.1</v>
      </c>
      <c r="J131" s="1">
        <f>J132</f>
        <v>0</v>
      </c>
    </row>
    <row r="132" spans="1:33" s="116" customFormat="1" ht="24">
      <c r="A132" s="329">
        <v>1</v>
      </c>
      <c r="B132" s="320" t="s">
        <v>124</v>
      </c>
      <c r="C132" s="332"/>
      <c r="D132" s="323">
        <v>2016</v>
      </c>
      <c r="E132" s="323">
        <v>2025</v>
      </c>
      <c r="F132" s="323" t="s">
        <v>29</v>
      </c>
      <c r="G132" s="148" t="s">
        <v>51</v>
      </c>
      <c r="H132" s="128">
        <f>SUM(H133:H134)</f>
        <v>14419.3</v>
      </c>
      <c r="I132" s="128">
        <f>I133</f>
        <v>431.1</v>
      </c>
      <c r="J132" s="128">
        <f>J133</f>
        <v>0</v>
      </c>
      <c r="K132" s="62"/>
      <c r="L132" s="62"/>
      <c r="M132" s="62"/>
      <c r="N132" s="62"/>
      <c r="O132" s="62"/>
      <c r="P132" s="62"/>
      <c r="Q132" s="62"/>
      <c r="R132" s="62"/>
      <c r="S132" s="62"/>
      <c r="T132" s="62"/>
      <c r="U132" s="62"/>
      <c r="V132" s="62"/>
      <c r="W132" s="62"/>
      <c r="X132" s="62"/>
      <c r="Y132" s="62"/>
      <c r="Z132" s="62"/>
      <c r="AA132" s="62"/>
      <c r="AB132" s="62"/>
      <c r="AC132" s="62"/>
      <c r="AD132" s="62"/>
      <c r="AE132" s="62"/>
      <c r="AF132" s="62"/>
      <c r="AG132" s="62"/>
    </row>
    <row r="133" spans="1:33" s="116" customFormat="1" ht="36.75" customHeight="1">
      <c r="A133" s="330"/>
      <c r="B133" s="321"/>
      <c r="C133" s="332"/>
      <c r="D133" s="324"/>
      <c r="E133" s="324"/>
      <c r="F133" s="324"/>
      <c r="G133" s="134" t="s">
        <v>421</v>
      </c>
      <c r="H133" s="46">
        <v>1839.4</v>
      </c>
      <c r="I133" s="46">
        <v>431.1</v>
      </c>
      <c r="J133" s="46">
        <v>0</v>
      </c>
      <c r="K133" s="62"/>
      <c r="L133" s="62"/>
      <c r="M133" s="62"/>
      <c r="N133" s="62"/>
      <c r="O133" s="62"/>
      <c r="P133" s="62"/>
      <c r="Q133" s="62"/>
      <c r="R133" s="62"/>
      <c r="S133" s="62"/>
      <c r="T133" s="62"/>
      <c r="U133" s="62"/>
      <c r="V133" s="62"/>
      <c r="W133" s="62"/>
      <c r="X133" s="62"/>
      <c r="Y133" s="62"/>
      <c r="Z133" s="62"/>
      <c r="AA133" s="62"/>
      <c r="AB133" s="62"/>
      <c r="AC133" s="62"/>
      <c r="AD133" s="62"/>
      <c r="AE133" s="62"/>
      <c r="AF133" s="62"/>
      <c r="AG133" s="62"/>
    </row>
    <row r="134" spans="1:33" s="116" customFormat="1" ht="36.75" customHeight="1">
      <c r="A134" s="331"/>
      <c r="B134" s="322"/>
      <c r="C134" s="332"/>
      <c r="D134" s="325"/>
      <c r="E134" s="325"/>
      <c r="F134" s="325"/>
      <c r="G134" s="157" t="s">
        <v>442</v>
      </c>
      <c r="H134" s="46">
        <v>12579.9</v>
      </c>
      <c r="I134" s="46"/>
      <c r="J134" s="46"/>
      <c r="K134" s="62"/>
      <c r="L134" s="62"/>
      <c r="M134" s="62"/>
      <c r="N134" s="62"/>
      <c r="O134" s="62"/>
      <c r="P134" s="62"/>
      <c r="Q134" s="62"/>
      <c r="R134" s="62"/>
      <c r="S134" s="62"/>
      <c r="T134" s="62"/>
      <c r="U134" s="62"/>
      <c r="V134" s="62"/>
      <c r="W134" s="62"/>
      <c r="X134" s="62"/>
      <c r="Y134" s="62"/>
      <c r="Z134" s="62"/>
      <c r="AA134" s="62"/>
      <c r="AB134" s="62"/>
      <c r="AC134" s="62"/>
      <c r="AD134" s="62"/>
      <c r="AE134" s="62"/>
      <c r="AF134" s="62"/>
      <c r="AG134" s="62"/>
    </row>
    <row r="135" spans="1:10" ht="36">
      <c r="A135" s="85">
        <v>2</v>
      </c>
      <c r="B135" s="135" t="s">
        <v>125</v>
      </c>
      <c r="C135" s="332"/>
      <c r="D135" s="117">
        <v>2016</v>
      </c>
      <c r="E135" s="117">
        <v>2025</v>
      </c>
      <c r="F135" s="117" t="s">
        <v>29</v>
      </c>
      <c r="G135" s="118" t="s">
        <v>59</v>
      </c>
      <c r="H135" s="46"/>
      <c r="I135" s="46"/>
      <c r="J135" s="46"/>
    </row>
    <row r="136" spans="1:10" s="63" customFormat="1" ht="60">
      <c r="A136" s="24"/>
      <c r="B136" s="28" t="s">
        <v>215</v>
      </c>
      <c r="C136" s="340" t="s">
        <v>107</v>
      </c>
      <c r="D136" s="47"/>
      <c r="E136" s="47"/>
      <c r="F136" s="47" t="s">
        <v>98</v>
      </c>
      <c r="G136" s="83" t="s">
        <v>66</v>
      </c>
      <c r="H136" s="1">
        <f>SUM(H137:H138)</f>
        <v>0</v>
      </c>
      <c r="I136" s="1">
        <f>SUM(I137:I138)</f>
        <v>0</v>
      </c>
      <c r="J136" s="1">
        <f>SUM(J137:J138)</f>
        <v>0</v>
      </c>
    </row>
    <row r="137" spans="1:10" ht="24">
      <c r="A137" s="85">
        <v>1</v>
      </c>
      <c r="B137" s="135" t="s">
        <v>126</v>
      </c>
      <c r="C137" s="340"/>
      <c r="D137" s="84">
        <v>2019</v>
      </c>
      <c r="E137" s="84">
        <v>2025</v>
      </c>
      <c r="F137" s="84"/>
      <c r="G137" s="87" t="s">
        <v>65</v>
      </c>
      <c r="H137" s="46">
        <v>0</v>
      </c>
      <c r="I137" s="46">
        <v>0</v>
      </c>
      <c r="J137" s="46">
        <v>0</v>
      </c>
    </row>
    <row r="138" spans="1:10" ht="24">
      <c r="A138" s="85">
        <v>2</v>
      </c>
      <c r="B138" s="135" t="s">
        <v>127</v>
      </c>
      <c r="C138" s="340"/>
      <c r="D138" s="134">
        <v>2019</v>
      </c>
      <c r="E138" s="134">
        <v>2025</v>
      </c>
      <c r="F138" s="84"/>
      <c r="G138" s="87" t="s">
        <v>144</v>
      </c>
      <c r="H138" s="46">
        <v>0</v>
      </c>
      <c r="I138" s="46">
        <v>0</v>
      </c>
      <c r="J138" s="46">
        <v>0</v>
      </c>
    </row>
    <row r="139" spans="1:10" s="63" customFormat="1" ht="51" customHeight="1">
      <c r="A139" s="24"/>
      <c r="B139" s="28" t="s">
        <v>216</v>
      </c>
      <c r="C139" s="326" t="s">
        <v>293</v>
      </c>
      <c r="D139" s="329">
        <v>2019</v>
      </c>
      <c r="E139" s="329">
        <v>2025</v>
      </c>
      <c r="F139" s="28" t="s">
        <v>99</v>
      </c>
      <c r="G139" s="47" t="s">
        <v>67</v>
      </c>
      <c r="H139" s="2">
        <f>SUM(H140)</f>
        <v>19238.4</v>
      </c>
      <c r="I139" s="2">
        <f>SUM(I140)</f>
        <v>6030.8</v>
      </c>
      <c r="J139" s="2">
        <f>SUM(J140)</f>
        <v>8915.3</v>
      </c>
    </row>
    <row r="140" spans="1:10" ht="36" customHeight="1">
      <c r="A140" s="323">
        <v>1</v>
      </c>
      <c r="B140" s="320" t="s">
        <v>162</v>
      </c>
      <c r="C140" s="327"/>
      <c r="D140" s="330"/>
      <c r="E140" s="330"/>
      <c r="F140" s="84" t="s">
        <v>30</v>
      </c>
      <c r="G140" s="148" t="s">
        <v>67</v>
      </c>
      <c r="H140" s="128">
        <f>H141</f>
        <v>19238.4</v>
      </c>
      <c r="I140" s="131">
        <f>I141</f>
        <v>6030.8</v>
      </c>
      <c r="J140" s="131">
        <f>J141</f>
        <v>8915.3</v>
      </c>
    </row>
    <row r="141" spans="1:10" ht="36.75" customHeight="1">
      <c r="A141" s="325"/>
      <c r="B141" s="322"/>
      <c r="C141" s="328"/>
      <c r="D141" s="331"/>
      <c r="E141" s="331"/>
      <c r="F141" s="134"/>
      <c r="G141" s="134" t="s">
        <v>379</v>
      </c>
      <c r="H141" s="46">
        <v>19238.4</v>
      </c>
      <c r="I141" s="3">
        <v>6030.8</v>
      </c>
      <c r="J141" s="3">
        <v>8915.3</v>
      </c>
    </row>
    <row r="142" spans="1:10" ht="52.5" customHeight="1">
      <c r="A142" s="24"/>
      <c r="B142" s="28" t="s">
        <v>272</v>
      </c>
      <c r="C142" s="320" t="s">
        <v>175</v>
      </c>
      <c r="D142" s="329">
        <v>2019</v>
      </c>
      <c r="E142" s="329">
        <v>2025</v>
      </c>
      <c r="F142" s="28" t="s">
        <v>99</v>
      </c>
      <c r="G142" s="186" t="s">
        <v>382</v>
      </c>
      <c r="H142" s="2">
        <f>SUM(H143)</f>
        <v>11480.800000000001</v>
      </c>
      <c r="I142" s="2">
        <f>SUM(I144:I150)</f>
        <v>59501.399999999994</v>
      </c>
      <c r="J142" s="2">
        <f>J143</f>
        <v>9339.9</v>
      </c>
    </row>
    <row r="143" spans="1:10" ht="36" customHeight="1">
      <c r="A143" s="323">
        <v>1</v>
      </c>
      <c r="B143" s="320" t="s">
        <v>273</v>
      </c>
      <c r="C143" s="321"/>
      <c r="D143" s="330"/>
      <c r="E143" s="330"/>
      <c r="F143" s="323" t="s">
        <v>270</v>
      </c>
      <c r="G143" s="148" t="s">
        <v>382</v>
      </c>
      <c r="H143" s="128">
        <f>SUM(H144:H150)</f>
        <v>11480.800000000001</v>
      </c>
      <c r="I143" s="131">
        <f>SUM(I144:I150)</f>
        <v>59501.399999999994</v>
      </c>
      <c r="J143" s="131">
        <f>SUM(J144:J150)</f>
        <v>9339.9</v>
      </c>
    </row>
    <row r="144" spans="1:10" ht="34.5" customHeight="1">
      <c r="A144" s="324"/>
      <c r="B144" s="321"/>
      <c r="C144" s="321"/>
      <c r="D144" s="330"/>
      <c r="E144" s="330"/>
      <c r="F144" s="324"/>
      <c r="G144" s="134" t="s">
        <v>383</v>
      </c>
      <c r="H144" s="46"/>
      <c r="I144" s="3">
        <v>54180.2</v>
      </c>
      <c r="J144" s="3">
        <v>9153.1</v>
      </c>
    </row>
    <row r="145" spans="1:10" ht="34.5" customHeight="1">
      <c r="A145" s="324"/>
      <c r="B145" s="321"/>
      <c r="C145" s="321"/>
      <c r="D145" s="330"/>
      <c r="E145" s="330"/>
      <c r="F145" s="324"/>
      <c r="G145" s="157" t="s">
        <v>443</v>
      </c>
      <c r="H145" s="46">
        <v>11251.2</v>
      </c>
      <c r="I145" s="3">
        <v>4131.2</v>
      </c>
      <c r="J145" s="3"/>
    </row>
    <row r="146" spans="1:10" ht="35.25" customHeight="1">
      <c r="A146" s="324"/>
      <c r="B146" s="321"/>
      <c r="C146" s="321"/>
      <c r="D146" s="330"/>
      <c r="E146" s="330"/>
      <c r="F146" s="324"/>
      <c r="G146" s="134" t="s">
        <v>384</v>
      </c>
      <c r="H146" s="46"/>
      <c r="I146" s="3">
        <v>1105.7</v>
      </c>
      <c r="J146" s="3">
        <v>186.8</v>
      </c>
    </row>
    <row r="147" spans="1:10" ht="35.25" customHeight="1">
      <c r="A147" s="324"/>
      <c r="B147" s="321"/>
      <c r="C147" s="321"/>
      <c r="D147" s="330"/>
      <c r="E147" s="330"/>
      <c r="F147" s="324"/>
      <c r="G147" s="157" t="s">
        <v>444</v>
      </c>
      <c r="H147" s="46">
        <v>229.6</v>
      </c>
      <c r="I147" s="3">
        <v>84.3</v>
      </c>
      <c r="J147" s="3"/>
    </row>
    <row r="148" spans="1:10" ht="35.25" customHeight="1">
      <c r="A148" s="324"/>
      <c r="B148" s="321"/>
      <c r="C148" s="321"/>
      <c r="D148" s="330"/>
      <c r="E148" s="330"/>
      <c r="F148" s="324"/>
      <c r="G148" s="211" t="s">
        <v>464</v>
      </c>
      <c r="H148" s="46"/>
      <c r="I148" s="3">
        <v>0</v>
      </c>
      <c r="J148" s="3">
        <v>0</v>
      </c>
    </row>
    <row r="149" spans="1:10" ht="35.25" customHeight="1">
      <c r="A149" s="324"/>
      <c r="B149" s="321"/>
      <c r="C149" s="321"/>
      <c r="D149" s="330"/>
      <c r="E149" s="330"/>
      <c r="F149" s="324"/>
      <c r="G149" s="211" t="s">
        <v>465</v>
      </c>
      <c r="H149" s="46"/>
      <c r="I149" s="3">
        <v>0</v>
      </c>
      <c r="J149" s="3">
        <v>0</v>
      </c>
    </row>
    <row r="150" spans="1:10" ht="35.25" customHeight="1">
      <c r="A150" s="324"/>
      <c r="B150" s="321"/>
      <c r="C150" s="321"/>
      <c r="D150" s="330"/>
      <c r="E150" s="330"/>
      <c r="F150" s="324"/>
      <c r="G150" s="180" t="s">
        <v>451</v>
      </c>
      <c r="H150" s="46"/>
      <c r="I150" s="3">
        <v>0</v>
      </c>
      <c r="J150" s="3">
        <v>0</v>
      </c>
    </row>
    <row r="151" spans="1:10" ht="52.5" customHeight="1">
      <c r="A151" s="24"/>
      <c r="B151" s="28" t="s">
        <v>285</v>
      </c>
      <c r="C151" s="332" t="s">
        <v>175</v>
      </c>
      <c r="D151" s="47"/>
      <c r="E151" s="47"/>
      <c r="F151" s="28" t="s">
        <v>99</v>
      </c>
      <c r="G151" s="213"/>
      <c r="H151" s="2">
        <f>SUM(H152)</f>
        <v>0</v>
      </c>
      <c r="I151" s="2">
        <f>SUM(I152+I154+I156)</f>
        <v>0</v>
      </c>
      <c r="J151" s="2">
        <f>J152+J153</f>
        <v>600</v>
      </c>
    </row>
    <row r="152" spans="1:10" ht="45" customHeight="1">
      <c r="A152" s="110">
        <v>1</v>
      </c>
      <c r="B152" s="135" t="s">
        <v>286</v>
      </c>
      <c r="C152" s="332"/>
      <c r="D152" s="111">
        <v>2019</v>
      </c>
      <c r="E152" s="111">
        <v>2025</v>
      </c>
      <c r="F152" s="110" t="s">
        <v>279</v>
      </c>
      <c r="G152" s="110"/>
      <c r="H152" s="46">
        <v>0</v>
      </c>
      <c r="I152" s="3">
        <v>0</v>
      </c>
      <c r="J152" s="3">
        <v>0</v>
      </c>
    </row>
    <row r="153" spans="1:10" ht="24.75" customHeight="1">
      <c r="A153" s="323">
        <v>2</v>
      </c>
      <c r="B153" s="320" t="s">
        <v>470</v>
      </c>
      <c r="C153" s="332"/>
      <c r="D153" s="234"/>
      <c r="E153" s="234"/>
      <c r="F153" s="233"/>
      <c r="G153" s="246" t="s">
        <v>486</v>
      </c>
      <c r="H153" s="129"/>
      <c r="I153" s="245">
        <f>I155</f>
        <v>9043.3</v>
      </c>
      <c r="J153" s="245">
        <f>SUM(J154:J155)</f>
        <v>600</v>
      </c>
    </row>
    <row r="154" spans="1:10" ht="25.5" customHeight="1">
      <c r="A154" s="324"/>
      <c r="B154" s="321"/>
      <c r="C154" s="332"/>
      <c r="D154" s="234">
        <v>2023</v>
      </c>
      <c r="E154" s="234">
        <v>2025</v>
      </c>
      <c r="F154" s="211"/>
      <c r="G154" s="233" t="s">
        <v>483</v>
      </c>
      <c r="H154" s="46"/>
      <c r="I154" s="3"/>
      <c r="J154" s="3">
        <v>430</v>
      </c>
    </row>
    <row r="155" spans="1:10" ht="27" customHeight="1">
      <c r="A155" s="325"/>
      <c r="B155" s="322"/>
      <c r="C155" s="332"/>
      <c r="D155" s="234">
        <v>2023</v>
      </c>
      <c r="E155" s="234">
        <v>2025</v>
      </c>
      <c r="F155" s="233"/>
      <c r="G155" s="233" t="s">
        <v>468</v>
      </c>
      <c r="H155" s="46"/>
      <c r="I155" s="3">
        <v>9043.3</v>
      </c>
      <c r="J155" s="3">
        <v>170</v>
      </c>
    </row>
    <row r="156" spans="1:10" ht="45" customHeight="1">
      <c r="A156" s="202">
        <v>3</v>
      </c>
      <c r="B156" s="207" t="s">
        <v>461</v>
      </c>
      <c r="C156" s="332"/>
      <c r="D156" s="206">
        <v>2023</v>
      </c>
      <c r="E156" s="206">
        <v>2025</v>
      </c>
      <c r="F156" s="205" t="s">
        <v>457</v>
      </c>
      <c r="G156" s="205" t="s">
        <v>458</v>
      </c>
      <c r="H156" s="46">
        <v>0</v>
      </c>
      <c r="I156" s="3">
        <v>0</v>
      </c>
      <c r="J156" s="3">
        <v>0</v>
      </c>
    </row>
  </sheetData>
  <sheetProtection/>
  <mergeCells count="162">
    <mergeCell ref="G1:J1"/>
    <mergeCell ref="F100:F104"/>
    <mergeCell ref="F112:F113"/>
    <mergeCell ref="B107:B108"/>
    <mergeCell ref="A107:A108"/>
    <mergeCell ref="D107:D108"/>
    <mergeCell ref="E107:E108"/>
    <mergeCell ref="F107:F108"/>
    <mergeCell ref="B112:B113"/>
    <mergeCell ref="A112:A113"/>
    <mergeCell ref="B102:B104"/>
    <mergeCell ref="A102:A104"/>
    <mergeCell ref="D102:D104"/>
    <mergeCell ref="E102:E104"/>
    <mergeCell ref="C151:C156"/>
    <mergeCell ref="F71:F79"/>
    <mergeCell ref="B90:B99"/>
    <mergeCell ref="A90:A99"/>
    <mergeCell ref="C84:C99"/>
    <mergeCell ref="D90:D99"/>
    <mergeCell ref="E90:E99"/>
    <mergeCell ref="F90:F99"/>
    <mergeCell ref="C82:C83"/>
    <mergeCell ref="F80:F81"/>
    <mergeCell ref="A85:A89"/>
    <mergeCell ref="A58:A61"/>
    <mergeCell ref="F65:F66"/>
    <mergeCell ref="B67:B69"/>
    <mergeCell ref="A67:A69"/>
    <mergeCell ref="C50:C69"/>
    <mergeCell ref="E67:E69"/>
    <mergeCell ref="F67:F69"/>
    <mergeCell ref="A53:A54"/>
    <mergeCell ref="F53:F54"/>
    <mergeCell ref="D29:D38"/>
    <mergeCell ref="E29:E38"/>
    <mergeCell ref="F16:F49"/>
    <mergeCell ref="F58:F61"/>
    <mergeCell ref="D58:D61"/>
    <mergeCell ref="E58:E61"/>
    <mergeCell ref="D41:D42"/>
    <mergeCell ref="E41:E42"/>
    <mergeCell ref="D53:D54"/>
    <mergeCell ref="E53:E54"/>
    <mergeCell ref="G2:J2"/>
    <mergeCell ref="H6:J6"/>
    <mergeCell ref="E11:E12"/>
    <mergeCell ref="F11:F12"/>
    <mergeCell ref="A6:A7"/>
    <mergeCell ref="B80:B81"/>
    <mergeCell ref="D6:E6"/>
    <mergeCell ref="C10:C14"/>
    <mergeCell ref="F6:F7"/>
    <mergeCell ref="B6:B7"/>
    <mergeCell ref="C6:C7"/>
    <mergeCell ref="B20:B26"/>
    <mergeCell ref="B48:B49"/>
    <mergeCell ref="B53:B54"/>
    <mergeCell ref="B29:B38"/>
    <mergeCell ref="B58:B61"/>
    <mergeCell ref="B71:B79"/>
    <mergeCell ref="B27:B28"/>
    <mergeCell ref="B65:B66"/>
    <mergeCell ref="A3:J3"/>
    <mergeCell ref="A4:J4"/>
    <mergeCell ref="G6:G7"/>
    <mergeCell ref="A11:A12"/>
    <mergeCell ref="D11:D12"/>
    <mergeCell ref="B11:B12"/>
    <mergeCell ref="C136:C138"/>
    <mergeCell ref="E129:E130"/>
    <mergeCell ref="F129:F130"/>
    <mergeCell ref="C131:C135"/>
    <mergeCell ref="C129:C130"/>
    <mergeCell ref="F132:F134"/>
    <mergeCell ref="D132:D134"/>
    <mergeCell ref="E132:E134"/>
    <mergeCell ref="D65:D66"/>
    <mergeCell ref="F143:F150"/>
    <mergeCell ref="D142:D150"/>
    <mergeCell ref="E142:E150"/>
    <mergeCell ref="A16:A19"/>
    <mergeCell ref="D16:D19"/>
    <mergeCell ref="E16:E19"/>
    <mergeCell ref="A20:A26"/>
    <mergeCell ref="D20:D26"/>
    <mergeCell ref="E20:E26"/>
    <mergeCell ref="B16:B19"/>
    <mergeCell ref="A27:A28"/>
    <mergeCell ref="D27:D28"/>
    <mergeCell ref="E27:E28"/>
    <mergeCell ref="C15:C49"/>
    <mergeCell ref="A45:A46"/>
    <mergeCell ref="A29:A37"/>
    <mergeCell ref="B41:B42"/>
    <mergeCell ref="B39:B40"/>
    <mergeCell ref="D39:D40"/>
    <mergeCell ref="E39:E40"/>
    <mergeCell ref="A41:A42"/>
    <mergeCell ref="A39:A40"/>
    <mergeCell ref="B43:B44"/>
    <mergeCell ref="A43:A44"/>
    <mergeCell ref="D48:D49"/>
    <mergeCell ref="E48:E49"/>
    <mergeCell ref="A48:A49"/>
    <mergeCell ref="D45:D46"/>
    <mergeCell ref="E45:E46"/>
    <mergeCell ref="B45:B46"/>
    <mergeCell ref="E65:E66"/>
    <mergeCell ref="A65:A66"/>
    <mergeCell ref="A80:A81"/>
    <mergeCell ref="D80:D81"/>
    <mergeCell ref="E80:E81"/>
    <mergeCell ref="A71:A79"/>
    <mergeCell ref="D71:D79"/>
    <mergeCell ref="E71:E79"/>
    <mergeCell ref="C70:C81"/>
    <mergeCell ref="D67:D69"/>
    <mergeCell ref="B132:B134"/>
    <mergeCell ref="E124:E125"/>
    <mergeCell ref="D124:D125"/>
    <mergeCell ref="B124:B125"/>
    <mergeCell ref="C123:C125"/>
    <mergeCell ref="A132:A134"/>
    <mergeCell ref="A124:A125"/>
    <mergeCell ref="D129:D130"/>
    <mergeCell ref="B85:B89"/>
    <mergeCell ref="D85:D89"/>
    <mergeCell ref="E85:E89"/>
    <mergeCell ref="F85:F89"/>
    <mergeCell ref="A116:A117"/>
    <mergeCell ref="B119:B121"/>
    <mergeCell ref="A119:A121"/>
    <mergeCell ref="C100:C113"/>
    <mergeCell ref="D112:D113"/>
    <mergeCell ref="E112:E113"/>
    <mergeCell ref="F124:F125"/>
    <mergeCell ref="F116:F117"/>
    <mergeCell ref="D116:D117"/>
    <mergeCell ref="E116:E117"/>
    <mergeCell ref="C114:C117"/>
    <mergeCell ref="B116:B117"/>
    <mergeCell ref="F119:F121"/>
    <mergeCell ref="D119:D121"/>
    <mergeCell ref="E119:E121"/>
    <mergeCell ref="C118:C122"/>
    <mergeCell ref="F127:F128"/>
    <mergeCell ref="D127:D128"/>
    <mergeCell ref="E127:E128"/>
    <mergeCell ref="B127:B128"/>
    <mergeCell ref="A127:A128"/>
    <mergeCell ref="C126:C128"/>
    <mergeCell ref="B153:B155"/>
    <mergeCell ref="A153:A155"/>
    <mergeCell ref="B140:B141"/>
    <mergeCell ref="C139:C141"/>
    <mergeCell ref="D139:D141"/>
    <mergeCell ref="E139:E141"/>
    <mergeCell ref="A140:A141"/>
    <mergeCell ref="A143:A150"/>
    <mergeCell ref="C142:C150"/>
    <mergeCell ref="B143:B150"/>
  </mergeCells>
  <printOptions/>
  <pageMargins left="0.1968503937007874" right="0.1968503937007874" top="0.1968503937007874" bottom="0.3937007874015748" header="0" footer="0"/>
  <pageSetup fitToHeight="0" horizontalDpi="600" verticalDpi="600" orientation="landscape" paperSize="9" r:id="rId1"/>
  <rowBreaks count="2" manualBreakCount="2">
    <brk id="14" max="6" man="1"/>
    <brk id="3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IRONMANN (AKA SHAMAN)</dc:creator>
  <cp:keywords/>
  <dc:description/>
  <cp:lastModifiedBy>МАРИЯ_ИВАНОВНА</cp:lastModifiedBy>
  <cp:lastPrinted>2023-01-24T11:05:22Z</cp:lastPrinted>
  <dcterms:created xsi:type="dcterms:W3CDTF">2018-10-26T13:27:56Z</dcterms:created>
  <dcterms:modified xsi:type="dcterms:W3CDTF">2023-01-25T06:22:40Z</dcterms:modified>
  <cp:category/>
  <cp:version/>
  <cp:contentType/>
  <cp:contentStatus/>
</cp:coreProperties>
</file>