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7400" windowHeight="12015" activeTab="0"/>
  </bookViews>
  <sheets>
    <sheet name="Реестр МКД Морки НА ПРОВЕРКУ " sheetId="1" r:id="rId1"/>
    <sheet name="Перечень" sheetId="2" r:id="rId2"/>
  </sheets>
  <definedNames>
    <definedName name="_xlnm.Print_Titles" localSheetId="0">'Реестр МКД Морки НА ПРОВЕРКУ '!$9:$9</definedName>
  </definedNames>
  <calcPr fullCalcOnLoad="1"/>
</workbook>
</file>

<file path=xl/sharedStrings.xml><?xml version="1.0" encoding="utf-8"?>
<sst xmlns="http://schemas.openxmlformats.org/spreadsheetml/2006/main" count="122" uniqueCount="65">
  <si>
    <t>№ п/п</t>
  </si>
  <si>
    <t>Адрес МКД</t>
  </si>
  <si>
    <t>руб.</t>
  </si>
  <si>
    <t>ремонт крыши</t>
  </si>
  <si>
    <t>ремонт фундаментов</t>
  </si>
  <si>
    <t>Год</t>
  </si>
  <si>
    <t>Материал стен</t>
  </si>
  <si>
    <t>Количество этажей</t>
  </si>
  <si>
    <t>Количество подъездов</t>
  </si>
  <si>
    <t>общаяплощадь МКД, всего</t>
  </si>
  <si>
    <t>Площадь
помещений МКД:</t>
  </si>
  <si>
    <t>Количество жителей, зарегистрированных в МКД
на дату утверждения программы</t>
  </si>
  <si>
    <t>Стоимость капитального ремонта</t>
  </si>
  <si>
    <t>Удельная стоимость капитального ремонта 1 кв. м
общей площади помещений МКД</t>
  </si>
  <si>
    <t>Предельная стоимость капитального ремонта
1 кв. м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</si>
  <si>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</si>
  <si>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</si>
  <si>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</si>
  <si>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</si>
  <si>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
собственности граждан</t>
  </si>
  <si>
    <t>в том числе:</t>
  </si>
  <si>
    <t>за счет средств ТСЖ, других кооперативов
либо собственников помещений в МКД</t>
  </si>
  <si>
    <t>кв.м</t>
  </si>
  <si>
    <t>чел.</t>
  </si>
  <si>
    <t>руб./кв.м</t>
  </si>
  <si>
    <t>X</t>
  </si>
  <si>
    <t>рублей</t>
  </si>
  <si>
    <t xml:space="preserve">* - при условии финансирования  </t>
  </si>
  <si>
    <t>за счет средств Фонда*</t>
  </si>
  <si>
    <t>за счет средств бюджета субъекта*
Российской Федерации</t>
  </si>
  <si>
    <t>за счет средств местного бюджета*</t>
  </si>
  <si>
    <t>Приложение № 1</t>
  </si>
  <si>
    <t>Приложение № 2</t>
  </si>
  <si>
    <t>каменные , кирпичные</t>
  </si>
  <si>
    <t>Итого</t>
  </si>
  <si>
    <t xml:space="preserve">Итого </t>
  </si>
  <si>
    <t>пгт Морки, ул. Механизаторов, д. 46</t>
  </si>
  <si>
    <t>п.Октябрьский, ул.Центральная, д.10</t>
  </si>
  <si>
    <t>панельные</t>
  </si>
  <si>
    <t>2023 год</t>
  </si>
  <si>
    <t>2025 год</t>
  </si>
  <si>
    <t>пгт Морки, ул. Максима Горького, д. 18 а</t>
  </si>
  <si>
    <t>пгт Морки, бул. Калинина, д. 9</t>
  </si>
  <si>
    <t>пгт Морки, ул. Шкетана, д.8</t>
  </si>
  <si>
    <t>пгт Морки, ул. Льва Толстого, д.10</t>
  </si>
  <si>
    <t>2024 год</t>
  </si>
  <si>
    <t>Адрес многоквартирного дома</t>
  </si>
  <si>
    <t>Стоимость капитального               ремонта - всего,                                рублей</t>
  </si>
  <si>
    <t>Виды ремонта, установленные частью 1 статьи 166 Жилищного кодекса Российской Федерации</t>
  </si>
  <si>
    <t xml:space="preserve">Виды работ, услуг, установленные Законом Республики Марий Эл                      от 20 сентября 2013 г. № 35-З: услуги и (или) работы по замене чердачного перекрытия
</t>
  </si>
  <si>
    <t xml:space="preserve">ремонт внутридомовых инженерных систем  </t>
  </si>
  <si>
    <t>ремонт или замена                                                     лифтового оборудования</t>
  </si>
  <si>
    <t>ремонт фасадов</t>
  </si>
  <si>
    <t>электроснабжение</t>
  </si>
  <si>
    <t>теплоснабжение</t>
  </si>
  <si>
    <t>газоснабжение</t>
  </si>
  <si>
    <t>водоснабжение</t>
  </si>
  <si>
    <t>водоотведение</t>
  </si>
  <si>
    <t xml:space="preserve"> рублей</t>
  </si>
  <si>
    <t>единиц</t>
  </si>
  <si>
    <t>ремонт подвальных помещений (отмостки)</t>
  </si>
  <si>
    <t>к Краткосрочному плану</t>
  </si>
  <si>
    <t>к   Краткосрочному плану</t>
  </si>
  <si>
    <t xml:space="preserve">Реестр многоквартирных домов, включенных в краткосрочный план реализации республиканской адресной программы "Проведение капитального ремонта общего имущества в многоквартирных домах" на 2014-2049 годы" по видам  работ и (или) услуг в Моркинском муниципальном районе в 2023-2025 годах  </t>
  </si>
  <si>
    <t xml:space="preserve">Перечень многоквартирных домов, включенных в краткосрочный план реализации республиканской адресной программы "Проведение капитального ремонта общего имущества в многоквартирных домах" на 2014-2049 годы"  в  Моркинском муниципальном районе в 2023 -2025 годах 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</si>
</sst>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##\ ###\ ###\ ##0"/>
    <numFmt numFmtId="173" formatCode="###\ ###\ ###\ ##0.00"/>
    <numFmt numFmtId="174" formatCode="0.0"/>
    <numFmt numFmtId="175" formatCode="#,##0_р_."/>
    <numFmt numFmtId="176" formatCode="#,##0.00&quot;р.&quot;"/>
    <numFmt numFmtId="177" formatCode="mmm/yyyy"/>
    <numFmt numFmtId="178" formatCode="[$-FC19]d\ mmmm\ yyyy\ &quot;г.&quot;"/>
    <numFmt numFmtId="179" formatCode="####\ ###\ ###\ ##0.00"/>
    <numFmt numFmtId="180" formatCode="#####\ ###\ ###\ ##0.00"/>
    <numFmt numFmtId="181" formatCode="######\ ###\ ###\ ##0.00"/>
    <numFmt numFmtId="182" formatCode="#######\ ###\ ###\ ##0.00"/>
    <numFmt numFmtId="183" formatCode="#,##0.0"/>
    <numFmt numFmtId="184" formatCode="0.000"/>
    <numFmt numFmtId="185" formatCode="##\ ###\ ###\ ##0.00"/>
    <numFmt numFmtId="186" formatCode="#\ ###\ ###\ ##0.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0"/>
    <numFmt numFmtId="192" formatCode="0.0000"/>
    <numFmt numFmtId="193" formatCode="0.00000"/>
    <numFmt numFmtId="194" formatCode="########\ ###\ ###\ ##0.00"/>
    <numFmt numFmtId="195" formatCode="_-* #,##0.000_р_._-;\-* #,##0.000_р_._-;_-* &quot;-&quot;??_р_._-;_-@_-"/>
    <numFmt numFmtId="196" formatCode="_-* #,##0.0_р_._-;\-* #,##0.0_р_._-;_-* &quot;-&quot;??_р_._-;_-@_-"/>
    <numFmt numFmtId="197" formatCode="#,##0.0000"/>
  </numFmts>
  <fonts count="5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 horizontal="justify"/>
    </xf>
    <xf numFmtId="0" fontId="12" fillId="0" borderId="0" xfId="0" applyFont="1" applyAlignment="1">
      <alignment/>
    </xf>
    <xf numFmtId="3" fontId="0" fillId="0" borderId="0" xfId="0" applyNumberFormat="1" applyAlignment="1">
      <alignment/>
    </xf>
    <xf numFmtId="0" fontId="7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left"/>
    </xf>
    <xf numFmtId="3" fontId="7" fillId="33" borderId="10" xfId="0" applyNumberFormat="1" applyFont="1" applyFill="1" applyBorder="1" applyAlignment="1">
      <alignment horizontal="center"/>
    </xf>
    <xf numFmtId="1" fontId="7" fillId="33" borderId="10" xfId="0" applyNumberFormat="1" applyFont="1" applyFill="1" applyBorder="1" applyAlignment="1">
      <alignment horizontal="center"/>
    </xf>
    <xf numFmtId="4" fontId="7" fillId="33" borderId="10" xfId="0" applyNumberFormat="1" applyFont="1" applyFill="1" applyBorder="1" applyAlignment="1">
      <alignment horizontal="center"/>
    </xf>
    <xf numFmtId="183" fontId="7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3" fontId="7" fillId="33" borderId="11" xfId="0" applyNumberFormat="1" applyFont="1" applyFill="1" applyBorder="1" applyAlignment="1">
      <alignment horizontal="center"/>
    </xf>
    <xf numFmtId="2" fontId="7" fillId="0" borderId="0" xfId="0" applyNumberFormat="1" applyFont="1" applyAlignment="1">
      <alignment/>
    </xf>
    <xf numFmtId="0" fontId="7" fillId="33" borderId="12" xfId="0" applyFont="1" applyFill="1" applyBorder="1" applyAlignment="1">
      <alignment horizontal="center"/>
    </xf>
    <xf numFmtId="1" fontId="7" fillId="33" borderId="11" xfId="0" applyNumberFormat="1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left"/>
    </xf>
    <xf numFmtId="0" fontId="11" fillId="33" borderId="1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173" fontId="7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0" xfId="0" applyFont="1" applyBorder="1" applyAlignment="1">
      <alignment/>
    </xf>
    <xf numFmtId="0" fontId="7" fillId="0" borderId="10" xfId="0" applyFont="1" applyFill="1" applyBorder="1" applyAlignment="1">
      <alignment horizontal="left"/>
    </xf>
    <xf numFmtId="172" fontId="7" fillId="0" borderId="10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1" fontId="7" fillId="0" borderId="19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14" fontId="7" fillId="0" borderId="10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left"/>
    </xf>
    <xf numFmtId="174" fontId="7" fillId="0" borderId="11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172" fontId="7" fillId="0" borderId="11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15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textRotation="90" wrapText="1"/>
    </xf>
    <xf numFmtId="0" fontId="0" fillId="0" borderId="10" xfId="0" applyBorder="1" applyAlignment="1">
      <alignment/>
    </xf>
    <xf numFmtId="0" fontId="13" fillId="0" borderId="13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 wrapText="1"/>
    </xf>
    <xf numFmtId="0" fontId="14" fillId="0" borderId="19" xfId="0" applyFont="1" applyFill="1" applyBorder="1" applyAlignment="1">
      <alignment horizontal="center"/>
    </xf>
    <xf numFmtId="172" fontId="14" fillId="0" borderId="19" xfId="0" applyNumberFormat="1" applyFont="1" applyFill="1" applyBorder="1" applyAlignment="1">
      <alignment horizontal="center"/>
    </xf>
    <xf numFmtId="173" fontId="14" fillId="0" borderId="19" xfId="0" applyNumberFormat="1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0" fillId="0" borderId="17" xfId="0" applyBorder="1" applyAlignment="1">
      <alignment/>
    </xf>
    <xf numFmtId="0" fontId="2" fillId="0" borderId="10" xfId="0" applyFont="1" applyBorder="1" applyAlignment="1">
      <alignment horizontal="center" textRotation="90"/>
    </xf>
    <xf numFmtId="0" fontId="13" fillId="33" borderId="13" xfId="0" applyFont="1" applyFill="1" applyBorder="1" applyAlignment="1">
      <alignment horizontal="center"/>
    </xf>
    <xf numFmtId="0" fontId="14" fillId="33" borderId="19" xfId="0" applyFont="1" applyFill="1" applyBorder="1" applyAlignment="1">
      <alignment horizontal="center" wrapText="1"/>
    </xf>
    <xf numFmtId="0" fontId="14" fillId="33" borderId="19" xfId="0" applyFont="1" applyFill="1" applyBorder="1" applyAlignment="1">
      <alignment horizontal="center"/>
    </xf>
    <xf numFmtId="172" fontId="14" fillId="33" borderId="19" xfId="0" applyNumberFormat="1" applyFont="1" applyFill="1" applyBorder="1" applyAlignment="1">
      <alignment horizontal="center"/>
    </xf>
    <xf numFmtId="173" fontId="14" fillId="33" borderId="19" xfId="0" applyNumberFormat="1" applyFont="1" applyFill="1" applyBorder="1" applyAlignment="1">
      <alignment horizontal="center"/>
    </xf>
    <xf numFmtId="0" fontId="14" fillId="33" borderId="17" xfId="0" applyFont="1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zoomScalePageLayoutView="0" workbookViewId="0" topLeftCell="A16">
      <selection activeCell="M21" sqref="M21"/>
    </sheetView>
  </sheetViews>
  <sheetFormatPr defaultColWidth="9.00390625" defaultRowHeight="12.75"/>
  <cols>
    <col min="1" max="1" width="9.75390625" style="0" customWidth="1"/>
    <col min="2" max="2" width="44.125" style="0" customWidth="1"/>
    <col min="3" max="3" width="16.25390625" style="0" customWidth="1"/>
    <col min="4" max="4" width="15.375" style="0" customWidth="1"/>
    <col min="5" max="5" width="13.75390625" style="0" customWidth="1"/>
    <col min="6" max="6" width="15.25390625" style="0" customWidth="1"/>
    <col min="7" max="7" width="11.875" style="0" customWidth="1"/>
    <col min="8" max="8" width="11.375" style="0" customWidth="1"/>
    <col min="9" max="10" width="13.75390625" style="0" customWidth="1"/>
    <col min="11" max="11" width="12.625" style="0" customWidth="1"/>
    <col min="12" max="12" width="14.125" style="0" customWidth="1"/>
    <col min="13" max="13" width="12.00390625" style="0" customWidth="1"/>
    <col min="14" max="14" width="19.875" style="0" customWidth="1"/>
    <col min="15" max="15" width="12.00390625" style="0" customWidth="1"/>
    <col min="16" max="16" width="16.00390625" style="0" customWidth="1"/>
    <col min="17" max="17" width="10.125" style="0" bestFit="1" customWidth="1"/>
  </cols>
  <sheetData>
    <row r="1" spans="11:15" ht="18.75">
      <c r="K1" s="1"/>
      <c r="L1" s="1"/>
      <c r="N1" s="74" t="s">
        <v>32</v>
      </c>
      <c r="O1" s="74"/>
    </row>
    <row r="2" spans="11:15" ht="18.75">
      <c r="K2" s="1"/>
      <c r="L2" s="1"/>
      <c r="N2" s="74" t="s">
        <v>61</v>
      </c>
      <c r="O2" s="74"/>
    </row>
    <row r="3" spans="11:16" ht="16.5">
      <c r="K3" s="1"/>
      <c r="M3" s="75"/>
      <c r="N3" s="75"/>
      <c r="O3" s="75"/>
      <c r="P3" s="10"/>
    </row>
    <row r="4" spans="14:17" ht="16.5">
      <c r="N4" s="76"/>
      <c r="O4" s="76"/>
      <c r="P4" s="10"/>
      <c r="Q4" s="10"/>
    </row>
    <row r="5" spans="11:13" ht="16.5">
      <c r="K5" s="2"/>
      <c r="L5" s="3"/>
      <c r="M5" s="3"/>
    </row>
    <row r="6" spans="11:13" ht="16.5">
      <c r="K6" s="2"/>
      <c r="L6" s="3"/>
      <c r="M6" s="3"/>
    </row>
    <row r="8" spans="1:15" ht="66" customHeight="1">
      <c r="A8" s="77" t="s">
        <v>63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</row>
    <row r="11" spans="3:16" ht="12.75" hidden="1">
      <c r="C11" s="13" t="e">
        <f>#REF!+#REF!+#REF!</f>
        <v>#REF!</v>
      </c>
      <c r="D11" s="13" t="e">
        <f>#REF!+#REF!+#REF!</f>
        <v>#REF!</v>
      </c>
      <c r="E11" s="13" t="e">
        <f>#REF!+#REF!+#REF!</f>
        <v>#REF!</v>
      </c>
      <c r="F11" s="13" t="e">
        <f>#REF!+#REF!+#REF!</f>
        <v>#REF!</v>
      </c>
      <c r="G11" s="13" t="e">
        <f>#REF!+#REF!+#REF!</f>
        <v>#REF!</v>
      </c>
      <c r="H11" s="13" t="e">
        <f>#REF!+#REF!+#REF!</f>
        <v>#REF!</v>
      </c>
      <c r="I11" s="13" t="e">
        <f>#REF!+#REF!+#REF!</f>
        <v>#REF!</v>
      </c>
      <c r="J11" s="13" t="e">
        <f>#REF!+#REF!+#REF!</f>
        <v>#REF!</v>
      </c>
      <c r="K11" s="13" t="e">
        <f>#REF!+#REF!+#REF!</f>
        <v>#REF!</v>
      </c>
      <c r="L11" s="13" t="e">
        <f>#REF!+#REF!+#REF!</f>
        <v>#REF!</v>
      </c>
      <c r="M11" s="13" t="e">
        <f>#REF!+#REF!+#REF!</f>
        <v>#REF!</v>
      </c>
      <c r="N11" s="13" t="e">
        <f>#REF!+#REF!+#REF!</f>
        <v>#REF!</v>
      </c>
      <c r="O11" s="13" t="e">
        <f>#REF!+#REF!+#REF!</f>
        <v>#REF!</v>
      </c>
      <c r="P11" s="13" t="e">
        <f>#REF!+#REF!+#REF!</f>
        <v>#REF!</v>
      </c>
    </row>
    <row r="13" ht="12.75">
      <c r="F13" s="13"/>
    </row>
    <row r="14" spans="1:16" ht="12.75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</row>
    <row r="15" spans="1:16" ht="12.75">
      <c r="A15" s="67"/>
      <c r="B15" s="68" t="s">
        <v>46</v>
      </c>
      <c r="C15" s="68" t="s">
        <v>47</v>
      </c>
      <c r="D15" s="69" t="s">
        <v>48</v>
      </c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1"/>
      <c r="P15" s="60" t="s">
        <v>49</v>
      </c>
    </row>
    <row r="16" spans="1:16" ht="12.75" customHeight="1">
      <c r="A16" s="67"/>
      <c r="B16" s="68"/>
      <c r="C16" s="68"/>
      <c r="D16" s="68" t="s">
        <v>50</v>
      </c>
      <c r="E16" s="68"/>
      <c r="F16" s="68"/>
      <c r="G16" s="68"/>
      <c r="H16" s="68"/>
      <c r="I16" s="79" t="s">
        <v>3</v>
      </c>
      <c r="J16" s="72"/>
      <c r="K16" s="81" t="s">
        <v>51</v>
      </c>
      <c r="L16" s="82"/>
      <c r="M16" s="72" t="s">
        <v>60</v>
      </c>
      <c r="N16" s="60" t="s">
        <v>52</v>
      </c>
      <c r="O16" s="60" t="s">
        <v>4</v>
      </c>
      <c r="P16" s="78"/>
    </row>
    <row r="17" spans="1:16" ht="37.5" customHeight="1">
      <c r="A17" s="67"/>
      <c r="B17" s="68"/>
      <c r="C17" s="68"/>
      <c r="D17" s="36" t="s">
        <v>53</v>
      </c>
      <c r="E17" s="36" t="s">
        <v>54</v>
      </c>
      <c r="F17" s="36" t="s">
        <v>55</v>
      </c>
      <c r="G17" s="36" t="s">
        <v>56</v>
      </c>
      <c r="H17" s="36" t="s">
        <v>57</v>
      </c>
      <c r="I17" s="80"/>
      <c r="J17" s="73"/>
      <c r="K17" s="83"/>
      <c r="L17" s="73"/>
      <c r="M17" s="73"/>
      <c r="N17" s="61"/>
      <c r="O17" s="61"/>
      <c r="P17" s="78"/>
    </row>
    <row r="18" spans="1:16" ht="65.25" customHeight="1">
      <c r="A18" s="67"/>
      <c r="B18" s="60"/>
      <c r="C18" s="60"/>
      <c r="D18" s="37" t="s">
        <v>58</v>
      </c>
      <c r="E18" s="37" t="s">
        <v>58</v>
      </c>
      <c r="F18" s="37" t="s">
        <v>58</v>
      </c>
      <c r="G18" s="37" t="s">
        <v>58</v>
      </c>
      <c r="H18" s="37" t="s">
        <v>58</v>
      </c>
      <c r="I18" s="37" t="s">
        <v>22</v>
      </c>
      <c r="J18" s="37" t="s">
        <v>26</v>
      </c>
      <c r="K18" s="37" t="s">
        <v>59</v>
      </c>
      <c r="L18" s="37" t="s">
        <v>26</v>
      </c>
      <c r="M18" s="37" t="s">
        <v>26</v>
      </c>
      <c r="N18" s="35" t="s">
        <v>26</v>
      </c>
      <c r="O18" s="35" t="s">
        <v>26</v>
      </c>
      <c r="P18" s="61"/>
    </row>
    <row r="19" spans="1:16" ht="12.75">
      <c r="A19" s="59">
        <v>1</v>
      </c>
      <c r="B19" s="39">
        <v>2</v>
      </c>
      <c r="C19" s="39">
        <v>3</v>
      </c>
      <c r="D19" s="39">
        <v>4</v>
      </c>
      <c r="E19" s="38">
        <v>5</v>
      </c>
      <c r="F19" s="39">
        <v>6</v>
      </c>
      <c r="G19" s="39">
        <v>7</v>
      </c>
      <c r="H19" s="39">
        <v>8</v>
      </c>
      <c r="I19" s="40"/>
      <c r="J19" s="38">
        <v>9</v>
      </c>
      <c r="K19" s="39">
        <v>10</v>
      </c>
      <c r="L19" s="39">
        <v>11</v>
      </c>
      <c r="M19" s="39">
        <v>12</v>
      </c>
      <c r="N19" s="38">
        <v>13</v>
      </c>
      <c r="O19" s="39">
        <v>14</v>
      </c>
      <c r="P19" s="39">
        <v>15</v>
      </c>
    </row>
    <row r="20" spans="1:16" ht="22.5">
      <c r="A20" s="62" t="s">
        <v>39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39"/>
    </row>
    <row r="21" spans="1:16" ht="15.75">
      <c r="A21" s="14">
        <v>1</v>
      </c>
      <c r="B21" s="15" t="s">
        <v>36</v>
      </c>
      <c r="C21" s="16">
        <f>D21+E21+F21+G21+H21+J21+L21+M21+N21+O21-E21-G21-H21</f>
        <v>510000</v>
      </c>
      <c r="D21" s="16">
        <v>510000</v>
      </c>
      <c r="E21" s="16">
        <v>0</v>
      </c>
      <c r="F21" s="16"/>
      <c r="G21" s="16">
        <v>0</v>
      </c>
      <c r="H21" s="16">
        <v>0</v>
      </c>
      <c r="I21" s="19"/>
      <c r="J21" s="16"/>
      <c r="K21" s="25"/>
      <c r="L21" s="24"/>
      <c r="M21" s="20"/>
      <c r="N21" s="16">
        <v>0</v>
      </c>
      <c r="O21" s="16"/>
      <c r="P21" s="41"/>
    </row>
    <row r="22" spans="1:16" ht="15.75">
      <c r="A22" s="23">
        <v>2</v>
      </c>
      <c r="B22" s="26" t="s">
        <v>37</v>
      </c>
      <c r="C22" s="16">
        <f>D22+E22+F22+G22+H22+J22+L22+M22+N22+O22</f>
        <v>3389380</v>
      </c>
      <c r="D22" s="24">
        <f>196.11*2000</f>
        <v>392220</v>
      </c>
      <c r="E22" s="21">
        <f>536*2900</f>
        <v>1554400</v>
      </c>
      <c r="F22" s="21"/>
      <c r="G22" s="21">
        <f>207.5*1800</f>
        <v>373500</v>
      </c>
      <c r="H22" s="21">
        <f>207.5*3000</f>
        <v>622500</v>
      </c>
      <c r="I22" s="34"/>
      <c r="J22" s="34"/>
      <c r="K22" s="34"/>
      <c r="L22" s="34"/>
      <c r="M22" s="16">
        <v>446760</v>
      </c>
      <c r="N22" s="16"/>
      <c r="O22" s="25"/>
      <c r="P22" s="41"/>
    </row>
    <row r="23" spans="1:16" ht="18.75">
      <c r="A23" s="20"/>
      <c r="B23" s="27" t="s">
        <v>35</v>
      </c>
      <c r="C23" s="16">
        <f>SUM(C21:C22)</f>
        <v>3899380</v>
      </c>
      <c r="D23" s="16">
        <f aca="true" t="shared" si="0" ref="D23:O23">SUM(D21:D22)</f>
        <v>902220</v>
      </c>
      <c r="E23" s="16">
        <f t="shared" si="0"/>
        <v>1554400</v>
      </c>
      <c r="F23" s="16">
        <f t="shared" si="0"/>
        <v>0</v>
      </c>
      <c r="G23" s="16">
        <f t="shared" si="0"/>
        <v>373500</v>
      </c>
      <c r="H23" s="16">
        <f t="shared" si="0"/>
        <v>622500</v>
      </c>
      <c r="I23" s="16">
        <f t="shared" si="0"/>
        <v>0</v>
      </c>
      <c r="J23" s="16">
        <f t="shared" si="0"/>
        <v>0</v>
      </c>
      <c r="K23" s="16">
        <f t="shared" si="0"/>
        <v>0</v>
      </c>
      <c r="L23" s="16">
        <f t="shared" si="0"/>
        <v>0</v>
      </c>
      <c r="M23" s="16">
        <f t="shared" si="0"/>
        <v>446760</v>
      </c>
      <c r="N23" s="16">
        <f t="shared" si="0"/>
        <v>0</v>
      </c>
      <c r="O23" s="16">
        <f t="shared" si="0"/>
        <v>0</v>
      </c>
      <c r="P23" s="41"/>
    </row>
    <row r="24" spans="1:16" ht="22.5">
      <c r="A24" s="63" t="s">
        <v>45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41"/>
    </row>
    <row r="25" spans="1:16" ht="15.75">
      <c r="A25" s="14">
        <v>1</v>
      </c>
      <c r="B25" s="15" t="s">
        <v>41</v>
      </c>
      <c r="C25" s="16">
        <f>D25+E25+F25+G25+H25+J25+L25+M25+N25+O25</f>
        <v>3616800</v>
      </c>
      <c r="D25" s="17">
        <f>161.3*2000</f>
        <v>322600</v>
      </c>
      <c r="E25" s="21">
        <f>536*2900</f>
        <v>1554400</v>
      </c>
      <c r="F25" s="16"/>
      <c r="G25" s="21">
        <f>168*1800</f>
        <v>302400</v>
      </c>
      <c r="H25" s="21"/>
      <c r="I25" s="41"/>
      <c r="J25" s="41"/>
      <c r="K25" s="18"/>
      <c r="L25" s="16"/>
      <c r="M25" s="16"/>
      <c r="N25" s="16">
        <v>1437400</v>
      </c>
      <c r="O25" s="20"/>
      <c r="P25" s="41"/>
    </row>
    <row r="26" spans="1:16" ht="15.75">
      <c r="A26" s="20">
        <v>2</v>
      </c>
      <c r="B26" s="15" t="s">
        <v>42</v>
      </c>
      <c r="C26" s="16">
        <f>D26+E26+F26+G26+H26+J26+L26+M26+N26+O26</f>
        <v>3736200</v>
      </c>
      <c r="D26" s="24">
        <f>161.3*2000</f>
        <v>322600</v>
      </c>
      <c r="E26" s="21">
        <f>536*2900</f>
        <v>1554400</v>
      </c>
      <c r="F26" s="16"/>
      <c r="G26" s="21">
        <f>60*1800</f>
        <v>108000</v>
      </c>
      <c r="H26" s="21"/>
      <c r="I26" s="41"/>
      <c r="J26" s="41"/>
      <c r="K26" s="20"/>
      <c r="L26" s="16"/>
      <c r="M26" s="16"/>
      <c r="N26" s="16">
        <v>1751200</v>
      </c>
      <c r="O26" s="20"/>
      <c r="P26" s="41"/>
    </row>
    <row r="27" spans="1:16" ht="15.75">
      <c r="A27" s="20">
        <v>3</v>
      </c>
      <c r="B27" s="15" t="s">
        <v>36</v>
      </c>
      <c r="C27" s="16">
        <f>D27+E27+F27+G27+H27+J27+L27+M27+N27+O27</f>
        <v>1571148</v>
      </c>
      <c r="D27" s="24">
        <v>0</v>
      </c>
      <c r="E27" s="21">
        <v>0</v>
      </c>
      <c r="F27" s="16"/>
      <c r="G27" s="21">
        <v>0</v>
      </c>
      <c r="H27" s="21">
        <v>0</v>
      </c>
      <c r="I27" s="41"/>
      <c r="J27" s="41"/>
      <c r="K27" s="20"/>
      <c r="L27" s="16"/>
      <c r="M27" s="16"/>
      <c r="N27" s="16">
        <v>1571148</v>
      </c>
      <c r="O27" s="20"/>
      <c r="P27" s="41"/>
    </row>
    <row r="28" spans="1:16" ht="15.75">
      <c r="A28" s="20"/>
      <c r="B28" s="15" t="s">
        <v>34</v>
      </c>
      <c r="C28" s="16">
        <f>SUM(C25:C27)</f>
        <v>8924148</v>
      </c>
      <c r="D28" s="16">
        <f aca="true" t="shared" si="1" ref="D28:N28">SUM(D25:D27)</f>
        <v>645200</v>
      </c>
      <c r="E28" s="16">
        <f t="shared" si="1"/>
        <v>3108800</v>
      </c>
      <c r="F28" s="16">
        <f t="shared" si="1"/>
        <v>0</v>
      </c>
      <c r="G28" s="16">
        <f t="shared" si="1"/>
        <v>410400</v>
      </c>
      <c r="H28" s="16">
        <f t="shared" si="1"/>
        <v>0</v>
      </c>
      <c r="I28" s="16">
        <f t="shared" si="1"/>
        <v>0</v>
      </c>
      <c r="J28" s="16">
        <f t="shared" si="1"/>
        <v>0</v>
      </c>
      <c r="K28" s="16">
        <f t="shared" si="1"/>
        <v>0</v>
      </c>
      <c r="L28" s="16">
        <f t="shared" si="1"/>
        <v>0</v>
      </c>
      <c r="M28" s="16">
        <f t="shared" si="1"/>
        <v>0</v>
      </c>
      <c r="N28" s="16">
        <f t="shared" si="1"/>
        <v>4759748</v>
      </c>
      <c r="O28" s="16">
        <f>SUM(O25:O26)</f>
        <v>0</v>
      </c>
      <c r="P28" s="41"/>
    </row>
    <row r="29" spans="1:16" ht="22.5">
      <c r="A29" s="64" t="s">
        <v>40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6"/>
      <c r="P29" s="41"/>
    </row>
    <row r="30" spans="1:16" ht="15.75">
      <c r="A30" s="20">
        <v>2</v>
      </c>
      <c r="B30" s="15" t="s">
        <v>44</v>
      </c>
      <c r="C30" s="16">
        <f>D30+E30+F30+G30+H30+J30+L30+M30+N30+O30</f>
        <v>3605320</v>
      </c>
      <c r="D30" s="24">
        <v>420000</v>
      </c>
      <c r="E30" s="21">
        <f>536*2900</f>
        <v>1554400</v>
      </c>
      <c r="F30" s="20">
        <v>0</v>
      </c>
      <c r="G30" s="21">
        <v>400000</v>
      </c>
      <c r="H30" s="21">
        <v>800000</v>
      </c>
      <c r="I30" s="41"/>
      <c r="J30" s="41"/>
      <c r="K30" s="20"/>
      <c r="L30" s="20"/>
      <c r="M30" s="20">
        <v>430920</v>
      </c>
      <c r="N30" s="16"/>
      <c r="O30" s="20"/>
      <c r="P30" s="41"/>
    </row>
    <row r="31" spans="1:16" ht="15.75">
      <c r="A31" s="29">
        <v>3</v>
      </c>
      <c r="B31" s="15" t="s">
        <v>43</v>
      </c>
      <c r="C31" s="16">
        <f>D31+E31+F31+G31+H31+J31+L31+M31+N31+O31</f>
        <v>3994600</v>
      </c>
      <c r="D31" s="24">
        <v>420000</v>
      </c>
      <c r="E31" s="21">
        <f>536*2900</f>
        <v>1554400</v>
      </c>
      <c r="F31" s="21">
        <f>120*2800</f>
        <v>336000</v>
      </c>
      <c r="G31" s="21">
        <v>400000</v>
      </c>
      <c r="H31" s="21">
        <v>800000</v>
      </c>
      <c r="I31" s="41"/>
      <c r="J31" s="41"/>
      <c r="K31" s="21"/>
      <c r="L31" s="21"/>
      <c r="M31" s="21">
        <v>484200</v>
      </c>
      <c r="N31" s="16"/>
      <c r="O31" s="25"/>
      <c r="P31" s="41"/>
    </row>
    <row r="32" spans="1:16" ht="15.75">
      <c r="A32" s="23"/>
      <c r="B32" s="26" t="s">
        <v>35</v>
      </c>
      <c r="C32" s="16">
        <f aca="true" t="shared" si="2" ref="C32:M32">SUM(C30:C31)</f>
        <v>7599920</v>
      </c>
      <c r="D32" s="16">
        <f t="shared" si="2"/>
        <v>840000</v>
      </c>
      <c r="E32" s="16">
        <f t="shared" si="2"/>
        <v>3108800</v>
      </c>
      <c r="F32" s="16">
        <f t="shared" si="2"/>
        <v>336000</v>
      </c>
      <c r="G32" s="16">
        <f t="shared" si="2"/>
        <v>800000</v>
      </c>
      <c r="H32" s="16">
        <f t="shared" si="2"/>
        <v>1600000</v>
      </c>
      <c r="I32" s="16">
        <f t="shared" si="2"/>
        <v>0</v>
      </c>
      <c r="J32" s="16">
        <f t="shared" si="2"/>
        <v>0</v>
      </c>
      <c r="K32" s="16">
        <f t="shared" si="2"/>
        <v>0</v>
      </c>
      <c r="L32" s="16">
        <f t="shared" si="2"/>
        <v>0</v>
      </c>
      <c r="M32" s="16">
        <f t="shared" si="2"/>
        <v>915120</v>
      </c>
      <c r="N32" s="16"/>
      <c r="O32" s="16">
        <f>SUM(O30:O31)</f>
        <v>0</v>
      </c>
      <c r="P32" s="41"/>
    </row>
    <row r="33" ht="12.75">
      <c r="P33" s="34"/>
    </row>
    <row r="34" spans="3:16" ht="12.75">
      <c r="C34" s="13">
        <f>C23+C28+C32</f>
        <v>20423448</v>
      </c>
      <c r="D34" s="13">
        <f aca="true" t="shared" si="3" ref="D34:P34">D23+D28+D32</f>
        <v>2387420</v>
      </c>
      <c r="E34" s="13">
        <f>E23+E28+E32-E21</f>
        <v>7772000</v>
      </c>
      <c r="F34" s="13">
        <f>F23+F28+F32-F21</f>
        <v>336000</v>
      </c>
      <c r="G34" s="13">
        <f>G23+G28+G32-G21</f>
        <v>1583900</v>
      </c>
      <c r="H34" s="13">
        <f>H23+H28+H32-H21</f>
        <v>2222500</v>
      </c>
      <c r="I34" s="13">
        <f t="shared" si="3"/>
        <v>0</v>
      </c>
      <c r="J34" s="13">
        <f t="shared" si="3"/>
        <v>0</v>
      </c>
      <c r="K34" s="13">
        <f t="shared" si="3"/>
        <v>0</v>
      </c>
      <c r="L34" s="13">
        <f t="shared" si="3"/>
        <v>0</v>
      </c>
      <c r="M34" s="13">
        <f t="shared" si="3"/>
        <v>1361880</v>
      </c>
      <c r="N34" s="13">
        <f>N23+N28+N32</f>
        <v>4759748</v>
      </c>
      <c r="O34" s="13">
        <f t="shared" si="3"/>
        <v>0</v>
      </c>
      <c r="P34" s="13">
        <f t="shared" si="3"/>
        <v>0</v>
      </c>
    </row>
    <row r="35" spans="3:16" ht="12.75"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</row>
  </sheetData>
  <sheetProtection/>
  <mergeCells count="19">
    <mergeCell ref="N1:O1"/>
    <mergeCell ref="N2:O2"/>
    <mergeCell ref="M3:O3"/>
    <mergeCell ref="N4:O4"/>
    <mergeCell ref="A8:O8"/>
    <mergeCell ref="P15:P18"/>
    <mergeCell ref="D16:H16"/>
    <mergeCell ref="I16:J17"/>
    <mergeCell ref="K16:L17"/>
    <mergeCell ref="N16:N17"/>
    <mergeCell ref="O16:O17"/>
    <mergeCell ref="A20:O20"/>
    <mergeCell ref="A24:O24"/>
    <mergeCell ref="A29:O29"/>
    <mergeCell ref="A15:A18"/>
    <mergeCell ref="B15:B18"/>
    <mergeCell ref="C15:C18"/>
    <mergeCell ref="D15:O15"/>
    <mergeCell ref="M16:M17"/>
  </mergeCells>
  <printOptions/>
  <pageMargins left="0.7086614173228347" right="0.35433070866141736" top="0.984251968503937" bottom="0.984251968503937" header="0.5118110236220472" footer="0.5118110236220472"/>
  <pageSetup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7">
      <selection activeCell="P26" sqref="P26"/>
    </sheetView>
  </sheetViews>
  <sheetFormatPr defaultColWidth="9.00390625" defaultRowHeight="12.75"/>
  <cols>
    <col min="2" max="2" width="43.875" style="0" customWidth="1"/>
    <col min="5" max="5" width="25.25390625" style="0" customWidth="1"/>
    <col min="7" max="7" width="8.75390625" style="0" customWidth="1"/>
    <col min="8" max="8" width="11.25390625" style="0" customWidth="1"/>
    <col min="9" max="9" width="10.375" style="0" customWidth="1"/>
    <col min="10" max="10" width="10.125" style="0" customWidth="1"/>
    <col min="12" max="12" width="16.25390625" style="0" customWidth="1"/>
    <col min="13" max="13" width="12.25390625" style="0" customWidth="1"/>
    <col min="14" max="14" width="14.125" style="0" customWidth="1"/>
    <col min="15" max="15" width="10.375" style="0" customWidth="1"/>
    <col min="16" max="16" width="13.375" style="0" customWidth="1"/>
    <col min="17" max="17" width="14.125" style="0" customWidth="1"/>
    <col min="18" max="18" width="12.75390625" style="0" customWidth="1"/>
    <col min="19" max="19" width="13.25390625" style="0" customWidth="1"/>
  </cols>
  <sheetData>
    <row r="1" spans="13:19" ht="18.75">
      <c r="M1" s="1"/>
      <c r="N1" s="1"/>
      <c r="O1" s="12"/>
      <c r="P1" s="12"/>
      <c r="Q1" s="74" t="s">
        <v>31</v>
      </c>
      <c r="R1" s="74"/>
      <c r="S1" s="74"/>
    </row>
    <row r="2" spans="13:19" ht="18.75">
      <c r="M2" s="1"/>
      <c r="N2" s="1"/>
      <c r="O2" s="74" t="s">
        <v>62</v>
      </c>
      <c r="P2" s="74"/>
      <c r="Q2" s="74"/>
      <c r="R2" s="74"/>
      <c r="S2" s="74"/>
    </row>
    <row r="3" spans="13:19" ht="16.5">
      <c r="M3" s="1"/>
      <c r="N3" s="75"/>
      <c r="O3" s="75"/>
      <c r="P3" s="75"/>
      <c r="Q3" s="75"/>
      <c r="R3" s="75"/>
      <c r="S3" s="75"/>
    </row>
    <row r="4" spans="13:19" ht="16.5">
      <c r="M4" s="75"/>
      <c r="N4" s="75"/>
      <c r="O4" s="75"/>
      <c r="P4" s="75"/>
      <c r="Q4" s="75"/>
      <c r="R4" s="75"/>
      <c r="S4" s="75"/>
    </row>
    <row r="6" spans="1:19" ht="83.25" customHeight="1">
      <c r="A6" s="102" t="s">
        <v>64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</row>
    <row r="7" spans="1:19" ht="18.7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ht="16.5" customHeight="1"/>
    <row r="9" spans="1:19" ht="59.25" customHeight="1">
      <c r="A9" s="92" t="s">
        <v>0</v>
      </c>
      <c r="B9" s="92" t="s">
        <v>1</v>
      </c>
      <c r="C9" s="92" t="s">
        <v>5</v>
      </c>
      <c r="D9" s="85"/>
      <c r="E9" s="95" t="s">
        <v>6</v>
      </c>
      <c r="F9" s="95" t="s">
        <v>7</v>
      </c>
      <c r="G9" s="95" t="s">
        <v>8</v>
      </c>
      <c r="H9" s="95" t="s">
        <v>9</v>
      </c>
      <c r="I9" s="93" t="s">
        <v>10</v>
      </c>
      <c r="J9" s="94"/>
      <c r="K9" s="84" t="s">
        <v>11</v>
      </c>
      <c r="L9" s="92" t="s">
        <v>12</v>
      </c>
      <c r="M9" s="85"/>
      <c r="N9" s="85"/>
      <c r="O9" s="85"/>
      <c r="P9" s="85"/>
      <c r="Q9" s="84" t="s">
        <v>13</v>
      </c>
      <c r="R9" s="84" t="s">
        <v>14</v>
      </c>
      <c r="S9" s="95" t="s">
        <v>15</v>
      </c>
    </row>
    <row r="10" spans="1:19" ht="15">
      <c r="A10" s="85"/>
      <c r="B10" s="85"/>
      <c r="C10" s="95" t="s">
        <v>16</v>
      </c>
      <c r="D10" s="95" t="s">
        <v>17</v>
      </c>
      <c r="E10" s="85"/>
      <c r="F10" s="85"/>
      <c r="G10" s="85"/>
      <c r="H10" s="85"/>
      <c r="I10" s="95" t="s">
        <v>18</v>
      </c>
      <c r="J10" s="84" t="s">
        <v>19</v>
      </c>
      <c r="K10" s="85"/>
      <c r="L10" s="95" t="s">
        <v>18</v>
      </c>
      <c r="M10" s="92" t="s">
        <v>20</v>
      </c>
      <c r="N10" s="85"/>
      <c r="O10" s="85"/>
      <c r="P10" s="85"/>
      <c r="Q10" s="85"/>
      <c r="R10" s="85"/>
      <c r="S10" s="85"/>
    </row>
    <row r="11" spans="1:19" ht="217.5" customHeight="1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7" t="s">
        <v>28</v>
      </c>
      <c r="N11" s="8" t="s">
        <v>29</v>
      </c>
      <c r="O11" s="7" t="s">
        <v>30</v>
      </c>
      <c r="P11" s="8" t="s">
        <v>21</v>
      </c>
      <c r="Q11" s="85"/>
      <c r="R11" s="85"/>
      <c r="S11" s="85"/>
    </row>
    <row r="12" spans="1:19" ht="15">
      <c r="A12" s="85"/>
      <c r="B12" s="85"/>
      <c r="C12" s="85"/>
      <c r="D12" s="85"/>
      <c r="E12" s="85"/>
      <c r="F12" s="85"/>
      <c r="G12" s="85"/>
      <c r="H12" s="6" t="s">
        <v>22</v>
      </c>
      <c r="I12" s="6" t="s">
        <v>22</v>
      </c>
      <c r="J12" s="6" t="s">
        <v>22</v>
      </c>
      <c r="K12" s="6" t="s">
        <v>23</v>
      </c>
      <c r="L12" s="6" t="s">
        <v>2</v>
      </c>
      <c r="M12" s="6" t="s">
        <v>2</v>
      </c>
      <c r="N12" s="6" t="s">
        <v>2</v>
      </c>
      <c r="O12" s="6" t="s">
        <v>2</v>
      </c>
      <c r="P12" s="6" t="s">
        <v>2</v>
      </c>
      <c r="Q12" s="6" t="s">
        <v>24</v>
      </c>
      <c r="R12" s="6" t="s">
        <v>24</v>
      </c>
      <c r="S12" s="85"/>
    </row>
    <row r="13" spans="1:19" ht="1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  <c r="P13" s="6">
        <v>16</v>
      </c>
      <c r="Q13" s="6">
        <v>17</v>
      </c>
      <c r="R13" s="6">
        <v>18</v>
      </c>
      <c r="S13" s="6">
        <v>19</v>
      </c>
    </row>
    <row r="14" spans="1:19" ht="15.75">
      <c r="A14" s="96">
        <v>2023</v>
      </c>
      <c r="B14" s="97"/>
      <c r="C14" s="98"/>
      <c r="D14" s="98"/>
      <c r="E14" s="98"/>
      <c r="F14" s="99"/>
      <c r="G14" s="99"/>
      <c r="H14" s="100"/>
      <c r="I14" s="100"/>
      <c r="J14" s="100"/>
      <c r="K14" s="99"/>
      <c r="L14" s="100"/>
      <c r="M14" s="100"/>
      <c r="N14" s="100"/>
      <c r="O14" s="100"/>
      <c r="P14" s="100"/>
      <c r="Q14" s="100"/>
      <c r="R14" s="100"/>
      <c r="S14" s="101"/>
    </row>
    <row r="15" spans="1:19" ht="15.75">
      <c r="A15" s="44">
        <v>1</v>
      </c>
      <c r="B15" s="42" t="s">
        <v>36</v>
      </c>
      <c r="C15" s="31">
        <v>1975</v>
      </c>
      <c r="D15" s="45"/>
      <c r="E15" s="31" t="s">
        <v>33</v>
      </c>
      <c r="F15" s="46">
        <v>3</v>
      </c>
      <c r="G15" s="46">
        <v>2</v>
      </c>
      <c r="H15" s="31">
        <v>1201.6</v>
      </c>
      <c r="I15" s="31">
        <v>1111.1</v>
      </c>
      <c r="J15" s="31">
        <v>1070.2</v>
      </c>
      <c r="K15" s="31">
        <v>57</v>
      </c>
      <c r="L15" s="47">
        <f>'Реестр МКД Морки НА ПРОВЕРКУ '!C21</f>
        <v>510000</v>
      </c>
      <c r="M15" s="48">
        <v>0</v>
      </c>
      <c r="N15" s="48">
        <v>0</v>
      </c>
      <c r="O15" s="48">
        <v>0</v>
      </c>
      <c r="P15" s="49">
        <f>L15</f>
        <v>510000</v>
      </c>
      <c r="Q15" s="33">
        <f>L15/H15</f>
        <v>424.43408788282295</v>
      </c>
      <c r="R15" s="32">
        <v>7206</v>
      </c>
      <c r="S15" s="50">
        <v>45231</v>
      </c>
    </row>
    <row r="16" spans="1:19" ht="15.75">
      <c r="A16" s="31">
        <v>2</v>
      </c>
      <c r="B16" s="51" t="s">
        <v>37</v>
      </c>
      <c r="C16" s="31">
        <v>1978</v>
      </c>
      <c r="D16" s="31"/>
      <c r="E16" s="31" t="s">
        <v>38</v>
      </c>
      <c r="F16" s="46">
        <v>3</v>
      </c>
      <c r="G16" s="46">
        <v>3</v>
      </c>
      <c r="H16" s="52">
        <v>1448.1</v>
      </c>
      <c r="I16" s="31">
        <v>1448.1</v>
      </c>
      <c r="J16" s="31">
        <v>1221.7</v>
      </c>
      <c r="K16" s="30">
        <v>62</v>
      </c>
      <c r="L16" s="47">
        <f>'Реестр МКД Морки НА ПРОВЕРКУ '!C22</f>
        <v>3389380</v>
      </c>
      <c r="M16" s="48">
        <v>0</v>
      </c>
      <c r="N16" s="48">
        <v>0</v>
      </c>
      <c r="O16" s="48">
        <v>0</v>
      </c>
      <c r="P16" s="49">
        <f>L16</f>
        <v>3389380</v>
      </c>
      <c r="Q16" s="33">
        <f>L16/H16</f>
        <v>2340.570402596506</v>
      </c>
      <c r="R16" s="32">
        <v>3648</v>
      </c>
      <c r="S16" s="50">
        <v>45231</v>
      </c>
    </row>
    <row r="17" spans="1:19" ht="15.75">
      <c r="A17" s="53"/>
      <c r="B17" s="51" t="s">
        <v>34</v>
      </c>
      <c r="C17" s="31" t="s">
        <v>25</v>
      </c>
      <c r="D17" s="31" t="s">
        <v>25</v>
      </c>
      <c r="E17" s="31" t="s">
        <v>25</v>
      </c>
      <c r="F17" s="54" t="s">
        <v>25</v>
      </c>
      <c r="G17" s="54" t="s">
        <v>25</v>
      </c>
      <c r="H17" s="52">
        <f>SUM(H15:H16)</f>
        <v>2649.7</v>
      </c>
      <c r="I17" s="52">
        <f>SUM(I15:I16)</f>
        <v>2559.2</v>
      </c>
      <c r="J17" s="52">
        <f>SUM(J15:J16)</f>
        <v>2291.9</v>
      </c>
      <c r="K17" s="49">
        <f>SUM(K15:K16)</f>
        <v>119</v>
      </c>
      <c r="L17" s="47">
        <f>'Реестр МКД Морки НА ПРОВЕРКУ '!C23</f>
        <v>3899380</v>
      </c>
      <c r="M17" s="49">
        <f>SUM(M15:M16)</f>
        <v>0</v>
      </c>
      <c r="N17" s="49">
        <f>SUM(N15:N16)</f>
        <v>0</v>
      </c>
      <c r="O17" s="49">
        <f>SUM(O15:O16)</f>
        <v>0</v>
      </c>
      <c r="P17" s="49">
        <f>SUM(P15:P16)</f>
        <v>3899380</v>
      </c>
      <c r="Q17" s="31" t="s">
        <v>25</v>
      </c>
      <c r="R17" s="31" t="s">
        <v>25</v>
      </c>
      <c r="S17" s="31" t="s">
        <v>25</v>
      </c>
    </row>
    <row r="18" spans="1:19" ht="15.75">
      <c r="A18" s="86">
        <v>2024</v>
      </c>
      <c r="B18" s="87"/>
      <c r="C18" s="88"/>
      <c r="D18" s="88"/>
      <c r="E18" s="88"/>
      <c r="F18" s="89"/>
      <c r="G18" s="89"/>
      <c r="H18" s="90"/>
      <c r="I18" s="90"/>
      <c r="J18" s="90"/>
      <c r="K18" s="89"/>
      <c r="L18" s="90"/>
      <c r="M18" s="90"/>
      <c r="N18" s="90"/>
      <c r="O18" s="90"/>
      <c r="P18" s="90"/>
      <c r="Q18" s="90"/>
      <c r="R18" s="90"/>
      <c r="S18" s="91"/>
    </row>
    <row r="19" spans="1:19" ht="15.75">
      <c r="A19" s="31">
        <v>1</v>
      </c>
      <c r="B19" s="42" t="s">
        <v>41</v>
      </c>
      <c r="C19" s="31">
        <v>1980</v>
      </c>
      <c r="D19" s="31"/>
      <c r="E19" s="31" t="s">
        <v>38</v>
      </c>
      <c r="F19" s="46">
        <v>3</v>
      </c>
      <c r="G19" s="46">
        <v>3</v>
      </c>
      <c r="H19" s="52">
        <v>1518.8</v>
      </c>
      <c r="I19" s="31">
        <v>1398</v>
      </c>
      <c r="J19" s="31">
        <v>1398</v>
      </c>
      <c r="K19" s="30">
        <v>72</v>
      </c>
      <c r="L19" s="47">
        <f>'Реестр МКД Морки НА ПРОВЕРКУ '!C25</f>
        <v>3616800</v>
      </c>
      <c r="M19" s="55">
        <v>0</v>
      </c>
      <c r="N19" s="55">
        <v>0</v>
      </c>
      <c r="O19" s="30">
        <v>0</v>
      </c>
      <c r="P19" s="47">
        <f>L19</f>
        <v>3616800</v>
      </c>
      <c r="Q19" s="33">
        <f>L19/H19</f>
        <v>2381.3537002897024</v>
      </c>
      <c r="R19" s="32">
        <v>3648</v>
      </c>
      <c r="S19" s="50">
        <v>45597</v>
      </c>
    </row>
    <row r="20" spans="1:19" ht="15.75">
      <c r="A20" s="31">
        <v>2</v>
      </c>
      <c r="B20" s="42" t="s">
        <v>42</v>
      </c>
      <c r="C20" s="31">
        <v>1983</v>
      </c>
      <c r="D20" s="31"/>
      <c r="E20" s="31" t="s">
        <v>38</v>
      </c>
      <c r="F20" s="46">
        <v>3</v>
      </c>
      <c r="G20" s="46">
        <v>3</v>
      </c>
      <c r="H20" s="31">
        <v>1850.4</v>
      </c>
      <c r="I20" s="31">
        <v>1354.2</v>
      </c>
      <c r="J20" s="32">
        <v>1354.2</v>
      </c>
      <c r="K20" s="31">
        <v>70</v>
      </c>
      <c r="L20" s="47">
        <f>'Реестр МКД Морки НА ПРОВЕРКУ '!C26</f>
        <v>3736200</v>
      </c>
      <c r="M20" s="49">
        <v>0</v>
      </c>
      <c r="N20" s="49">
        <v>0</v>
      </c>
      <c r="O20" s="31">
        <v>0</v>
      </c>
      <c r="P20" s="49">
        <f>L20</f>
        <v>3736200</v>
      </c>
      <c r="Q20" s="33">
        <f>L20/H20</f>
        <v>2019.130998702983</v>
      </c>
      <c r="R20" s="32">
        <v>3648</v>
      </c>
      <c r="S20" s="50">
        <v>45597</v>
      </c>
    </row>
    <row r="21" spans="1:19" ht="15.75">
      <c r="A21" s="31">
        <v>3</v>
      </c>
      <c r="B21" s="42" t="s">
        <v>36</v>
      </c>
      <c r="C21" s="31">
        <v>1975</v>
      </c>
      <c r="D21" s="31"/>
      <c r="E21" s="31" t="s">
        <v>33</v>
      </c>
      <c r="F21" s="46">
        <v>3</v>
      </c>
      <c r="G21" s="46">
        <v>2</v>
      </c>
      <c r="H21" s="31">
        <v>1201.6</v>
      </c>
      <c r="I21" s="31">
        <v>1111.1</v>
      </c>
      <c r="J21" s="31">
        <v>1070.2</v>
      </c>
      <c r="K21" s="31">
        <v>57</v>
      </c>
      <c r="L21" s="47">
        <f>'Реестр МКД Морки НА ПРОВЕРКУ '!C27</f>
        <v>1571148</v>
      </c>
      <c r="M21" s="49"/>
      <c r="N21" s="49"/>
      <c r="O21" s="31"/>
      <c r="P21" s="49">
        <f>L21</f>
        <v>1571148</v>
      </c>
      <c r="Q21" s="33">
        <f>L21/H21</f>
        <v>1307.546604527297</v>
      </c>
      <c r="R21" s="32">
        <v>3648</v>
      </c>
      <c r="S21" s="50">
        <v>45597</v>
      </c>
    </row>
    <row r="22" spans="1:19" ht="15.75">
      <c r="A22" s="30"/>
      <c r="B22" s="51" t="s">
        <v>34</v>
      </c>
      <c r="C22" s="31" t="s">
        <v>25</v>
      </c>
      <c r="D22" s="31" t="s">
        <v>25</v>
      </c>
      <c r="E22" s="31" t="s">
        <v>25</v>
      </c>
      <c r="F22" s="54" t="s">
        <v>25</v>
      </c>
      <c r="G22" s="54" t="s">
        <v>25</v>
      </c>
      <c r="H22" s="56">
        <f>H19+H20+H21</f>
        <v>4570.799999999999</v>
      </c>
      <c r="I22" s="56">
        <f aca="true" t="shared" si="0" ref="I22:P22">I19+I20+I21</f>
        <v>3863.2999999999997</v>
      </c>
      <c r="J22" s="56">
        <f t="shared" si="0"/>
        <v>3822.3999999999996</v>
      </c>
      <c r="K22" s="55">
        <f t="shared" si="0"/>
        <v>199</v>
      </c>
      <c r="L22" s="55">
        <f t="shared" si="0"/>
        <v>8924148</v>
      </c>
      <c r="M22" s="56">
        <f t="shared" si="0"/>
        <v>0</v>
      </c>
      <c r="N22" s="56">
        <f t="shared" si="0"/>
        <v>0</v>
      </c>
      <c r="O22" s="56">
        <f t="shared" si="0"/>
        <v>0</v>
      </c>
      <c r="P22" s="55">
        <f t="shared" si="0"/>
        <v>8924148</v>
      </c>
      <c r="Q22" s="31" t="s">
        <v>25</v>
      </c>
      <c r="R22" s="31" t="s">
        <v>25</v>
      </c>
      <c r="S22" s="31" t="s">
        <v>25</v>
      </c>
    </row>
    <row r="23" spans="1:19" ht="15.75">
      <c r="A23" s="86">
        <v>2025</v>
      </c>
      <c r="B23" s="87"/>
      <c r="C23" s="88"/>
      <c r="D23" s="88"/>
      <c r="E23" s="88"/>
      <c r="F23" s="89"/>
      <c r="G23" s="89"/>
      <c r="H23" s="90"/>
      <c r="I23" s="90"/>
      <c r="J23" s="90"/>
      <c r="K23" s="89"/>
      <c r="L23" s="90"/>
      <c r="M23" s="90"/>
      <c r="N23" s="90"/>
      <c r="O23" s="90"/>
      <c r="P23" s="90"/>
      <c r="Q23" s="90"/>
      <c r="R23" s="90"/>
      <c r="S23" s="91"/>
    </row>
    <row r="24" spans="1:19" ht="15.75">
      <c r="A24" s="57">
        <v>1</v>
      </c>
      <c r="B24" s="42" t="s">
        <v>44</v>
      </c>
      <c r="C24" s="30">
        <v>1984</v>
      </c>
      <c r="D24" s="58"/>
      <c r="E24" s="31" t="s">
        <v>38</v>
      </c>
      <c r="F24" s="43">
        <v>3</v>
      </c>
      <c r="G24" s="43">
        <v>3</v>
      </c>
      <c r="H24" s="33">
        <v>1980.9</v>
      </c>
      <c r="I24" s="33">
        <v>1353.2</v>
      </c>
      <c r="J24" s="33">
        <v>1303</v>
      </c>
      <c r="K24" s="43">
        <v>70</v>
      </c>
      <c r="L24" s="47">
        <f>'Реестр МКД Морки НА ПРОВЕРКУ '!C30</f>
        <v>3605320</v>
      </c>
      <c r="M24" s="33">
        <v>0</v>
      </c>
      <c r="N24" s="33">
        <v>0</v>
      </c>
      <c r="O24" s="33">
        <v>0</v>
      </c>
      <c r="P24" s="55">
        <f>L24</f>
        <v>3605320</v>
      </c>
      <c r="Q24" s="33">
        <f>L24/H24</f>
        <v>1820.0413953253571</v>
      </c>
      <c r="R24" s="32">
        <v>3648</v>
      </c>
      <c r="S24" s="50">
        <v>45962</v>
      </c>
    </row>
    <row r="25" spans="1:19" ht="15.75">
      <c r="A25" s="31">
        <v>2</v>
      </c>
      <c r="B25" s="42" t="s">
        <v>43</v>
      </c>
      <c r="C25" s="31">
        <v>1983</v>
      </c>
      <c r="D25" s="31"/>
      <c r="E25" s="31" t="s">
        <v>33</v>
      </c>
      <c r="F25" s="46">
        <v>3</v>
      </c>
      <c r="G25" s="46">
        <v>3</v>
      </c>
      <c r="H25" s="31">
        <v>1515</v>
      </c>
      <c r="I25" s="31">
        <v>1515</v>
      </c>
      <c r="J25" s="31">
        <v>1466.7</v>
      </c>
      <c r="K25" s="30">
        <v>77</v>
      </c>
      <c r="L25" s="47">
        <f>'Реестр МКД Морки НА ПРОВЕРКУ '!C31</f>
        <v>3994600</v>
      </c>
      <c r="M25" s="55">
        <v>0</v>
      </c>
      <c r="N25" s="55">
        <v>0</v>
      </c>
      <c r="O25" s="30">
        <v>0</v>
      </c>
      <c r="P25" s="55">
        <f>L25</f>
        <v>3994600</v>
      </c>
      <c r="Q25" s="33">
        <f>L25/H25</f>
        <v>2636.6996699669967</v>
      </c>
      <c r="R25" s="32">
        <v>7206</v>
      </c>
      <c r="S25" s="50">
        <v>45962</v>
      </c>
    </row>
    <row r="26" spans="1:19" ht="15.75">
      <c r="A26" s="31"/>
      <c r="B26" s="51" t="s">
        <v>34</v>
      </c>
      <c r="C26" s="31" t="s">
        <v>25</v>
      </c>
      <c r="D26" s="31" t="s">
        <v>25</v>
      </c>
      <c r="E26" s="31" t="s">
        <v>25</v>
      </c>
      <c r="F26" s="54" t="s">
        <v>25</v>
      </c>
      <c r="G26" s="54" t="s">
        <v>25</v>
      </c>
      <c r="H26" s="32">
        <f>H24+H25</f>
        <v>3495.9</v>
      </c>
      <c r="I26" s="32">
        <f aca="true" t="shared" si="1" ref="I26:P26">I24+I25</f>
        <v>2868.2</v>
      </c>
      <c r="J26" s="32">
        <f t="shared" si="1"/>
        <v>2769.7</v>
      </c>
      <c r="K26" s="32">
        <f t="shared" si="1"/>
        <v>147</v>
      </c>
      <c r="L26" s="47">
        <f>'Реестр МКД Морки НА ПРОВЕРКУ '!C32</f>
        <v>7599920</v>
      </c>
      <c r="M26" s="32">
        <f t="shared" si="1"/>
        <v>0</v>
      </c>
      <c r="N26" s="32">
        <f t="shared" si="1"/>
        <v>0</v>
      </c>
      <c r="O26" s="32">
        <f t="shared" si="1"/>
        <v>0</v>
      </c>
      <c r="P26" s="49">
        <f t="shared" si="1"/>
        <v>7599920</v>
      </c>
      <c r="Q26" s="31" t="s">
        <v>25</v>
      </c>
      <c r="R26" s="31" t="s">
        <v>25</v>
      </c>
      <c r="S26" s="31" t="s">
        <v>25</v>
      </c>
    </row>
    <row r="27" spans="3:19" ht="15.75"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2:19" ht="18.75">
      <c r="B28" s="11" t="s">
        <v>27</v>
      </c>
      <c r="C28" s="9"/>
      <c r="D28" s="9"/>
      <c r="E28" s="9"/>
      <c r="F28" s="9"/>
      <c r="G28" s="9"/>
      <c r="H28" s="22"/>
      <c r="I28" s="9"/>
      <c r="J28" s="9"/>
      <c r="K28" s="9"/>
      <c r="L28" s="22"/>
      <c r="M28" s="9"/>
      <c r="N28" s="9"/>
      <c r="O28" s="9"/>
      <c r="P28" s="9"/>
      <c r="Q28" s="9"/>
      <c r="R28" s="9"/>
      <c r="S28" s="9"/>
    </row>
    <row r="29" spans="3:19" ht="15.75"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</row>
    <row r="30" spans="2:19" ht="15.75">
      <c r="B30" s="28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</row>
    <row r="31" spans="2:19" ht="15.75">
      <c r="B31" s="28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</row>
    <row r="32" spans="15:16" ht="15.75">
      <c r="O32" s="9"/>
      <c r="P32" s="9"/>
    </row>
    <row r="33" ht="15.75">
      <c r="P33" s="9"/>
    </row>
  </sheetData>
  <sheetProtection/>
  <mergeCells count="27">
    <mergeCell ref="A14:S14"/>
    <mergeCell ref="L10:L11"/>
    <mergeCell ref="Q1:S1"/>
    <mergeCell ref="O2:S2"/>
    <mergeCell ref="N3:S3"/>
    <mergeCell ref="M4:S4"/>
    <mergeCell ref="Q9:Q11"/>
    <mergeCell ref="R9:R11"/>
    <mergeCell ref="A6:S6"/>
    <mergeCell ref="A9:A12"/>
    <mergeCell ref="I10:I11"/>
    <mergeCell ref="E9:E12"/>
    <mergeCell ref="F9:F12"/>
    <mergeCell ref="G9:G12"/>
    <mergeCell ref="H9:H11"/>
    <mergeCell ref="D10:D12"/>
    <mergeCell ref="C9:D9"/>
    <mergeCell ref="J10:J11"/>
    <mergeCell ref="A23:S23"/>
    <mergeCell ref="M10:P10"/>
    <mergeCell ref="L9:P9"/>
    <mergeCell ref="I9:J9"/>
    <mergeCell ref="K9:K11"/>
    <mergeCell ref="A18:S18"/>
    <mergeCell ref="S9:S12"/>
    <mergeCell ref="C10:C12"/>
    <mergeCell ref="B9:B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Admin_morki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AsusH87</cp:lastModifiedBy>
  <cp:lastPrinted>2023-10-16T10:18:17Z</cp:lastPrinted>
  <dcterms:created xsi:type="dcterms:W3CDTF">2013-05-21T14:47:49Z</dcterms:created>
  <dcterms:modified xsi:type="dcterms:W3CDTF">2023-10-16T13:15:48Z</dcterms:modified>
  <cp:category/>
  <cp:version/>
  <cp:contentType/>
  <cp:contentStatus/>
</cp:coreProperties>
</file>