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РМЭ" sheetId="1" r:id="rId1"/>
    <sheet name="РФ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<sst xmlns="http://schemas.openxmlformats.org/spreadsheetml/2006/main" count="161" uniqueCount="123">
  <si>
    <t>ЦФО</t>
  </si>
  <si>
    <t>Белгородская</t>
  </si>
  <si>
    <t>Брянская</t>
  </si>
  <si>
    <t>Владимирская</t>
  </si>
  <si>
    <t>Воронежская</t>
  </si>
  <si>
    <t>Ивановская</t>
  </si>
  <si>
    <t>Калужская</t>
  </si>
  <si>
    <t>Костромская</t>
  </si>
  <si>
    <t>Курская</t>
  </si>
  <si>
    <t>Липецкая</t>
  </si>
  <si>
    <t>Московская</t>
  </si>
  <si>
    <t>Орловская</t>
  </si>
  <si>
    <t>Рязанская</t>
  </si>
  <si>
    <t>Смоленская</t>
  </si>
  <si>
    <t>Тамбовская</t>
  </si>
  <si>
    <t>Тверская</t>
  </si>
  <si>
    <t>Тульская</t>
  </si>
  <si>
    <t>Ярославская</t>
  </si>
  <si>
    <t>I</t>
  </si>
  <si>
    <t>II</t>
  </si>
  <si>
    <t>III</t>
  </si>
  <si>
    <t>IV</t>
  </si>
  <si>
    <t>V</t>
  </si>
  <si>
    <t>Содержание</t>
  </si>
  <si>
    <t>Ремонт</t>
  </si>
  <si>
    <t>Кап.ремонт</t>
  </si>
  <si>
    <t>ремонт</t>
  </si>
  <si>
    <t>кап.ремонт</t>
  </si>
  <si>
    <t>Дефлятор 2007 - 2010</t>
  </si>
  <si>
    <t>ВСЕГО</t>
  </si>
  <si>
    <t>Всего</t>
  </si>
  <si>
    <t>СЗФО</t>
  </si>
  <si>
    <t>Карелия</t>
  </si>
  <si>
    <t>Коми</t>
  </si>
  <si>
    <t>Архангельская</t>
  </si>
  <si>
    <t>Вологодская</t>
  </si>
  <si>
    <t>Калининградская</t>
  </si>
  <si>
    <t>Ленинградская</t>
  </si>
  <si>
    <t>Мурманская</t>
  </si>
  <si>
    <t>Новгородская</t>
  </si>
  <si>
    <t>Псковская</t>
  </si>
  <si>
    <t>Ненецкий АО</t>
  </si>
  <si>
    <t>ЮФО</t>
  </si>
  <si>
    <t>рем</t>
  </si>
  <si>
    <t>к.рем</t>
  </si>
  <si>
    <t>ркм</t>
  </si>
  <si>
    <t>Адыгея</t>
  </si>
  <si>
    <t>Дагестан</t>
  </si>
  <si>
    <t>Ингушетия</t>
  </si>
  <si>
    <t>Калмыкия</t>
  </si>
  <si>
    <t>Чеченская</t>
  </si>
  <si>
    <t>Краснодарский</t>
  </si>
  <si>
    <t>Ставропольский</t>
  </si>
  <si>
    <t>Астраханская</t>
  </si>
  <si>
    <t>Волгоградская</t>
  </si>
  <si>
    <t>Ростовская</t>
  </si>
  <si>
    <t>Башкортостан</t>
  </si>
  <si>
    <t>Марий Эл</t>
  </si>
  <si>
    <t>Мордовия</t>
  </si>
  <si>
    <t>Татарстан</t>
  </si>
  <si>
    <t>Удмуртская</t>
  </si>
  <si>
    <t>Чувашская</t>
  </si>
  <si>
    <t>Пермский</t>
  </si>
  <si>
    <t>Кировская</t>
  </si>
  <si>
    <t>Нижегородская</t>
  </si>
  <si>
    <t>Оренбургская</t>
  </si>
  <si>
    <t>Пензенская</t>
  </si>
  <si>
    <t>Самарская</t>
  </si>
  <si>
    <t>Саратовская</t>
  </si>
  <si>
    <t>Ульяновская</t>
  </si>
  <si>
    <t>Курганская</t>
  </si>
  <si>
    <t>Свердловская</t>
  </si>
  <si>
    <t>Тюменская</t>
  </si>
  <si>
    <t>Челябинская</t>
  </si>
  <si>
    <t>Алтай</t>
  </si>
  <si>
    <t>Бурятия</t>
  </si>
  <si>
    <t>Тыва</t>
  </si>
  <si>
    <t>Хакасия</t>
  </si>
  <si>
    <t>Алтайский край</t>
  </si>
  <si>
    <t>Красноярский край</t>
  </si>
  <si>
    <t>Забайкальский край</t>
  </si>
  <si>
    <t>Иркутская</t>
  </si>
  <si>
    <t>Кемеровская</t>
  </si>
  <si>
    <t>Новосибирская</t>
  </si>
  <si>
    <t>Омская</t>
  </si>
  <si>
    <t>Томская</t>
  </si>
  <si>
    <t>Саха(Якутия)</t>
  </si>
  <si>
    <t>Амурская</t>
  </si>
  <si>
    <t>Магаданская</t>
  </si>
  <si>
    <t>Сахалинская</t>
  </si>
  <si>
    <t>Еврейская АО</t>
  </si>
  <si>
    <t>Чукотская АО</t>
  </si>
  <si>
    <t>ПФО</t>
  </si>
  <si>
    <t>УФО</t>
  </si>
  <si>
    <t>СФО</t>
  </si>
  <si>
    <t>ДФО</t>
  </si>
  <si>
    <t>Субъект 
Российской 
Федерации</t>
  </si>
  <si>
    <t>Протяженность автомобильных дорог с твердым покрытием, км</t>
  </si>
  <si>
    <t>в том числе по категориям:</t>
  </si>
  <si>
    <t>Округ</t>
  </si>
  <si>
    <t>Потребность в денежных средствах в соответствии
 с постановлением Правительства РФ от 23.08.2007 г. № 539, млн. руб.</t>
  </si>
  <si>
    <t>Потребность в денежных средствах на содержание, ремонт и капитальный ремонт автомобильных дорог</t>
  </si>
  <si>
    <t>на 2010 год</t>
  </si>
  <si>
    <t>Кабардино-Балкария</t>
  </si>
  <si>
    <t>Карачаево-Черкессия</t>
  </si>
  <si>
    <t>СевернаяОсетия-Алания</t>
  </si>
  <si>
    <t>Приморский край</t>
  </si>
  <si>
    <t>Хабаровский край</t>
  </si>
  <si>
    <t>Камчатский край</t>
  </si>
  <si>
    <t>Ханты-Мансийский АО</t>
  </si>
  <si>
    <t>Ямало-Ненецкий  АО</t>
  </si>
  <si>
    <t>в соответствии с нормативами денежных затрат, установленных постановлением Правительства Республики Марий Эл от 06.11.2007 г. № 264</t>
  </si>
  <si>
    <t>в соответствии с нормативами денежных затрат, установленных постановлением Правительства Российской Федерации от 23.08.2007 г. № 539</t>
  </si>
  <si>
    <t>Вся сеть</t>
  </si>
  <si>
    <t>Автодороги</t>
  </si>
  <si>
    <t>опорной сети</t>
  </si>
  <si>
    <t>Автодорога</t>
  </si>
  <si>
    <t>Йошкар-Ола - Уржум</t>
  </si>
  <si>
    <t>Республика 
Марий Эл</t>
  </si>
  <si>
    <t>на 2012 год</t>
  </si>
  <si>
    <t>Дефлятор 2007 - 2012</t>
  </si>
  <si>
    <t>Протяженность автомобильных дорог общего пользования
республиканского значения, км</t>
  </si>
  <si>
    <t>Потребность в денежных средствах,
 млн. руб.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</si>
</sst>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00"/>
  </numFmts>
  <fonts count="19">
    <font>
      <sz val="10"/>
      <name val="Arial Cyr"/>
      <family val="0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vertical="center"/>
    </xf>
    <xf numFmtId="1" fontId="0" fillId="0" borderId="10" xfId="0" applyNumberFormat="1" applyBorder="1" applyAlignment="1">
      <alignment horizontal="right"/>
    </xf>
    <xf numFmtId="164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164" fontId="1" fillId="0" borderId="10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right"/>
    </xf>
    <xf numFmtId="0" fontId="1" fillId="0" borderId="0" xfId="0" applyFont="1" applyAlignment="1">
      <alignment/>
    </xf>
    <xf numFmtId="166" fontId="0" fillId="0" borderId="10" xfId="0" applyNumberFormat="1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 vertical="center"/>
    </xf>
    <xf numFmtId="164" fontId="0" fillId="0" borderId="12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13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wrapText="1"/>
    </xf>
    <xf numFmtId="0" fontId="0" fillId="0" borderId="12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0"/>
  <sheetViews>
    <sheetView tabSelected="1" zoomScalePageLayoutView="0" workbookViewId="0" topLeftCell="B1">
      <selection activeCell="M26" sqref="M26"/>
    </sheetView>
  </sheetViews>
  <sheetFormatPr defaultColWidth="9.00390625" defaultRowHeight="12.75"/>
  <cols>
    <col min="1" max="1" width="6.375" style="0" hidden="1" customWidth="1"/>
    <col min="2" max="2" width="20.875" style="0" customWidth="1"/>
    <col min="3" max="3" width="11.875" style="0" customWidth="1"/>
    <col min="4" max="4" width="10.00390625" style="0" customWidth="1"/>
    <col min="5" max="6" width="6.875" style="0" hidden="1" customWidth="1"/>
    <col min="7" max="7" width="10.125" style="0" customWidth="1"/>
    <col min="8" max="9" width="6.75390625" style="0" hidden="1" customWidth="1"/>
    <col min="11" max="12" width="6.75390625" style="0" hidden="1" customWidth="1"/>
    <col min="13" max="13" width="9.00390625" style="0" customWidth="1"/>
    <col min="14" max="15" width="6.75390625" style="0" hidden="1" customWidth="1"/>
    <col min="16" max="16" width="8.875" style="0" customWidth="1"/>
    <col min="17" max="18" width="6.75390625" style="0" hidden="1" customWidth="1"/>
    <col min="19" max="19" width="9.125" style="0" hidden="1" customWidth="1"/>
    <col min="20" max="20" width="11.00390625" style="0" hidden="1" customWidth="1"/>
    <col min="21" max="21" width="9.125" style="0" hidden="1" customWidth="1"/>
    <col min="22" max="22" width="12.375" style="0" customWidth="1"/>
    <col min="23" max="25" width="11.00390625" style="0" customWidth="1"/>
  </cols>
  <sheetData>
    <row r="1" spans="1:25" ht="12.75">
      <c r="A1" s="25" t="s">
        <v>101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</row>
    <row r="2" spans="1:25" ht="12.75">
      <c r="A2" s="26" t="s">
        <v>111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</row>
    <row r="3" spans="1:26" ht="12.75">
      <c r="A3" s="25" t="s">
        <v>119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1"/>
    </row>
    <row r="5" spans="2:4" ht="12.75">
      <c r="B5" s="2" t="s">
        <v>120</v>
      </c>
      <c r="C5" s="2"/>
      <c r="D5">
        <f>1.185*1.077*1.082*1.082*1.078</f>
        <v>1.6106728421876404</v>
      </c>
    </row>
    <row r="9" spans="1:25" ht="27" customHeight="1">
      <c r="A9" s="35" t="s">
        <v>99</v>
      </c>
      <c r="B9" s="33" t="s">
        <v>118</v>
      </c>
      <c r="C9" s="36" t="s">
        <v>121</v>
      </c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8"/>
      <c r="Q9" s="4"/>
      <c r="R9" s="4"/>
      <c r="S9" s="4"/>
      <c r="T9" s="4"/>
      <c r="U9" s="4"/>
      <c r="V9" s="27" t="s">
        <v>122</v>
      </c>
      <c r="W9" s="28"/>
      <c r="X9" s="28"/>
      <c r="Y9" s="29"/>
    </row>
    <row r="10" spans="1:25" ht="12.75">
      <c r="A10" s="35"/>
      <c r="B10" s="34"/>
      <c r="C10" s="40" t="s">
        <v>30</v>
      </c>
      <c r="D10" s="41" t="s">
        <v>98</v>
      </c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3"/>
      <c r="Q10" s="4"/>
      <c r="R10" s="4"/>
      <c r="S10" s="4"/>
      <c r="T10" s="4"/>
      <c r="U10" s="4"/>
      <c r="V10" s="30"/>
      <c r="W10" s="31"/>
      <c r="X10" s="31"/>
      <c r="Y10" s="32"/>
    </row>
    <row r="11" spans="1:25" ht="12.75">
      <c r="A11" s="35"/>
      <c r="B11" s="24"/>
      <c r="C11" s="40"/>
      <c r="D11" s="5" t="s">
        <v>18</v>
      </c>
      <c r="E11" s="5" t="s">
        <v>43</v>
      </c>
      <c r="F11" s="5" t="s">
        <v>44</v>
      </c>
      <c r="G11" s="5" t="s">
        <v>19</v>
      </c>
      <c r="H11" s="5" t="s">
        <v>43</v>
      </c>
      <c r="I11" s="5" t="s">
        <v>44</v>
      </c>
      <c r="J11" s="5" t="s">
        <v>20</v>
      </c>
      <c r="K11" s="5" t="s">
        <v>43</v>
      </c>
      <c r="L11" s="5" t="s">
        <v>44</v>
      </c>
      <c r="M11" s="5" t="s">
        <v>21</v>
      </c>
      <c r="N11" s="5" t="s">
        <v>45</v>
      </c>
      <c r="O11" s="5" t="s">
        <v>44</v>
      </c>
      <c r="P11" s="5" t="s">
        <v>22</v>
      </c>
      <c r="Q11" s="5" t="s">
        <v>43</v>
      </c>
      <c r="R11" s="5" t="s">
        <v>44</v>
      </c>
      <c r="S11" s="5" t="s">
        <v>26</v>
      </c>
      <c r="T11" s="5" t="s">
        <v>23</v>
      </c>
      <c r="U11" s="4"/>
      <c r="V11" s="5" t="s">
        <v>23</v>
      </c>
      <c r="W11" s="5" t="s">
        <v>26</v>
      </c>
      <c r="X11" s="5" t="s">
        <v>27</v>
      </c>
      <c r="Y11" s="5" t="s">
        <v>29</v>
      </c>
    </row>
    <row r="12" spans="1:25" ht="12.75">
      <c r="A12" s="17"/>
      <c r="B12" s="5"/>
      <c r="C12" s="16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15"/>
      <c r="T12" s="15"/>
      <c r="U12" s="4"/>
      <c r="V12" s="5"/>
      <c r="W12" s="5"/>
      <c r="X12" s="5"/>
      <c r="Y12" s="5"/>
    </row>
    <row r="13" spans="1:25" ht="12.75">
      <c r="A13" s="21" t="s">
        <v>92</v>
      </c>
      <c r="B13" s="4"/>
      <c r="C13" s="1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>
        <f>(P13-R13)/5</f>
        <v>0</v>
      </c>
      <c r="R13" s="6">
        <f>P13/10</f>
        <v>0</v>
      </c>
      <c r="S13" s="23">
        <v>1</v>
      </c>
      <c r="T13" s="23">
        <v>1</v>
      </c>
      <c r="U13" s="4"/>
      <c r="V13" s="8"/>
      <c r="W13" s="8"/>
      <c r="X13" s="8"/>
      <c r="Y13" s="8"/>
    </row>
    <row r="14" spans="1:25" ht="12.75">
      <c r="A14" s="22"/>
      <c r="B14" s="4" t="s">
        <v>113</v>
      </c>
      <c r="C14" s="18">
        <f>D14+G14+J14+M14+P14</f>
        <v>3078.5</v>
      </c>
      <c r="D14" s="6">
        <v>3</v>
      </c>
      <c r="E14" s="6">
        <f>D14/4-F14</f>
        <v>0.5</v>
      </c>
      <c r="F14" s="6">
        <f>D14/12</f>
        <v>0.25</v>
      </c>
      <c r="G14" s="6">
        <v>84</v>
      </c>
      <c r="H14" s="6">
        <f>G14/4-I14</f>
        <v>14</v>
      </c>
      <c r="I14" s="6">
        <f>G14/12</f>
        <v>7</v>
      </c>
      <c r="J14" s="6">
        <v>674</v>
      </c>
      <c r="K14" s="6">
        <f>J14/6-L14</f>
        <v>56.166666666666664</v>
      </c>
      <c r="L14" s="6">
        <f>J14/12</f>
        <v>56.166666666666664</v>
      </c>
      <c r="M14" s="6">
        <v>2024</v>
      </c>
      <c r="N14" s="6">
        <f>M14/6-O14</f>
        <v>168.66666666666666</v>
      </c>
      <c r="O14" s="6">
        <f>M14/12</f>
        <v>168.66666666666666</v>
      </c>
      <c r="P14" s="6">
        <v>293.5</v>
      </c>
      <c r="Q14" s="6">
        <f>P14/5-R14</f>
        <v>29.35</v>
      </c>
      <c r="R14" s="6">
        <f>P14/10</f>
        <v>29.35</v>
      </c>
      <c r="S14" s="24"/>
      <c r="T14" s="24"/>
      <c r="U14" s="4"/>
      <c r="V14" s="14">
        <v>1275.912</v>
      </c>
      <c r="W14" s="14">
        <v>752.84</v>
      </c>
      <c r="X14" s="14">
        <v>2482.796</v>
      </c>
      <c r="Y14" s="14">
        <v>4511.547</v>
      </c>
    </row>
    <row r="15" spans="2:25" ht="12.75" hidden="1">
      <c r="B15" s="4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20"/>
    </row>
    <row r="16" spans="1:25" ht="12.75" hidden="1">
      <c r="A16" s="21" t="s">
        <v>92</v>
      </c>
      <c r="B16" s="4" t="s">
        <v>114</v>
      </c>
      <c r="C16" s="1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>
        <f>(P16-R16)/5</f>
        <v>0</v>
      </c>
      <c r="R16" s="6">
        <f>P16/10</f>
        <v>0</v>
      </c>
      <c r="S16" s="23">
        <v>1</v>
      </c>
      <c r="T16" s="23">
        <v>1</v>
      </c>
      <c r="U16" s="4"/>
      <c r="V16" s="8"/>
      <c r="W16" s="8"/>
      <c r="X16" s="8"/>
      <c r="Y16" s="8"/>
    </row>
    <row r="17" spans="1:25" ht="12.75" hidden="1">
      <c r="A17" s="22"/>
      <c r="B17" s="4" t="s">
        <v>115</v>
      </c>
      <c r="C17" s="18">
        <v>1268</v>
      </c>
      <c r="D17" s="6">
        <v>3</v>
      </c>
      <c r="E17" s="6">
        <f>D17/4-F17</f>
        <v>0.5</v>
      </c>
      <c r="F17" s="6">
        <f>D17/12</f>
        <v>0.25</v>
      </c>
      <c r="G17" s="6">
        <v>77.4</v>
      </c>
      <c r="H17" s="6">
        <f>G17/4-I17</f>
        <v>12.900000000000002</v>
      </c>
      <c r="I17" s="6">
        <f>G17/12</f>
        <v>6.45</v>
      </c>
      <c r="J17" s="6">
        <v>611.7</v>
      </c>
      <c r="K17" s="6">
        <f>J17/6-L17</f>
        <v>50.975</v>
      </c>
      <c r="L17" s="6">
        <f>J17/12</f>
        <v>50.975</v>
      </c>
      <c r="M17" s="6">
        <v>567</v>
      </c>
      <c r="N17" s="6">
        <f>M17/6-O17</f>
        <v>47.25</v>
      </c>
      <c r="O17" s="6">
        <f>M17/12</f>
        <v>47.25</v>
      </c>
      <c r="P17" s="6">
        <v>2.4</v>
      </c>
      <c r="Q17" s="6">
        <f>P17/5-R17</f>
        <v>0.24</v>
      </c>
      <c r="R17" s="6">
        <f>P17/10</f>
        <v>0.24</v>
      </c>
      <c r="S17" s="24"/>
      <c r="T17" s="24"/>
      <c r="U17" s="4"/>
      <c r="V17" s="14" t="e">
        <f>(D17*#REF!+G17*#REF!+J17*#REF!+M17*#REF!+P17*#REF!)*240*$D$5*$T$13/1000</f>
        <v>#REF!</v>
      </c>
      <c r="W17" s="14" t="e">
        <f>(E17*#REF!+H17*#REF!+K17*#REF!+N17*#REF!+Q17*#REF!)*1280*$D$5*$S$13/1000</f>
        <v>#REF!</v>
      </c>
      <c r="X17" s="14" t="e">
        <f>(F17*#REF!+I17*#REF!+L17*#REF!+O17*#REF!+R17*#REF!)*4030*$D$5*$S$13/1000</f>
        <v>#REF!</v>
      </c>
      <c r="Y17" s="14" t="e">
        <f>SUM(V17:X17)</f>
        <v>#REF!</v>
      </c>
    </row>
    <row r="18" spans="2:25" ht="12.75" hidden="1">
      <c r="B18" s="4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20"/>
    </row>
    <row r="19" spans="1:25" ht="12.75" hidden="1">
      <c r="A19" s="21" t="s">
        <v>92</v>
      </c>
      <c r="B19" s="4" t="s">
        <v>116</v>
      </c>
      <c r="C19" s="1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>
        <f>(P19-R19)/5</f>
        <v>0</v>
      </c>
      <c r="R19" s="6">
        <f>P19/10</f>
        <v>0</v>
      </c>
      <c r="S19" s="23">
        <v>1</v>
      </c>
      <c r="T19" s="23">
        <v>1</v>
      </c>
      <c r="U19" s="4"/>
      <c r="V19" s="8"/>
      <c r="W19" s="8"/>
      <c r="X19" s="8"/>
      <c r="Y19" s="8"/>
    </row>
    <row r="20" spans="1:25" ht="12.75" hidden="1">
      <c r="A20" s="22"/>
      <c r="B20" s="4" t="s">
        <v>117</v>
      </c>
      <c r="C20" s="18">
        <f>D20+G20+J20+M20+P20</f>
        <v>131.8</v>
      </c>
      <c r="D20" s="6">
        <v>3</v>
      </c>
      <c r="E20" s="6">
        <f>D20/4-F20</f>
        <v>0.5</v>
      </c>
      <c r="F20" s="6">
        <f>D20/12</f>
        <v>0.25</v>
      </c>
      <c r="G20" s="6">
        <v>57.7</v>
      </c>
      <c r="H20" s="6">
        <f>G20/4-I20</f>
        <v>9.616666666666667</v>
      </c>
      <c r="I20" s="6">
        <f>G20/12</f>
        <v>4.808333333333334</v>
      </c>
      <c r="J20" s="6">
        <v>43.6</v>
      </c>
      <c r="K20" s="6">
        <f>J20/6-L20</f>
        <v>3.6333333333333333</v>
      </c>
      <c r="L20" s="6">
        <f>J20/12</f>
        <v>3.6333333333333333</v>
      </c>
      <c r="M20" s="6">
        <v>27.5</v>
      </c>
      <c r="N20" s="6">
        <f>M20/6-O20</f>
        <v>2.2916666666666665</v>
      </c>
      <c r="O20" s="6">
        <f>M20/12</f>
        <v>2.2916666666666665</v>
      </c>
      <c r="P20" s="6">
        <v>0</v>
      </c>
      <c r="Q20" s="6">
        <f>P20/5-R20</f>
        <v>0</v>
      </c>
      <c r="R20" s="6">
        <f>P20/10</f>
        <v>0</v>
      </c>
      <c r="S20" s="24"/>
      <c r="T20" s="24"/>
      <c r="U20" s="4"/>
      <c r="V20" s="14" t="e">
        <f>(D20*#REF!+G20*#REF!+J20*#REF!+M20*#REF!+P20*#REF!)*240*$D$5*$T$13/1000</f>
        <v>#REF!</v>
      </c>
      <c r="W20" s="14" t="e">
        <f>(E20*#REF!+H20*#REF!+K20*#REF!+N20*#REF!+Q20*#REF!)*1280*$D$5*$S$13/1000</f>
        <v>#REF!</v>
      </c>
      <c r="X20" s="14" t="e">
        <f>(F20*#REF!+I20*#REF!+L20*#REF!+O20*#REF!+R20*#REF!)*4030*$D$5*$S$13/1000</f>
        <v>#REF!</v>
      </c>
      <c r="Y20" s="14" t="e">
        <f>SUM(V20:X20)</f>
        <v>#REF!</v>
      </c>
    </row>
  </sheetData>
  <sheetProtection/>
  <mergeCells count="18">
    <mergeCell ref="A1:Y1"/>
    <mergeCell ref="A2:Y2"/>
    <mergeCell ref="A3:Y3"/>
    <mergeCell ref="V9:Y10"/>
    <mergeCell ref="B9:B11"/>
    <mergeCell ref="A9:A11"/>
    <mergeCell ref="C9:P9"/>
    <mergeCell ref="C10:C11"/>
    <mergeCell ref="D10:P10"/>
    <mergeCell ref="A19:A20"/>
    <mergeCell ref="S19:S20"/>
    <mergeCell ref="T19:T20"/>
    <mergeCell ref="A13:A14"/>
    <mergeCell ref="S13:S14"/>
    <mergeCell ref="T13:T14"/>
    <mergeCell ref="A16:A17"/>
    <mergeCell ref="S16:S17"/>
    <mergeCell ref="T16:T17"/>
  </mergeCells>
  <printOptions/>
  <pageMargins left="0.81" right="0.75" top="0.63" bottom="0.31" header="0.24" footer="0.1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01"/>
  <sheetViews>
    <sheetView zoomScalePageLayoutView="0" workbookViewId="0" topLeftCell="A1">
      <selection activeCell="AC32" sqref="AC32"/>
    </sheetView>
  </sheetViews>
  <sheetFormatPr defaultColWidth="9.00390625" defaultRowHeight="12.75"/>
  <cols>
    <col min="1" max="1" width="6.375" style="0" customWidth="1"/>
    <col min="2" max="2" width="23.75390625" style="0" customWidth="1"/>
    <col min="3" max="3" width="9.875" style="0" customWidth="1"/>
    <col min="4" max="4" width="10.00390625" style="0" customWidth="1"/>
    <col min="5" max="6" width="6.875" style="0" hidden="1" customWidth="1"/>
    <col min="7" max="7" width="10.125" style="0" customWidth="1"/>
    <col min="8" max="9" width="6.75390625" style="0" hidden="1" customWidth="1"/>
    <col min="11" max="12" width="6.75390625" style="0" hidden="1" customWidth="1"/>
    <col min="13" max="13" width="9.00390625" style="0" customWidth="1"/>
    <col min="14" max="15" width="6.75390625" style="0" hidden="1" customWidth="1"/>
    <col min="16" max="16" width="8.875" style="0" customWidth="1"/>
    <col min="17" max="18" width="6.75390625" style="0" hidden="1" customWidth="1"/>
    <col min="19" max="19" width="9.125" style="0" hidden="1" customWidth="1"/>
    <col min="20" max="20" width="11.00390625" style="0" hidden="1" customWidth="1"/>
    <col min="21" max="21" width="9.125" style="0" hidden="1" customWidth="1"/>
    <col min="22" max="22" width="12.375" style="0" customWidth="1"/>
    <col min="23" max="25" width="11.00390625" style="0" customWidth="1"/>
  </cols>
  <sheetData>
    <row r="1" spans="1:25" ht="12.75">
      <c r="A1" s="25" t="s">
        <v>101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</row>
    <row r="2" spans="1:25" ht="12.75">
      <c r="A2" s="26" t="s">
        <v>112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</row>
    <row r="3" spans="1:26" ht="12.75">
      <c r="A3" s="25" t="s">
        <v>102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1"/>
    </row>
    <row r="5" spans="2:4" ht="12.75" hidden="1">
      <c r="B5" s="2" t="s">
        <v>28</v>
      </c>
      <c r="C5" s="2"/>
      <c r="D5">
        <f>1.189*1.037*1.033</f>
        <v>1.273681769</v>
      </c>
    </row>
    <row r="6" ht="12.75" hidden="1"/>
    <row r="7" ht="12.75" hidden="1">
      <c r="D7">
        <f>F6</f>
        <v>0</v>
      </c>
    </row>
    <row r="8" spans="2:16" ht="12.75" hidden="1">
      <c r="B8" t="s">
        <v>23</v>
      </c>
      <c r="D8">
        <v>2.03</v>
      </c>
      <c r="G8">
        <v>1.28</v>
      </c>
      <c r="J8">
        <v>1.14</v>
      </c>
      <c r="M8">
        <v>1.05</v>
      </c>
      <c r="P8">
        <v>1</v>
      </c>
    </row>
    <row r="9" spans="2:16" ht="12.75" hidden="1">
      <c r="B9" t="s">
        <v>24</v>
      </c>
      <c r="D9">
        <v>2.91</v>
      </c>
      <c r="G9">
        <v>1.52</v>
      </c>
      <c r="J9">
        <v>1.46</v>
      </c>
      <c r="M9">
        <v>1.37</v>
      </c>
      <c r="P9">
        <v>1</v>
      </c>
    </row>
    <row r="10" spans="2:16" ht="12.75" hidden="1">
      <c r="B10" t="s">
        <v>25</v>
      </c>
      <c r="D10">
        <v>3.67</v>
      </c>
      <c r="G10">
        <v>1.82</v>
      </c>
      <c r="J10">
        <v>1.66</v>
      </c>
      <c r="M10">
        <v>1.46</v>
      </c>
      <c r="P10">
        <v>1</v>
      </c>
    </row>
    <row r="12" spans="1:25" ht="27" customHeight="1">
      <c r="A12" s="45" t="s">
        <v>99</v>
      </c>
      <c r="B12" s="52" t="s">
        <v>96</v>
      </c>
      <c r="C12" s="45" t="s">
        <v>97</v>
      </c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"/>
      <c r="R12" s="4"/>
      <c r="S12" s="4"/>
      <c r="T12" s="4"/>
      <c r="U12" s="4"/>
      <c r="V12" s="39" t="s">
        <v>100</v>
      </c>
      <c r="W12" s="47"/>
      <c r="X12" s="47"/>
      <c r="Y12" s="48"/>
    </row>
    <row r="13" spans="1:25" ht="12.75">
      <c r="A13" s="45"/>
      <c r="B13" s="53"/>
      <c r="C13" s="46" t="s">
        <v>30</v>
      </c>
      <c r="D13" s="46" t="s">
        <v>98</v>
      </c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"/>
      <c r="R13" s="4"/>
      <c r="S13" s="4"/>
      <c r="T13" s="4"/>
      <c r="U13" s="4"/>
      <c r="V13" s="49"/>
      <c r="W13" s="50"/>
      <c r="X13" s="50"/>
      <c r="Y13" s="51"/>
    </row>
    <row r="14" spans="1:25" ht="12.75">
      <c r="A14" s="45"/>
      <c r="B14" s="53"/>
      <c r="C14" s="46"/>
      <c r="D14" s="5" t="s">
        <v>18</v>
      </c>
      <c r="E14" s="5" t="s">
        <v>43</v>
      </c>
      <c r="F14" s="5" t="s">
        <v>44</v>
      </c>
      <c r="G14" s="5" t="s">
        <v>19</v>
      </c>
      <c r="H14" s="5" t="s">
        <v>43</v>
      </c>
      <c r="I14" s="5" t="s">
        <v>44</v>
      </c>
      <c r="J14" s="5" t="s">
        <v>20</v>
      </c>
      <c r="K14" s="5" t="s">
        <v>43</v>
      </c>
      <c r="L14" s="5" t="s">
        <v>44</v>
      </c>
      <c r="M14" s="5" t="s">
        <v>21</v>
      </c>
      <c r="N14" s="5" t="s">
        <v>45</v>
      </c>
      <c r="O14" s="5" t="s">
        <v>44</v>
      </c>
      <c r="P14" s="5" t="s">
        <v>22</v>
      </c>
      <c r="Q14" s="5" t="s">
        <v>43</v>
      </c>
      <c r="R14" s="5" t="s">
        <v>44</v>
      </c>
      <c r="S14" s="5" t="s">
        <v>26</v>
      </c>
      <c r="T14" s="5" t="s">
        <v>23</v>
      </c>
      <c r="U14" s="4"/>
      <c r="V14" s="5" t="s">
        <v>23</v>
      </c>
      <c r="W14" s="5" t="s">
        <v>26</v>
      </c>
      <c r="X14" s="5" t="s">
        <v>27</v>
      </c>
      <c r="Y14" s="5" t="s">
        <v>29</v>
      </c>
    </row>
    <row r="15" spans="1:25" ht="12.75">
      <c r="A15" s="45" t="s">
        <v>0</v>
      </c>
      <c r="B15" s="4" t="s">
        <v>1</v>
      </c>
      <c r="C15" s="4">
        <f>D15+G15+J15+M15+P15</f>
        <v>2244.6000000000004</v>
      </c>
      <c r="D15" s="6">
        <v>48.2</v>
      </c>
      <c r="E15" s="6">
        <f>D15/4-F15</f>
        <v>8.033333333333335</v>
      </c>
      <c r="F15" s="6">
        <f>D15/12</f>
        <v>4.016666666666667</v>
      </c>
      <c r="G15" s="6">
        <v>132.8</v>
      </c>
      <c r="H15" s="6">
        <f>G15/4-I15</f>
        <v>22.133333333333333</v>
      </c>
      <c r="I15" s="6">
        <f>G15/12</f>
        <v>11.066666666666668</v>
      </c>
      <c r="J15" s="6">
        <v>1103.9</v>
      </c>
      <c r="K15" s="6">
        <f>J15/6-L15</f>
        <v>91.99166666666667</v>
      </c>
      <c r="L15" s="6">
        <f>J15/12</f>
        <v>91.99166666666667</v>
      </c>
      <c r="M15" s="6">
        <v>953.7</v>
      </c>
      <c r="N15" s="6">
        <f>M15/6-O15</f>
        <v>79.47500000000001</v>
      </c>
      <c r="O15" s="6">
        <f>M15/12</f>
        <v>79.47500000000001</v>
      </c>
      <c r="P15" s="6">
        <v>6</v>
      </c>
      <c r="Q15" s="6">
        <f>P15/5-R15</f>
        <v>0.6</v>
      </c>
      <c r="R15" s="6">
        <f>P15/10</f>
        <v>0.6</v>
      </c>
      <c r="S15" s="44">
        <v>1</v>
      </c>
      <c r="T15" s="44">
        <v>1</v>
      </c>
      <c r="U15" s="4"/>
      <c r="V15" s="8">
        <f aca="true" t="shared" si="0" ref="V15:V31">(D15*$D$8+G15*$G$8+J15*$J$8+M15*$M$8+P15*$P$8)*695*$D$5*$T$15/1000</f>
        <v>2242.8190880457846</v>
      </c>
      <c r="W15" s="8">
        <f aca="true" t="shared" si="1" ref="W15:W31">(E15*$D$9+H15*$G$9+K15*$J$9+N15*$M$9+Q15*$P$9)*2715*$D$5*$S$15/1000</f>
        <v>1040.2087665322915</v>
      </c>
      <c r="X15" s="8">
        <f aca="true" t="shared" si="2" ref="X15:X31">(F15*$D$10+I15*$G$10+L15*$J$10+O15*$M$10+R15*$P$10)*8580*$D$5*$S$15/1000</f>
        <v>3324.5975111693297</v>
      </c>
      <c r="Y15" s="8">
        <f>SUM(V15:X15)</f>
        <v>6607.625365747406</v>
      </c>
    </row>
    <row r="16" spans="1:25" ht="12.75">
      <c r="A16" s="45"/>
      <c r="B16" s="4" t="s">
        <v>2</v>
      </c>
      <c r="C16" s="4">
        <f aca="true" t="shared" si="3" ref="C16:C80">D16+G16+J16+M16+P16</f>
        <v>5672</v>
      </c>
      <c r="D16" s="6">
        <v>0</v>
      </c>
      <c r="E16" s="6">
        <f aca="true" t="shared" si="4" ref="E16:E31">D16/4-F16</f>
        <v>0</v>
      </c>
      <c r="F16" s="6">
        <f aca="true" t="shared" si="5" ref="F16:F31">D16/12</f>
        <v>0</v>
      </c>
      <c r="G16" s="6">
        <v>44</v>
      </c>
      <c r="H16" s="6">
        <f>G16/4-I16</f>
        <v>7.333333333333334</v>
      </c>
      <c r="I16" s="6">
        <f aca="true" t="shared" si="6" ref="I16:I31">G16/12</f>
        <v>3.6666666666666665</v>
      </c>
      <c r="J16" s="6">
        <v>432</v>
      </c>
      <c r="K16" s="6">
        <f aca="true" t="shared" si="7" ref="K16:K31">J16/6-L16</f>
        <v>36</v>
      </c>
      <c r="L16" s="6">
        <f aca="true" t="shared" si="8" ref="L16:L31">J16/12</f>
        <v>36</v>
      </c>
      <c r="M16" s="6">
        <v>5083</v>
      </c>
      <c r="N16" s="6">
        <f aca="true" t="shared" si="9" ref="N16:N31">M16/6-O16</f>
        <v>423.5833333333333</v>
      </c>
      <c r="O16" s="6">
        <f aca="true" t="shared" si="10" ref="O16:O31">M16/12</f>
        <v>423.5833333333333</v>
      </c>
      <c r="P16" s="6">
        <v>113</v>
      </c>
      <c r="Q16" s="6">
        <f aca="true" t="shared" si="11" ref="Q16:Q31">P16/5-R16</f>
        <v>11.3</v>
      </c>
      <c r="R16" s="6">
        <f aca="true" t="shared" si="12" ref="R16:R31">P16/10</f>
        <v>11.3</v>
      </c>
      <c r="S16" s="44"/>
      <c r="T16" s="44"/>
      <c r="U16" s="4"/>
      <c r="V16" s="8">
        <f t="shared" si="0"/>
        <v>5310.323507459072</v>
      </c>
      <c r="W16" s="8">
        <f t="shared" si="1"/>
        <v>2266.1122980528203</v>
      </c>
      <c r="X16" s="8">
        <f t="shared" si="2"/>
        <v>7607.823097582292</v>
      </c>
      <c r="Y16" s="8">
        <f aca="true" t="shared" si="13" ref="Y16:Y31">SUM(V16:X16)</f>
        <v>15184.258903094184</v>
      </c>
    </row>
    <row r="17" spans="1:25" ht="12.75">
      <c r="A17" s="45"/>
      <c r="B17" s="4" t="s">
        <v>3</v>
      </c>
      <c r="C17" s="4">
        <f t="shared" si="3"/>
        <v>2366.7</v>
      </c>
      <c r="D17" s="6">
        <v>2</v>
      </c>
      <c r="E17" s="6">
        <f t="shared" si="4"/>
        <v>0.33333333333333337</v>
      </c>
      <c r="F17" s="6">
        <f t="shared" si="5"/>
        <v>0.16666666666666666</v>
      </c>
      <c r="G17" s="6">
        <v>74</v>
      </c>
      <c r="H17" s="6">
        <f aca="true" t="shared" si="14" ref="H17:H31">G17/4-I17</f>
        <v>12.333333333333332</v>
      </c>
      <c r="I17" s="6">
        <f t="shared" si="6"/>
        <v>6.166666666666667</v>
      </c>
      <c r="J17" s="6">
        <v>848.7</v>
      </c>
      <c r="K17" s="6">
        <f t="shared" si="7"/>
        <v>70.72500000000001</v>
      </c>
      <c r="L17" s="6">
        <f t="shared" si="8"/>
        <v>70.72500000000001</v>
      </c>
      <c r="M17" s="6">
        <v>1439</v>
      </c>
      <c r="N17" s="6">
        <f t="shared" si="9"/>
        <v>119.91666666666667</v>
      </c>
      <c r="O17" s="6">
        <f t="shared" si="10"/>
        <v>119.91666666666667</v>
      </c>
      <c r="P17" s="6">
        <v>3</v>
      </c>
      <c r="Q17" s="6">
        <f t="shared" si="11"/>
        <v>0.3</v>
      </c>
      <c r="R17" s="6">
        <f t="shared" si="12"/>
        <v>0.3</v>
      </c>
      <c r="S17" s="44"/>
      <c r="T17" s="44"/>
      <c r="U17" s="4"/>
      <c r="V17" s="8">
        <f t="shared" si="0"/>
        <v>2284.058311783605</v>
      </c>
      <c r="W17" s="8">
        <f t="shared" si="1"/>
        <v>994.3991666212355</v>
      </c>
      <c r="X17" s="8">
        <f t="shared" si="2"/>
        <v>3328.910503322789</v>
      </c>
      <c r="Y17" s="8">
        <f t="shared" si="13"/>
        <v>6607.36798172763</v>
      </c>
    </row>
    <row r="18" spans="1:25" ht="12.75">
      <c r="A18" s="45"/>
      <c r="B18" s="4" t="s">
        <v>4</v>
      </c>
      <c r="C18" s="4">
        <f t="shared" si="3"/>
        <v>8414.3</v>
      </c>
      <c r="D18" s="6">
        <v>1.3</v>
      </c>
      <c r="E18" s="6">
        <f t="shared" si="4"/>
        <v>0.21666666666666667</v>
      </c>
      <c r="F18" s="6">
        <f t="shared" si="5"/>
        <v>0.10833333333333334</v>
      </c>
      <c r="G18" s="6">
        <v>140.7</v>
      </c>
      <c r="H18" s="6">
        <f t="shared" si="14"/>
        <v>23.449999999999996</v>
      </c>
      <c r="I18" s="6">
        <f t="shared" si="6"/>
        <v>11.725</v>
      </c>
      <c r="J18" s="6">
        <v>2218.1</v>
      </c>
      <c r="K18" s="6">
        <f t="shared" si="7"/>
        <v>184.84166666666667</v>
      </c>
      <c r="L18" s="6">
        <f t="shared" si="8"/>
        <v>184.84166666666667</v>
      </c>
      <c r="M18" s="6">
        <v>5826.2</v>
      </c>
      <c r="N18" s="6">
        <f t="shared" si="9"/>
        <v>485.51666666666665</v>
      </c>
      <c r="O18" s="6">
        <f t="shared" si="10"/>
        <v>485.51666666666665</v>
      </c>
      <c r="P18" s="6">
        <v>228</v>
      </c>
      <c r="Q18" s="6">
        <f t="shared" si="11"/>
        <v>22.8</v>
      </c>
      <c r="R18" s="6">
        <f t="shared" si="12"/>
        <v>22.8</v>
      </c>
      <c r="S18" s="44"/>
      <c r="T18" s="44"/>
      <c r="U18" s="4"/>
      <c r="V18" s="8">
        <f t="shared" si="0"/>
        <v>8017.229258105572</v>
      </c>
      <c r="W18" s="8">
        <f t="shared" si="1"/>
        <v>3437.647565805277</v>
      </c>
      <c r="X18" s="8">
        <f t="shared" si="2"/>
        <v>11586.37895470224</v>
      </c>
      <c r="Y18" s="8">
        <f t="shared" si="13"/>
        <v>23041.25577861309</v>
      </c>
    </row>
    <row r="19" spans="1:25" ht="12.75">
      <c r="A19" s="45"/>
      <c r="B19" s="4" t="s">
        <v>5</v>
      </c>
      <c r="C19" s="4">
        <f t="shared" si="3"/>
        <v>3533</v>
      </c>
      <c r="D19" s="6">
        <v>4</v>
      </c>
      <c r="E19" s="6">
        <f t="shared" si="4"/>
        <v>0.6666666666666667</v>
      </c>
      <c r="F19" s="6">
        <f t="shared" si="5"/>
        <v>0.3333333333333333</v>
      </c>
      <c r="G19" s="6">
        <v>114</v>
      </c>
      <c r="H19" s="6">
        <f t="shared" si="14"/>
        <v>19</v>
      </c>
      <c r="I19" s="6">
        <f t="shared" si="6"/>
        <v>9.5</v>
      </c>
      <c r="J19" s="6">
        <v>744</v>
      </c>
      <c r="K19" s="6">
        <f t="shared" si="7"/>
        <v>62</v>
      </c>
      <c r="L19" s="6">
        <f t="shared" si="8"/>
        <v>62</v>
      </c>
      <c r="M19" s="6">
        <v>2603</v>
      </c>
      <c r="N19" s="6">
        <f t="shared" si="9"/>
        <v>216.91666666666666</v>
      </c>
      <c r="O19" s="6">
        <f t="shared" si="10"/>
        <v>216.91666666666666</v>
      </c>
      <c r="P19" s="6">
        <v>68</v>
      </c>
      <c r="Q19" s="6">
        <f t="shared" si="11"/>
        <v>6.8</v>
      </c>
      <c r="R19" s="6">
        <f t="shared" si="12"/>
        <v>6.8</v>
      </c>
      <c r="S19" s="44"/>
      <c r="T19" s="44"/>
      <c r="U19" s="4"/>
      <c r="V19" s="8">
        <f t="shared" si="0"/>
        <v>3366.759001507675</v>
      </c>
      <c r="W19" s="8">
        <f t="shared" si="1"/>
        <v>1470.7617174007703</v>
      </c>
      <c r="X19" s="8">
        <f t="shared" si="2"/>
        <v>4862.297602597736</v>
      </c>
      <c r="Y19" s="8">
        <f t="shared" si="13"/>
        <v>9699.81832150618</v>
      </c>
    </row>
    <row r="20" spans="1:25" ht="12.75">
      <c r="A20" s="45"/>
      <c r="B20" s="4" t="s">
        <v>6</v>
      </c>
      <c r="C20" s="4">
        <f t="shared" si="3"/>
        <v>4512</v>
      </c>
      <c r="D20" s="6">
        <v>47</v>
      </c>
      <c r="E20" s="6">
        <f t="shared" si="4"/>
        <v>7.833333333333334</v>
      </c>
      <c r="F20" s="6">
        <f t="shared" si="5"/>
        <v>3.9166666666666665</v>
      </c>
      <c r="G20" s="6">
        <v>12</v>
      </c>
      <c r="H20" s="6">
        <f t="shared" si="14"/>
        <v>2</v>
      </c>
      <c r="I20" s="6">
        <f t="shared" si="6"/>
        <v>1</v>
      </c>
      <c r="J20" s="6">
        <v>708</v>
      </c>
      <c r="K20" s="6">
        <f t="shared" si="7"/>
        <v>59</v>
      </c>
      <c r="L20" s="6">
        <f t="shared" si="8"/>
        <v>59</v>
      </c>
      <c r="M20" s="6">
        <v>2238</v>
      </c>
      <c r="N20" s="6">
        <f t="shared" si="9"/>
        <v>186.5</v>
      </c>
      <c r="O20" s="6">
        <f t="shared" si="10"/>
        <v>186.5</v>
      </c>
      <c r="P20" s="6">
        <v>1507</v>
      </c>
      <c r="Q20" s="6">
        <f t="shared" si="11"/>
        <v>150.7</v>
      </c>
      <c r="R20" s="6">
        <f t="shared" si="12"/>
        <v>150.7</v>
      </c>
      <c r="S20" s="44"/>
      <c r="T20" s="44"/>
      <c r="U20" s="4"/>
      <c r="V20" s="8">
        <f t="shared" si="0"/>
        <v>4226.686266793439</v>
      </c>
      <c r="W20" s="8">
        <f t="shared" si="1"/>
        <v>1791.8902777490405</v>
      </c>
      <c r="X20" s="8">
        <f t="shared" si="2"/>
        <v>5869.794720269345</v>
      </c>
      <c r="Y20" s="8">
        <f t="shared" si="13"/>
        <v>11888.371264811823</v>
      </c>
    </row>
    <row r="21" spans="1:25" ht="12.75">
      <c r="A21" s="45"/>
      <c r="B21" s="4" t="s">
        <v>7</v>
      </c>
      <c r="C21" s="4">
        <f t="shared" si="3"/>
        <v>3704.7999999999997</v>
      </c>
      <c r="D21" s="6">
        <v>0</v>
      </c>
      <c r="E21" s="6">
        <f t="shared" si="4"/>
        <v>0</v>
      </c>
      <c r="F21" s="6">
        <f t="shared" si="5"/>
        <v>0</v>
      </c>
      <c r="G21" s="6">
        <v>46.5</v>
      </c>
      <c r="H21" s="6">
        <f t="shared" si="14"/>
        <v>7.75</v>
      </c>
      <c r="I21" s="6">
        <f t="shared" si="6"/>
        <v>3.875</v>
      </c>
      <c r="J21" s="6">
        <v>1030.5</v>
      </c>
      <c r="K21" s="6">
        <f t="shared" si="7"/>
        <v>85.875</v>
      </c>
      <c r="L21" s="6">
        <f t="shared" si="8"/>
        <v>85.875</v>
      </c>
      <c r="M21" s="6">
        <v>2505.2</v>
      </c>
      <c r="N21" s="6">
        <f t="shared" si="9"/>
        <v>208.76666666666665</v>
      </c>
      <c r="O21" s="6">
        <f t="shared" si="10"/>
        <v>208.76666666666665</v>
      </c>
      <c r="P21" s="6">
        <v>122.6</v>
      </c>
      <c r="Q21" s="6">
        <f t="shared" si="11"/>
        <v>12.26</v>
      </c>
      <c r="R21" s="6">
        <f t="shared" si="12"/>
        <v>12.26</v>
      </c>
      <c r="S21" s="44"/>
      <c r="T21" s="44"/>
      <c r="U21" s="4"/>
      <c r="V21" s="8">
        <f t="shared" si="0"/>
        <v>3529.637426127394</v>
      </c>
      <c r="W21" s="8">
        <f t="shared" si="1"/>
        <v>1505.7294785814377</v>
      </c>
      <c r="X21" s="8">
        <f t="shared" si="2"/>
        <v>5099.796303966984</v>
      </c>
      <c r="Y21" s="8">
        <f t="shared" si="13"/>
        <v>10135.163208675815</v>
      </c>
    </row>
    <row r="22" spans="1:25" ht="12.75">
      <c r="A22" s="45"/>
      <c r="B22" s="4" t="s">
        <v>8</v>
      </c>
      <c r="C22" s="4">
        <f t="shared" si="3"/>
        <v>6223</v>
      </c>
      <c r="D22" s="6">
        <v>32</v>
      </c>
      <c r="E22" s="6">
        <f t="shared" si="4"/>
        <v>5.333333333333334</v>
      </c>
      <c r="F22" s="6">
        <f t="shared" si="5"/>
        <v>2.6666666666666665</v>
      </c>
      <c r="G22" s="6">
        <v>81</v>
      </c>
      <c r="H22" s="6">
        <f t="shared" si="14"/>
        <v>13.5</v>
      </c>
      <c r="I22" s="6">
        <f t="shared" si="6"/>
        <v>6.75</v>
      </c>
      <c r="J22" s="6">
        <v>1008</v>
      </c>
      <c r="K22" s="6">
        <f t="shared" si="7"/>
        <v>84</v>
      </c>
      <c r="L22" s="6">
        <f t="shared" si="8"/>
        <v>84</v>
      </c>
      <c r="M22" s="6">
        <v>4807</v>
      </c>
      <c r="N22" s="6">
        <f t="shared" si="9"/>
        <v>400.5833333333333</v>
      </c>
      <c r="O22" s="6">
        <f t="shared" si="10"/>
        <v>400.5833333333333</v>
      </c>
      <c r="P22" s="6">
        <v>295</v>
      </c>
      <c r="Q22" s="6">
        <f t="shared" si="11"/>
        <v>29.5</v>
      </c>
      <c r="R22" s="6">
        <f t="shared" si="12"/>
        <v>29.5</v>
      </c>
      <c r="S22" s="44"/>
      <c r="T22" s="44"/>
      <c r="U22" s="4"/>
      <c r="V22" s="8">
        <f t="shared" si="0"/>
        <v>5895.58817714154</v>
      </c>
      <c r="W22" s="8">
        <f t="shared" si="1"/>
        <v>2548.507861464336</v>
      </c>
      <c r="X22" s="8">
        <f t="shared" si="2"/>
        <v>8478.78159330119</v>
      </c>
      <c r="Y22" s="8">
        <f t="shared" si="13"/>
        <v>16922.877631907068</v>
      </c>
    </row>
    <row r="23" spans="1:25" ht="12.75">
      <c r="A23" s="45"/>
      <c r="B23" s="4" t="s">
        <v>9</v>
      </c>
      <c r="C23" s="4">
        <f t="shared" si="3"/>
        <v>4965</v>
      </c>
      <c r="D23" s="6">
        <v>6</v>
      </c>
      <c r="E23" s="6">
        <f t="shared" si="4"/>
        <v>1</v>
      </c>
      <c r="F23" s="6">
        <f t="shared" si="5"/>
        <v>0.5</v>
      </c>
      <c r="G23" s="6">
        <v>137</v>
      </c>
      <c r="H23" s="6">
        <f t="shared" si="14"/>
        <v>22.833333333333336</v>
      </c>
      <c r="I23" s="6">
        <f t="shared" si="6"/>
        <v>11.416666666666666</v>
      </c>
      <c r="J23" s="6">
        <v>702</v>
      </c>
      <c r="K23" s="6">
        <f t="shared" si="7"/>
        <v>58.5</v>
      </c>
      <c r="L23" s="6">
        <f t="shared" si="8"/>
        <v>58.5</v>
      </c>
      <c r="M23" s="6">
        <v>3623</v>
      </c>
      <c r="N23" s="6">
        <f t="shared" si="9"/>
        <v>301.9166666666667</v>
      </c>
      <c r="O23" s="6">
        <f t="shared" si="10"/>
        <v>301.9166666666667</v>
      </c>
      <c r="P23" s="6">
        <v>497</v>
      </c>
      <c r="Q23" s="6">
        <f t="shared" si="11"/>
        <v>49.7</v>
      </c>
      <c r="R23" s="6">
        <f t="shared" si="12"/>
        <v>49.7</v>
      </c>
      <c r="S23" s="44"/>
      <c r="T23" s="44"/>
      <c r="U23" s="4"/>
      <c r="V23" s="8">
        <f t="shared" si="0"/>
        <v>4681.842942722612</v>
      </c>
      <c r="W23" s="8">
        <f t="shared" si="1"/>
        <v>2027.6339188773097</v>
      </c>
      <c r="X23" s="8">
        <f t="shared" si="2"/>
        <v>6668.618057948661</v>
      </c>
      <c r="Y23" s="8">
        <f t="shared" si="13"/>
        <v>13378.094919548583</v>
      </c>
    </row>
    <row r="24" spans="1:25" ht="12.75">
      <c r="A24" s="45"/>
      <c r="B24" s="4" t="s">
        <v>10</v>
      </c>
      <c r="C24" s="4">
        <f t="shared" si="3"/>
        <v>14381.199999999999</v>
      </c>
      <c r="D24" s="6">
        <f>111.6+52.3</f>
        <v>163.89999999999998</v>
      </c>
      <c r="E24" s="6">
        <f t="shared" si="4"/>
        <v>27.316666666666663</v>
      </c>
      <c r="F24" s="6">
        <f t="shared" si="5"/>
        <v>13.658333333333331</v>
      </c>
      <c r="G24" s="6">
        <v>783.9</v>
      </c>
      <c r="H24" s="6">
        <f t="shared" si="14"/>
        <v>130.64999999999998</v>
      </c>
      <c r="I24" s="6">
        <f t="shared" si="6"/>
        <v>65.325</v>
      </c>
      <c r="J24" s="6">
        <v>2816.2</v>
      </c>
      <c r="K24" s="6">
        <f t="shared" si="7"/>
        <v>234.6833333333333</v>
      </c>
      <c r="L24" s="6">
        <f t="shared" si="8"/>
        <v>234.6833333333333</v>
      </c>
      <c r="M24" s="6">
        <v>9042.3</v>
      </c>
      <c r="N24" s="6">
        <f t="shared" si="9"/>
        <v>753.525</v>
      </c>
      <c r="O24" s="6">
        <f t="shared" si="10"/>
        <v>753.525</v>
      </c>
      <c r="P24" s="6">
        <v>1574.9</v>
      </c>
      <c r="Q24" s="6">
        <f t="shared" si="11"/>
        <v>157.49</v>
      </c>
      <c r="R24" s="6">
        <f t="shared" si="12"/>
        <v>157.49</v>
      </c>
      <c r="S24" s="44"/>
      <c r="T24" s="44"/>
      <c r="U24" s="4"/>
      <c r="V24" s="8">
        <f t="shared" si="0"/>
        <v>13823.325478215698</v>
      </c>
      <c r="W24" s="8">
        <f t="shared" si="1"/>
        <v>6260.918218641371</v>
      </c>
      <c r="X24" s="8">
        <f t="shared" si="2"/>
        <v>19848.08845432043</v>
      </c>
      <c r="Y24" s="8">
        <f t="shared" si="13"/>
        <v>39932.3321511775</v>
      </c>
    </row>
    <row r="25" spans="1:25" ht="12.75">
      <c r="A25" s="45"/>
      <c r="B25" s="4" t="s">
        <v>11</v>
      </c>
      <c r="C25" s="4">
        <f t="shared" si="3"/>
        <v>3829.4</v>
      </c>
      <c r="D25" s="6">
        <v>0</v>
      </c>
      <c r="E25" s="6">
        <f t="shared" si="4"/>
        <v>0</v>
      </c>
      <c r="F25" s="6">
        <f t="shared" si="5"/>
        <v>0</v>
      </c>
      <c r="G25" s="6">
        <v>0.7</v>
      </c>
      <c r="H25" s="6">
        <f t="shared" si="14"/>
        <v>0.11666666666666667</v>
      </c>
      <c r="I25" s="6">
        <f t="shared" si="6"/>
        <v>0.05833333333333333</v>
      </c>
      <c r="J25" s="6">
        <v>776.6</v>
      </c>
      <c r="K25" s="6">
        <f t="shared" si="7"/>
        <v>64.71666666666667</v>
      </c>
      <c r="L25" s="6">
        <f t="shared" si="8"/>
        <v>64.71666666666667</v>
      </c>
      <c r="M25" s="6">
        <v>2803.5</v>
      </c>
      <c r="N25" s="6">
        <f t="shared" si="9"/>
        <v>233.625</v>
      </c>
      <c r="O25" s="6">
        <f t="shared" si="10"/>
        <v>233.625</v>
      </c>
      <c r="P25" s="6">
        <v>248.6</v>
      </c>
      <c r="Q25" s="6">
        <f t="shared" si="11"/>
        <v>24.86</v>
      </c>
      <c r="R25" s="6">
        <f t="shared" si="12"/>
        <v>24.86</v>
      </c>
      <c r="S25" s="44"/>
      <c r="T25" s="44"/>
      <c r="U25" s="4"/>
      <c r="V25" s="8">
        <f t="shared" si="0"/>
        <v>3610.31978488807</v>
      </c>
      <c r="W25" s="8">
        <f t="shared" si="1"/>
        <v>1520.1221542157375</v>
      </c>
      <c r="X25" s="8">
        <f t="shared" si="2"/>
        <v>5174.370269647393</v>
      </c>
      <c r="Y25" s="8">
        <f t="shared" si="13"/>
        <v>10304.8122087512</v>
      </c>
    </row>
    <row r="26" spans="1:25" ht="12.75">
      <c r="A26" s="45"/>
      <c r="B26" s="4" t="s">
        <v>12</v>
      </c>
      <c r="C26" s="4">
        <f t="shared" si="3"/>
        <v>6403</v>
      </c>
      <c r="D26" s="6">
        <v>10</v>
      </c>
      <c r="E26" s="6">
        <f t="shared" si="4"/>
        <v>1.6666666666666665</v>
      </c>
      <c r="F26" s="6">
        <f t="shared" si="5"/>
        <v>0.8333333333333334</v>
      </c>
      <c r="G26" s="6">
        <v>91</v>
      </c>
      <c r="H26" s="6">
        <f t="shared" si="14"/>
        <v>15.166666666666668</v>
      </c>
      <c r="I26" s="6">
        <f t="shared" si="6"/>
        <v>7.583333333333333</v>
      </c>
      <c r="J26" s="6">
        <v>865</v>
      </c>
      <c r="K26" s="6">
        <f t="shared" si="7"/>
        <v>72.08333333333333</v>
      </c>
      <c r="L26" s="6">
        <f t="shared" si="8"/>
        <v>72.08333333333333</v>
      </c>
      <c r="M26" s="6">
        <v>4965</v>
      </c>
      <c r="N26" s="6">
        <f t="shared" si="9"/>
        <v>413.75</v>
      </c>
      <c r="O26" s="6">
        <f t="shared" si="10"/>
        <v>413.75</v>
      </c>
      <c r="P26" s="6">
        <v>472</v>
      </c>
      <c r="Q26" s="6">
        <f t="shared" si="11"/>
        <v>47.2</v>
      </c>
      <c r="R26" s="6">
        <f t="shared" si="12"/>
        <v>47.2</v>
      </c>
      <c r="S26" s="44"/>
      <c r="T26" s="44"/>
      <c r="U26" s="4"/>
      <c r="V26" s="8">
        <f t="shared" si="0"/>
        <v>6026.616788077468</v>
      </c>
      <c r="W26" s="8">
        <f t="shared" si="1"/>
        <v>2583.7914575132627</v>
      </c>
      <c r="X26" s="8">
        <f t="shared" si="2"/>
        <v>8609.154894966969</v>
      </c>
      <c r="Y26" s="8">
        <f t="shared" si="13"/>
        <v>17219.5631405577</v>
      </c>
    </row>
    <row r="27" spans="1:25" ht="12.75">
      <c r="A27" s="45"/>
      <c r="B27" s="4" t="s">
        <v>13</v>
      </c>
      <c r="C27" s="4">
        <f t="shared" si="3"/>
        <v>8199.7</v>
      </c>
      <c r="D27" s="6">
        <v>0</v>
      </c>
      <c r="E27" s="6">
        <f t="shared" si="4"/>
        <v>0</v>
      </c>
      <c r="F27" s="6">
        <f t="shared" si="5"/>
        <v>0</v>
      </c>
      <c r="G27" s="6">
        <v>12.7</v>
      </c>
      <c r="H27" s="6">
        <f t="shared" si="14"/>
        <v>2.1166666666666663</v>
      </c>
      <c r="I27" s="6">
        <f t="shared" si="6"/>
        <v>1.0583333333333333</v>
      </c>
      <c r="J27" s="6">
        <v>1195.4</v>
      </c>
      <c r="K27" s="6">
        <f t="shared" si="7"/>
        <v>99.61666666666667</v>
      </c>
      <c r="L27" s="6">
        <f t="shared" si="8"/>
        <v>99.61666666666667</v>
      </c>
      <c r="M27" s="6">
        <v>5746.9</v>
      </c>
      <c r="N27" s="6">
        <f t="shared" si="9"/>
        <v>478.9083333333333</v>
      </c>
      <c r="O27" s="6">
        <f t="shared" si="10"/>
        <v>478.9083333333333</v>
      </c>
      <c r="P27" s="6">
        <v>1244.7</v>
      </c>
      <c r="Q27" s="6">
        <f t="shared" si="11"/>
        <v>124.47</v>
      </c>
      <c r="R27" s="6">
        <f t="shared" si="12"/>
        <v>124.47</v>
      </c>
      <c r="S27" s="44"/>
      <c r="T27" s="44"/>
      <c r="U27" s="4"/>
      <c r="V27" s="8">
        <f t="shared" si="0"/>
        <v>7664.099981441723</v>
      </c>
      <c r="W27" s="8">
        <f t="shared" si="1"/>
        <v>3213.327291476873</v>
      </c>
      <c r="X27" s="8">
        <f t="shared" si="2"/>
        <v>10829.464313372167</v>
      </c>
      <c r="Y27" s="8">
        <f t="shared" si="13"/>
        <v>21706.891586290763</v>
      </c>
    </row>
    <row r="28" spans="1:25" ht="12.75">
      <c r="A28" s="45"/>
      <c r="B28" s="4" t="s">
        <v>14</v>
      </c>
      <c r="C28" s="4">
        <f t="shared" si="3"/>
        <v>2000.3</v>
      </c>
      <c r="D28" s="6">
        <v>0</v>
      </c>
      <c r="E28" s="6">
        <f t="shared" si="4"/>
        <v>0</v>
      </c>
      <c r="F28" s="6">
        <f t="shared" si="5"/>
        <v>0</v>
      </c>
      <c r="G28" s="6">
        <v>49.1</v>
      </c>
      <c r="H28" s="6">
        <f t="shared" si="14"/>
        <v>8.183333333333334</v>
      </c>
      <c r="I28" s="6">
        <f t="shared" si="6"/>
        <v>4.091666666666667</v>
      </c>
      <c r="J28" s="6">
        <v>1044</v>
      </c>
      <c r="K28" s="6">
        <f t="shared" si="7"/>
        <v>87</v>
      </c>
      <c r="L28" s="6">
        <f t="shared" si="8"/>
        <v>87</v>
      </c>
      <c r="M28" s="6">
        <v>907.2</v>
      </c>
      <c r="N28" s="6">
        <f t="shared" si="9"/>
        <v>75.60000000000001</v>
      </c>
      <c r="O28" s="6">
        <f t="shared" si="10"/>
        <v>75.60000000000001</v>
      </c>
      <c r="P28" s="6">
        <v>0</v>
      </c>
      <c r="Q28" s="6">
        <f t="shared" si="11"/>
        <v>0</v>
      </c>
      <c r="R28" s="6">
        <f t="shared" si="12"/>
        <v>0</v>
      </c>
      <c r="S28" s="44"/>
      <c r="T28" s="44"/>
      <c r="U28" s="4"/>
      <c r="V28" s="8">
        <f t="shared" si="0"/>
        <v>1952.3882675634052</v>
      </c>
      <c r="W28" s="8">
        <f t="shared" si="1"/>
        <v>840.411225432992</v>
      </c>
      <c r="X28" s="8">
        <f t="shared" si="2"/>
        <v>2865.8393981437694</v>
      </c>
      <c r="Y28" s="8">
        <f t="shared" si="13"/>
        <v>5658.638891140166</v>
      </c>
    </row>
    <row r="29" spans="1:25" ht="12.75">
      <c r="A29" s="45"/>
      <c r="B29" s="4" t="s">
        <v>15</v>
      </c>
      <c r="C29" s="4">
        <f t="shared" si="3"/>
        <v>14284.399999999998</v>
      </c>
      <c r="D29" s="6">
        <v>0</v>
      </c>
      <c r="E29" s="6">
        <f t="shared" si="4"/>
        <v>0</v>
      </c>
      <c r="F29" s="6">
        <f t="shared" si="5"/>
        <v>0</v>
      </c>
      <c r="G29" s="6">
        <v>238.8</v>
      </c>
      <c r="H29" s="6">
        <f t="shared" si="14"/>
        <v>39.8</v>
      </c>
      <c r="I29" s="6">
        <f t="shared" si="6"/>
        <v>19.900000000000002</v>
      </c>
      <c r="J29" s="6">
        <v>756</v>
      </c>
      <c r="K29" s="6">
        <f t="shared" si="7"/>
        <v>63</v>
      </c>
      <c r="L29" s="6">
        <f t="shared" si="8"/>
        <v>63</v>
      </c>
      <c r="M29" s="6">
        <v>12032.3</v>
      </c>
      <c r="N29" s="6">
        <f t="shared" si="9"/>
        <v>1002.6916666666666</v>
      </c>
      <c r="O29" s="6">
        <f t="shared" si="10"/>
        <v>1002.6916666666666</v>
      </c>
      <c r="P29" s="6">
        <v>1257.3</v>
      </c>
      <c r="Q29" s="6">
        <f t="shared" si="11"/>
        <v>125.72999999999999</v>
      </c>
      <c r="R29" s="6">
        <f t="shared" si="12"/>
        <v>125.72999999999999</v>
      </c>
      <c r="S29" s="44"/>
      <c r="T29" s="44"/>
      <c r="U29" s="4"/>
      <c r="V29" s="8">
        <f t="shared" si="0"/>
        <v>13330.111019081765</v>
      </c>
      <c r="W29" s="8">
        <f t="shared" si="1"/>
        <v>5712.324002954619</v>
      </c>
      <c r="X29" s="8">
        <f t="shared" si="2"/>
        <v>18910.771259436402</v>
      </c>
      <c r="Y29" s="8">
        <f t="shared" si="13"/>
        <v>37953.20628147278</v>
      </c>
    </row>
    <row r="30" spans="1:25" ht="12.75">
      <c r="A30" s="45"/>
      <c r="B30" s="4" t="s">
        <v>16</v>
      </c>
      <c r="C30" s="4">
        <f t="shared" si="3"/>
        <v>4485.299999999999</v>
      </c>
      <c r="D30" s="6">
        <v>1.8</v>
      </c>
      <c r="E30" s="6">
        <f t="shared" si="4"/>
        <v>0.30000000000000004</v>
      </c>
      <c r="F30" s="6">
        <f t="shared" si="5"/>
        <v>0.15</v>
      </c>
      <c r="G30" s="6">
        <v>54</v>
      </c>
      <c r="H30" s="6">
        <f t="shared" si="14"/>
        <v>9</v>
      </c>
      <c r="I30" s="6">
        <f t="shared" si="6"/>
        <v>4.5</v>
      </c>
      <c r="J30" s="6">
        <v>1267.9</v>
      </c>
      <c r="K30" s="6">
        <f t="shared" si="7"/>
        <v>105.65833333333335</v>
      </c>
      <c r="L30" s="6">
        <f t="shared" si="8"/>
        <v>105.65833333333335</v>
      </c>
      <c r="M30" s="6">
        <v>2944.7</v>
      </c>
      <c r="N30" s="6">
        <f t="shared" si="9"/>
        <v>245.39166666666665</v>
      </c>
      <c r="O30" s="6">
        <f t="shared" si="10"/>
        <v>245.39166666666665</v>
      </c>
      <c r="P30" s="6">
        <v>216.9</v>
      </c>
      <c r="Q30" s="6">
        <f t="shared" si="11"/>
        <v>21.69</v>
      </c>
      <c r="R30" s="6">
        <f t="shared" si="12"/>
        <v>21.69</v>
      </c>
      <c r="S30" s="44"/>
      <c r="T30" s="44"/>
      <c r="U30" s="4"/>
      <c r="V30" s="8">
        <f t="shared" si="0"/>
        <v>4272.916297911727</v>
      </c>
      <c r="W30" s="8">
        <f t="shared" si="1"/>
        <v>1821.3208427676682</v>
      </c>
      <c r="X30" s="8">
        <f t="shared" si="2"/>
        <v>6164.538921378122</v>
      </c>
      <c r="Y30" s="8">
        <f t="shared" si="13"/>
        <v>12258.776062057517</v>
      </c>
    </row>
    <row r="31" spans="1:25" ht="12.75">
      <c r="A31" s="45"/>
      <c r="B31" s="4" t="s">
        <v>17</v>
      </c>
      <c r="C31" s="4">
        <f t="shared" si="3"/>
        <v>5903.5</v>
      </c>
      <c r="D31" s="6">
        <v>0</v>
      </c>
      <c r="E31" s="6">
        <f t="shared" si="4"/>
        <v>0</v>
      </c>
      <c r="F31" s="6">
        <f t="shared" si="5"/>
        <v>0</v>
      </c>
      <c r="G31" s="6">
        <v>67.2</v>
      </c>
      <c r="H31" s="6">
        <f t="shared" si="14"/>
        <v>11.2</v>
      </c>
      <c r="I31" s="6">
        <f t="shared" si="6"/>
        <v>5.6000000000000005</v>
      </c>
      <c r="J31" s="6">
        <v>362</v>
      </c>
      <c r="K31" s="6">
        <f t="shared" si="7"/>
        <v>30.166666666666668</v>
      </c>
      <c r="L31" s="6">
        <f t="shared" si="8"/>
        <v>30.166666666666668</v>
      </c>
      <c r="M31" s="6">
        <v>4236.3</v>
      </c>
      <c r="N31" s="6">
        <f t="shared" si="9"/>
        <v>353.02500000000003</v>
      </c>
      <c r="O31" s="6">
        <f t="shared" si="10"/>
        <v>353.02500000000003</v>
      </c>
      <c r="P31" s="6">
        <v>1238</v>
      </c>
      <c r="Q31" s="6">
        <f t="shared" si="11"/>
        <v>123.8</v>
      </c>
      <c r="R31" s="6">
        <f t="shared" si="12"/>
        <v>123.8</v>
      </c>
      <c r="S31" s="44"/>
      <c r="T31" s="44"/>
      <c r="U31" s="4"/>
      <c r="V31" s="8">
        <f t="shared" si="0"/>
        <v>5474.849305710409</v>
      </c>
      <c r="W31" s="8">
        <f t="shared" si="1"/>
        <v>2311.74380859473</v>
      </c>
      <c r="X31" s="8">
        <f t="shared" si="2"/>
        <v>7644.106508346249</v>
      </c>
      <c r="Y31" s="8">
        <f t="shared" si="13"/>
        <v>15430.699622651387</v>
      </c>
    </row>
    <row r="32" spans="1:25" ht="12.75">
      <c r="A32" s="3"/>
      <c r="B32" s="4"/>
      <c r="C32" s="4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5"/>
      <c r="R32" s="5"/>
      <c r="S32" s="7"/>
      <c r="T32" s="7"/>
      <c r="U32" s="4"/>
      <c r="V32" s="8"/>
      <c r="W32" s="8"/>
      <c r="X32" s="8"/>
      <c r="Y32" s="8"/>
    </row>
    <row r="33" spans="1:25" ht="12.75">
      <c r="A33" s="45" t="s">
        <v>31</v>
      </c>
      <c r="B33" s="4" t="s">
        <v>32</v>
      </c>
      <c r="C33" s="4">
        <f t="shared" si="3"/>
        <v>5595</v>
      </c>
      <c r="D33" s="6">
        <v>0</v>
      </c>
      <c r="E33" s="6">
        <f aca="true" t="shared" si="15" ref="E33:E42">D33/4-F33</f>
        <v>0</v>
      </c>
      <c r="F33" s="6">
        <f aca="true" t="shared" si="16" ref="F33:F42">D33/12</f>
        <v>0</v>
      </c>
      <c r="G33" s="6">
        <v>28</v>
      </c>
      <c r="H33" s="6">
        <f aca="true" t="shared" si="17" ref="H33:H42">G33/4-I33</f>
        <v>4.666666666666666</v>
      </c>
      <c r="I33" s="6">
        <f aca="true" t="shared" si="18" ref="I33:I42">G33/12</f>
        <v>2.3333333333333335</v>
      </c>
      <c r="J33" s="6">
        <v>291</v>
      </c>
      <c r="K33" s="6">
        <f aca="true" t="shared" si="19" ref="K33:K42">J33/6-L33</f>
        <v>24.25</v>
      </c>
      <c r="L33" s="6">
        <f aca="true" t="shared" si="20" ref="L33:L42">J33/12</f>
        <v>24.25</v>
      </c>
      <c r="M33" s="6">
        <v>1691</v>
      </c>
      <c r="N33" s="6">
        <f aca="true" t="shared" si="21" ref="N33:N42">M33/6-O33</f>
        <v>140.91666666666666</v>
      </c>
      <c r="O33" s="6">
        <f aca="true" t="shared" si="22" ref="O33:O42">M33/12</f>
        <v>140.91666666666666</v>
      </c>
      <c r="P33" s="6">
        <v>3585</v>
      </c>
      <c r="Q33" s="6">
        <f aca="true" t="shared" si="23" ref="Q33:Q42">P33/5-R33</f>
        <v>358.5</v>
      </c>
      <c r="R33" s="6">
        <f aca="true" t="shared" si="24" ref="R33:R42">P33/10</f>
        <v>358.5</v>
      </c>
      <c r="S33" s="45">
        <v>1.07</v>
      </c>
      <c r="T33" s="45">
        <v>0.82</v>
      </c>
      <c r="U33" s="4"/>
      <c r="V33" s="8">
        <f aca="true" t="shared" si="25" ref="V33:V42">(D33*$D$8+G33*$G$8+J33*$J$8+M33*$M$8+P33*$P$8)*695*$D$5*$T$33/1000</f>
        <v>4157.884826858176</v>
      </c>
      <c r="W33" s="8">
        <f aca="true" t="shared" si="26" ref="W33:W42">(E33*$D$9+H33*$G$9+K33*$J$9+N33*$M$9+Q33*$P$9)*2715*$D$5*$S$33/1000</f>
        <v>2198.065301064784</v>
      </c>
      <c r="X33" s="8">
        <f aca="true" t="shared" si="27" ref="X33:X42">(F33*$D$10+I33*$G$10+L33*$J$10+O33*$M$10+R33*$P$10)*8580*$D$5*$S$33/1000</f>
        <v>7118.095952384569</v>
      </c>
      <c r="Y33" s="8">
        <f>SUM(V33:X33)</f>
        <v>13474.04608030753</v>
      </c>
    </row>
    <row r="34" spans="1:25" ht="12.75">
      <c r="A34" s="45"/>
      <c r="B34" s="4" t="s">
        <v>33</v>
      </c>
      <c r="C34" s="4">
        <f t="shared" si="3"/>
        <v>5280.4</v>
      </c>
      <c r="D34" s="6">
        <v>0</v>
      </c>
      <c r="E34" s="6">
        <f t="shared" si="15"/>
        <v>0</v>
      </c>
      <c r="F34" s="6">
        <f t="shared" si="16"/>
        <v>0</v>
      </c>
      <c r="G34" s="6">
        <v>56</v>
      </c>
      <c r="H34" s="6">
        <f t="shared" si="17"/>
        <v>9.333333333333332</v>
      </c>
      <c r="I34" s="6">
        <f t="shared" si="18"/>
        <v>4.666666666666667</v>
      </c>
      <c r="J34" s="6">
        <v>1267.8</v>
      </c>
      <c r="K34" s="6">
        <f t="shared" si="19"/>
        <v>105.64999999999999</v>
      </c>
      <c r="L34" s="6">
        <f t="shared" si="20"/>
        <v>105.64999999999999</v>
      </c>
      <c r="M34" s="6">
        <v>3243.6</v>
      </c>
      <c r="N34" s="6">
        <f t="shared" si="21"/>
        <v>270.3</v>
      </c>
      <c r="O34" s="6">
        <f t="shared" si="22"/>
        <v>270.3</v>
      </c>
      <c r="P34" s="6">
        <v>713</v>
      </c>
      <c r="Q34" s="6">
        <f t="shared" si="23"/>
        <v>71.3</v>
      </c>
      <c r="R34" s="6">
        <f t="shared" si="24"/>
        <v>71.3</v>
      </c>
      <c r="S34" s="45"/>
      <c r="T34" s="45"/>
      <c r="U34" s="4"/>
      <c r="V34" s="8">
        <f t="shared" si="25"/>
        <v>4090.8302934353133</v>
      </c>
      <c r="W34" s="8">
        <f t="shared" si="26"/>
        <v>2257.239297814146</v>
      </c>
      <c r="X34" s="8">
        <f t="shared" si="27"/>
        <v>7598.338048292649</v>
      </c>
      <c r="Y34" s="8">
        <f aca="true" t="shared" si="28" ref="Y34:Y42">SUM(V34:X34)</f>
        <v>13946.407639542107</v>
      </c>
    </row>
    <row r="35" spans="1:25" ht="12.75">
      <c r="A35" s="45"/>
      <c r="B35" s="4" t="s">
        <v>34</v>
      </c>
      <c r="C35" s="4">
        <f t="shared" si="3"/>
        <v>6834.4</v>
      </c>
      <c r="D35" s="6">
        <v>0</v>
      </c>
      <c r="E35" s="6">
        <f t="shared" si="15"/>
        <v>0</v>
      </c>
      <c r="F35" s="6">
        <f t="shared" si="16"/>
        <v>0</v>
      </c>
      <c r="G35" s="6">
        <v>32.3</v>
      </c>
      <c r="H35" s="6">
        <f t="shared" si="17"/>
        <v>5.383333333333333</v>
      </c>
      <c r="I35" s="6">
        <f t="shared" si="18"/>
        <v>2.6916666666666664</v>
      </c>
      <c r="J35" s="6">
        <v>320.2</v>
      </c>
      <c r="K35" s="6">
        <f t="shared" si="19"/>
        <v>26.683333333333334</v>
      </c>
      <c r="L35" s="6">
        <f t="shared" si="20"/>
        <v>26.683333333333334</v>
      </c>
      <c r="M35" s="6">
        <v>3400.9</v>
      </c>
      <c r="N35" s="6">
        <f t="shared" si="21"/>
        <v>283.40833333333336</v>
      </c>
      <c r="O35" s="6">
        <f t="shared" si="22"/>
        <v>283.40833333333336</v>
      </c>
      <c r="P35" s="6">
        <v>3081</v>
      </c>
      <c r="Q35" s="6">
        <f t="shared" si="23"/>
        <v>308.1</v>
      </c>
      <c r="R35" s="6">
        <f t="shared" si="24"/>
        <v>308.1</v>
      </c>
      <c r="S35" s="45"/>
      <c r="T35" s="45"/>
      <c r="U35" s="4"/>
      <c r="V35" s="8">
        <f t="shared" si="25"/>
        <v>5123.429314183708</v>
      </c>
      <c r="W35" s="8">
        <f t="shared" si="26"/>
        <v>2751.0672833902954</v>
      </c>
      <c r="X35" s="8">
        <f t="shared" si="27"/>
        <v>9016.239282136654</v>
      </c>
      <c r="Y35" s="8">
        <f t="shared" si="28"/>
        <v>16890.735879710657</v>
      </c>
    </row>
    <row r="36" spans="1:25" ht="12.75">
      <c r="A36" s="45"/>
      <c r="B36" s="4" t="s">
        <v>35</v>
      </c>
      <c r="C36" s="4">
        <f t="shared" si="3"/>
        <v>10642.4</v>
      </c>
      <c r="D36" s="6">
        <v>0</v>
      </c>
      <c r="E36" s="6">
        <f t="shared" si="15"/>
        <v>0</v>
      </c>
      <c r="F36" s="6">
        <f t="shared" si="16"/>
        <v>0</v>
      </c>
      <c r="G36" s="6">
        <v>14</v>
      </c>
      <c r="H36" s="6">
        <f t="shared" si="17"/>
        <v>2.333333333333333</v>
      </c>
      <c r="I36" s="6">
        <f t="shared" si="18"/>
        <v>1.1666666666666667</v>
      </c>
      <c r="J36" s="6">
        <v>981</v>
      </c>
      <c r="K36" s="6">
        <f t="shared" si="19"/>
        <v>81.75</v>
      </c>
      <c r="L36" s="6">
        <f t="shared" si="20"/>
        <v>81.75</v>
      </c>
      <c r="M36" s="6">
        <v>4195.5</v>
      </c>
      <c r="N36" s="6">
        <f t="shared" si="21"/>
        <v>349.625</v>
      </c>
      <c r="O36" s="6">
        <f t="shared" si="22"/>
        <v>349.625</v>
      </c>
      <c r="P36" s="6">
        <v>5451.9</v>
      </c>
      <c r="Q36" s="6">
        <f t="shared" si="23"/>
        <v>545.1899999999999</v>
      </c>
      <c r="R36" s="6">
        <f t="shared" si="24"/>
        <v>545.1899999999999</v>
      </c>
      <c r="S36" s="45"/>
      <c r="T36" s="45"/>
      <c r="U36" s="4"/>
      <c r="V36" s="8">
        <f t="shared" si="25"/>
        <v>7979.818296992496</v>
      </c>
      <c r="W36" s="8">
        <f t="shared" si="26"/>
        <v>4244.313578996328</v>
      </c>
      <c r="X36" s="8">
        <f t="shared" si="27"/>
        <v>13955.44880907947</v>
      </c>
      <c r="Y36" s="8">
        <f t="shared" si="28"/>
        <v>26179.580685068293</v>
      </c>
    </row>
    <row r="37" spans="1:25" ht="12.75">
      <c r="A37" s="45"/>
      <c r="B37" s="4" t="s">
        <v>36</v>
      </c>
      <c r="C37" s="4">
        <f t="shared" si="3"/>
        <v>4422.8</v>
      </c>
      <c r="D37" s="6">
        <v>0</v>
      </c>
      <c r="E37" s="6">
        <f t="shared" si="15"/>
        <v>0</v>
      </c>
      <c r="F37" s="6">
        <f t="shared" si="16"/>
        <v>0</v>
      </c>
      <c r="G37" s="6">
        <v>124.2</v>
      </c>
      <c r="H37" s="6">
        <f t="shared" si="17"/>
        <v>20.700000000000003</v>
      </c>
      <c r="I37" s="6">
        <f t="shared" si="18"/>
        <v>10.35</v>
      </c>
      <c r="J37" s="6">
        <v>1213.6</v>
      </c>
      <c r="K37" s="6">
        <f t="shared" si="19"/>
        <v>101.13333333333333</v>
      </c>
      <c r="L37" s="6">
        <f t="shared" si="20"/>
        <v>101.13333333333333</v>
      </c>
      <c r="M37" s="6">
        <v>2045.5</v>
      </c>
      <c r="N37" s="6">
        <f t="shared" si="21"/>
        <v>170.45833333333334</v>
      </c>
      <c r="O37" s="6">
        <f t="shared" si="22"/>
        <v>170.45833333333334</v>
      </c>
      <c r="P37" s="6">
        <v>1039.5</v>
      </c>
      <c r="Q37" s="6">
        <f t="shared" si="23"/>
        <v>103.95</v>
      </c>
      <c r="R37" s="6">
        <f t="shared" si="24"/>
        <v>103.95</v>
      </c>
      <c r="S37" s="45"/>
      <c r="T37" s="45"/>
      <c r="U37" s="4"/>
      <c r="V37" s="8">
        <f t="shared" si="25"/>
        <v>3433.1931274703247</v>
      </c>
      <c r="W37" s="8">
        <f t="shared" si="26"/>
        <v>1911.463782579235</v>
      </c>
      <c r="X37" s="8">
        <f t="shared" si="27"/>
        <v>6308.8998503625335</v>
      </c>
      <c r="Y37" s="8">
        <f t="shared" si="28"/>
        <v>11653.556760412093</v>
      </c>
    </row>
    <row r="38" spans="1:25" ht="12.75">
      <c r="A38" s="45"/>
      <c r="B38" s="4" t="s">
        <v>37</v>
      </c>
      <c r="C38" s="4">
        <f t="shared" si="3"/>
        <v>9331.1</v>
      </c>
      <c r="D38" s="6">
        <v>1.9</v>
      </c>
      <c r="E38" s="6">
        <f t="shared" si="15"/>
        <v>0.31666666666666665</v>
      </c>
      <c r="F38" s="6">
        <f t="shared" si="16"/>
        <v>0.15833333333333333</v>
      </c>
      <c r="G38" s="6">
        <v>540.1</v>
      </c>
      <c r="H38" s="6">
        <f t="shared" si="17"/>
        <v>90.01666666666668</v>
      </c>
      <c r="I38" s="6">
        <f t="shared" si="18"/>
        <v>45.00833333333333</v>
      </c>
      <c r="J38" s="6">
        <v>2729.5</v>
      </c>
      <c r="K38" s="6">
        <f t="shared" si="19"/>
        <v>227.45833333333334</v>
      </c>
      <c r="L38" s="6">
        <f t="shared" si="20"/>
        <v>227.45833333333334</v>
      </c>
      <c r="M38" s="6">
        <v>5397.9</v>
      </c>
      <c r="N38" s="6">
        <f t="shared" si="21"/>
        <v>449.825</v>
      </c>
      <c r="O38" s="6">
        <f t="shared" si="22"/>
        <v>449.825</v>
      </c>
      <c r="P38" s="6">
        <v>661.7</v>
      </c>
      <c r="Q38" s="6">
        <f t="shared" si="23"/>
        <v>66.17</v>
      </c>
      <c r="R38" s="6">
        <f t="shared" si="24"/>
        <v>66.17</v>
      </c>
      <c r="S38" s="45"/>
      <c r="T38" s="45"/>
      <c r="U38" s="4"/>
      <c r="V38" s="8">
        <f t="shared" si="25"/>
        <v>7357.655910276269</v>
      </c>
      <c r="W38" s="8">
        <f t="shared" si="26"/>
        <v>4263.510979015168</v>
      </c>
      <c r="X38" s="8">
        <f t="shared" si="27"/>
        <v>13832.913232299521</v>
      </c>
      <c r="Y38" s="8">
        <f t="shared" si="28"/>
        <v>25454.08012159096</v>
      </c>
    </row>
    <row r="39" spans="1:25" ht="12.75">
      <c r="A39" s="45"/>
      <c r="B39" s="4" t="s">
        <v>38</v>
      </c>
      <c r="C39" s="4">
        <f t="shared" si="3"/>
        <v>1939.5</v>
      </c>
      <c r="D39" s="6">
        <v>2.5</v>
      </c>
      <c r="E39" s="6">
        <f t="shared" si="15"/>
        <v>0.41666666666666663</v>
      </c>
      <c r="F39" s="6">
        <f t="shared" si="16"/>
        <v>0.20833333333333334</v>
      </c>
      <c r="G39" s="6">
        <v>41.2</v>
      </c>
      <c r="H39" s="6">
        <f t="shared" si="17"/>
        <v>6.866666666666667</v>
      </c>
      <c r="I39" s="6">
        <f t="shared" si="18"/>
        <v>3.4333333333333336</v>
      </c>
      <c r="J39" s="6">
        <v>331.1</v>
      </c>
      <c r="K39" s="6">
        <f t="shared" si="19"/>
        <v>27.59166666666667</v>
      </c>
      <c r="L39" s="6">
        <f t="shared" si="20"/>
        <v>27.59166666666667</v>
      </c>
      <c r="M39" s="6">
        <v>1264</v>
      </c>
      <c r="N39" s="6">
        <f t="shared" si="21"/>
        <v>105.33333333333333</v>
      </c>
      <c r="O39" s="6">
        <f t="shared" si="22"/>
        <v>105.33333333333333</v>
      </c>
      <c r="P39" s="6">
        <v>300.7</v>
      </c>
      <c r="Q39" s="6">
        <f t="shared" si="23"/>
        <v>30.07</v>
      </c>
      <c r="R39" s="6">
        <f t="shared" si="24"/>
        <v>30.07</v>
      </c>
      <c r="S39" s="45"/>
      <c r="T39" s="45"/>
      <c r="U39" s="4"/>
      <c r="V39" s="8">
        <f t="shared" si="25"/>
        <v>1497.5921371904706</v>
      </c>
      <c r="W39" s="8">
        <f t="shared" si="26"/>
        <v>837.3729516344412</v>
      </c>
      <c r="X39" s="8">
        <f t="shared" si="27"/>
        <v>2767.445212106027</v>
      </c>
      <c r="Y39" s="8">
        <f t="shared" si="28"/>
        <v>5102.410300930938</v>
      </c>
    </row>
    <row r="40" spans="1:25" ht="12.75">
      <c r="A40" s="45"/>
      <c r="B40" s="4" t="s">
        <v>39</v>
      </c>
      <c r="C40" s="4">
        <f t="shared" si="3"/>
        <v>8198.4</v>
      </c>
      <c r="D40" s="6">
        <v>0</v>
      </c>
      <c r="E40" s="6">
        <f t="shared" si="15"/>
        <v>0</v>
      </c>
      <c r="F40" s="6">
        <f t="shared" si="16"/>
        <v>0</v>
      </c>
      <c r="G40" s="6">
        <v>106.4</v>
      </c>
      <c r="H40" s="6">
        <f t="shared" si="17"/>
        <v>17.733333333333334</v>
      </c>
      <c r="I40" s="6">
        <f t="shared" si="18"/>
        <v>8.866666666666667</v>
      </c>
      <c r="J40" s="6">
        <v>663.1</v>
      </c>
      <c r="K40" s="6">
        <f t="shared" si="19"/>
        <v>55.25833333333333</v>
      </c>
      <c r="L40" s="6">
        <f t="shared" si="20"/>
        <v>55.25833333333333</v>
      </c>
      <c r="M40" s="6">
        <v>3735.7</v>
      </c>
      <c r="N40" s="6">
        <f t="shared" si="21"/>
        <v>311.30833333333334</v>
      </c>
      <c r="O40" s="6">
        <f t="shared" si="22"/>
        <v>311.30833333333334</v>
      </c>
      <c r="P40" s="6">
        <v>3693.2</v>
      </c>
      <c r="Q40" s="6">
        <f t="shared" si="23"/>
        <v>369.32</v>
      </c>
      <c r="R40" s="6">
        <f t="shared" si="24"/>
        <v>369.32</v>
      </c>
      <c r="S40" s="45"/>
      <c r="T40" s="45"/>
      <c r="U40" s="4"/>
      <c r="V40" s="8">
        <f t="shared" si="25"/>
        <v>6175.575321558185</v>
      </c>
      <c r="W40" s="8">
        <f t="shared" si="26"/>
        <v>3342.842401921538</v>
      </c>
      <c r="X40" s="8">
        <f t="shared" si="27"/>
        <v>10894.476950999675</v>
      </c>
      <c r="Y40" s="8">
        <f t="shared" si="28"/>
        <v>20412.8946744794</v>
      </c>
    </row>
    <row r="41" spans="1:25" ht="12.75">
      <c r="A41" s="45"/>
      <c r="B41" s="4" t="s">
        <v>40</v>
      </c>
      <c r="C41" s="4">
        <f t="shared" si="3"/>
        <v>7922</v>
      </c>
      <c r="D41" s="6">
        <v>0</v>
      </c>
      <c r="E41" s="6">
        <f t="shared" si="15"/>
        <v>0</v>
      </c>
      <c r="F41" s="6">
        <f t="shared" si="16"/>
        <v>0</v>
      </c>
      <c r="G41" s="6">
        <v>11.8</v>
      </c>
      <c r="H41" s="6">
        <f t="shared" si="17"/>
        <v>1.9666666666666668</v>
      </c>
      <c r="I41" s="6">
        <f t="shared" si="18"/>
        <v>0.9833333333333334</v>
      </c>
      <c r="J41" s="6">
        <v>1955.2</v>
      </c>
      <c r="K41" s="6">
        <f t="shared" si="19"/>
        <v>162.93333333333334</v>
      </c>
      <c r="L41" s="6">
        <f t="shared" si="20"/>
        <v>162.93333333333334</v>
      </c>
      <c r="M41" s="6">
        <v>2831.8</v>
      </c>
      <c r="N41" s="6">
        <f t="shared" si="21"/>
        <v>235.98333333333335</v>
      </c>
      <c r="O41" s="6">
        <f t="shared" si="22"/>
        <v>235.98333333333335</v>
      </c>
      <c r="P41" s="6">
        <v>3123.2</v>
      </c>
      <c r="Q41" s="6">
        <f t="shared" si="23"/>
        <v>312.32</v>
      </c>
      <c r="R41" s="6">
        <f t="shared" si="24"/>
        <v>312.32</v>
      </c>
      <c r="S41" s="45"/>
      <c r="T41" s="45"/>
      <c r="U41" s="4"/>
      <c r="V41" s="8">
        <f t="shared" si="25"/>
        <v>6054.217634788229</v>
      </c>
      <c r="W41" s="8">
        <f t="shared" si="26"/>
        <v>3243.1056494722366</v>
      </c>
      <c r="X41" s="8">
        <f t="shared" si="27"/>
        <v>10864.289102245846</v>
      </c>
      <c r="Y41" s="8">
        <f t="shared" si="28"/>
        <v>20161.612386506313</v>
      </c>
    </row>
    <row r="42" spans="1:25" ht="12.75">
      <c r="A42" s="45"/>
      <c r="B42" s="4" t="s">
        <v>41</v>
      </c>
      <c r="C42" s="4">
        <f t="shared" si="3"/>
        <v>178.7</v>
      </c>
      <c r="D42" s="6">
        <v>0</v>
      </c>
      <c r="E42" s="6">
        <f t="shared" si="15"/>
        <v>0</v>
      </c>
      <c r="F42" s="6">
        <f t="shared" si="16"/>
        <v>0</v>
      </c>
      <c r="G42" s="6">
        <v>0</v>
      </c>
      <c r="H42" s="6">
        <f t="shared" si="17"/>
        <v>0</v>
      </c>
      <c r="I42" s="6">
        <f t="shared" si="18"/>
        <v>0</v>
      </c>
      <c r="J42" s="6">
        <v>51.2</v>
      </c>
      <c r="K42" s="6">
        <f t="shared" si="19"/>
        <v>4.266666666666667</v>
      </c>
      <c r="L42" s="6">
        <f t="shared" si="20"/>
        <v>4.266666666666667</v>
      </c>
      <c r="M42" s="6">
        <v>84</v>
      </c>
      <c r="N42" s="6">
        <f t="shared" si="21"/>
        <v>7</v>
      </c>
      <c r="O42" s="6">
        <f t="shared" si="22"/>
        <v>7</v>
      </c>
      <c r="P42" s="6">
        <v>43.5</v>
      </c>
      <c r="Q42" s="6">
        <f t="shared" si="23"/>
        <v>4.35</v>
      </c>
      <c r="R42" s="6">
        <f t="shared" si="24"/>
        <v>4.35</v>
      </c>
      <c r="S42" s="45"/>
      <c r="T42" s="45"/>
      <c r="U42" s="4"/>
      <c r="V42" s="8">
        <f t="shared" si="25"/>
        <v>137.96489487341938</v>
      </c>
      <c r="W42" s="8">
        <f t="shared" si="26"/>
        <v>74.62873628910268</v>
      </c>
      <c r="X42" s="8">
        <f t="shared" si="27"/>
        <v>253.18815743721828</v>
      </c>
      <c r="Y42" s="8">
        <f t="shared" si="28"/>
        <v>465.78178859974037</v>
      </c>
    </row>
    <row r="43" spans="1:25" ht="12.75">
      <c r="A43" s="4"/>
      <c r="B43" s="4"/>
      <c r="C43" s="4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4"/>
      <c r="R43" s="4"/>
      <c r="S43" s="4"/>
      <c r="T43" s="4"/>
      <c r="U43" s="4"/>
      <c r="V43" s="4"/>
      <c r="W43" s="4"/>
      <c r="X43" s="4"/>
      <c r="Y43" s="4"/>
    </row>
    <row r="44" spans="1:25" ht="12.75">
      <c r="A44" s="45" t="s">
        <v>42</v>
      </c>
      <c r="B44" s="4" t="s">
        <v>46</v>
      </c>
      <c r="C44" s="4">
        <f t="shared" si="3"/>
        <v>1379.6</v>
      </c>
      <c r="D44" s="6">
        <v>1.5</v>
      </c>
      <c r="E44" s="6">
        <f aca="true" t="shared" si="29" ref="E44:E56">D44/4-F44</f>
        <v>0.25</v>
      </c>
      <c r="F44" s="6">
        <f aca="true" t="shared" si="30" ref="F44:F56">D44/12</f>
        <v>0.125</v>
      </c>
      <c r="G44" s="6">
        <v>53</v>
      </c>
      <c r="H44" s="6">
        <f aca="true" t="shared" si="31" ref="H44:H56">G44/4-I44</f>
        <v>8.833333333333332</v>
      </c>
      <c r="I44" s="6">
        <f aca="true" t="shared" si="32" ref="I44:I56">G44/12</f>
        <v>4.416666666666667</v>
      </c>
      <c r="J44" s="6">
        <v>281.9</v>
      </c>
      <c r="K44" s="6">
        <f aca="true" t="shared" si="33" ref="K44:K56">J44/6-L44</f>
        <v>23.491666666666664</v>
      </c>
      <c r="L44" s="6">
        <f aca="true" t="shared" si="34" ref="L44:L56">J44/12</f>
        <v>23.491666666666664</v>
      </c>
      <c r="M44" s="6">
        <v>1008.3</v>
      </c>
      <c r="N44" s="6">
        <f aca="true" t="shared" si="35" ref="N44:N56">M44/6-O44</f>
        <v>84.02499999999999</v>
      </c>
      <c r="O44" s="6">
        <f aca="true" t="shared" si="36" ref="O44:O56">M44/12</f>
        <v>84.02499999999999</v>
      </c>
      <c r="P44" s="6">
        <v>34.9</v>
      </c>
      <c r="Q44" s="6">
        <f aca="true" t="shared" si="37" ref="Q44:Q56">P44/5-R44</f>
        <v>3.4899999999999998</v>
      </c>
      <c r="R44" s="6">
        <f aca="true" t="shared" si="38" ref="R44:R56">P44/10</f>
        <v>3.4899999999999998</v>
      </c>
      <c r="S44" s="44">
        <v>0.96</v>
      </c>
      <c r="T44" s="44">
        <v>0.71</v>
      </c>
      <c r="U44" s="4"/>
      <c r="V44" s="8">
        <f aca="true" t="shared" si="39" ref="V44:V56">(D44*$D$8+G44*$G$8+J44*$J$8+M44*$M$8+P44*$P$8)*695*$D$5*$T$44/1000</f>
        <v>933.8642088367579</v>
      </c>
      <c r="W44" s="8">
        <f aca="true" t="shared" si="40" ref="W44:W56">(E44*$D$9+H44*$G$9+K44*$J$9+N44*$M$9+Q44*$P$9)*2715*$D$5*$S$44/1000</f>
        <v>554.5806696586602</v>
      </c>
      <c r="X44" s="8">
        <f aca="true" t="shared" si="41" ref="X44:X56">(F44*$D$10+I44*$G$10+L44*$J$10+O44*$M$10+R44*$P$10)*8580*$D$5*$S$44/1000</f>
        <v>1821.8752032686962</v>
      </c>
      <c r="Y44" s="8">
        <f>SUM(V44:X44)</f>
        <v>3310.3200817641145</v>
      </c>
    </row>
    <row r="45" spans="1:25" ht="12.75">
      <c r="A45" s="45"/>
      <c r="B45" s="4" t="s">
        <v>47</v>
      </c>
      <c r="C45" s="4">
        <f t="shared" si="3"/>
        <v>7006.7</v>
      </c>
      <c r="D45" s="6">
        <v>12</v>
      </c>
      <c r="E45" s="6">
        <f t="shared" si="29"/>
        <v>2</v>
      </c>
      <c r="F45" s="6">
        <f t="shared" si="30"/>
        <v>1</v>
      </c>
      <c r="G45" s="6">
        <v>21.4</v>
      </c>
      <c r="H45" s="6">
        <f t="shared" si="31"/>
        <v>3.5666666666666664</v>
      </c>
      <c r="I45" s="6">
        <f t="shared" si="32"/>
        <v>1.7833333333333332</v>
      </c>
      <c r="J45" s="6">
        <v>1164.7</v>
      </c>
      <c r="K45" s="6">
        <f t="shared" si="33"/>
        <v>97.05833333333334</v>
      </c>
      <c r="L45" s="6">
        <f t="shared" si="34"/>
        <v>97.05833333333334</v>
      </c>
      <c r="M45" s="6">
        <v>3285.9</v>
      </c>
      <c r="N45" s="6">
        <f t="shared" si="35"/>
        <v>273.825</v>
      </c>
      <c r="O45" s="6">
        <f t="shared" si="36"/>
        <v>273.825</v>
      </c>
      <c r="P45" s="6">
        <v>2522.7</v>
      </c>
      <c r="Q45" s="6">
        <f t="shared" si="37"/>
        <v>252.26999999999998</v>
      </c>
      <c r="R45" s="6">
        <f t="shared" si="38"/>
        <v>252.26999999999998</v>
      </c>
      <c r="S45" s="44"/>
      <c r="T45" s="44"/>
      <c r="U45" s="4"/>
      <c r="V45" s="8">
        <f t="shared" si="39"/>
        <v>4620.973814847653</v>
      </c>
      <c r="W45" s="8">
        <f t="shared" si="40"/>
        <v>2590.5691585178984</v>
      </c>
      <c r="X45" s="8">
        <f t="shared" si="41"/>
        <v>8603.583558210898</v>
      </c>
      <c r="Y45" s="8">
        <f aca="true" t="shared" si="42" ref="Y45:Y56">SUM(V45:X45)</f>
        <v>15815.126531576449</v>
      </c>
    </row>
    <row r="46" spans="1:25" ht="12.75">
      <c r="A46" s="45"/>
      <c r="B46" s="4" t="s">
        <v>48</v>
      </c>
      <c r="C46" s="4">
        <f t="shared" si="3"/>
        <v>824.5999999999999</v>
      </c>
      <c r="D46" s="6">
        <v>1</v>
      </c>
      <c r="E46" s="6">
        <f t="shared" si="29"/>
        <v>0.16666666666666669</v>
      </c>
      <c r="F46" s="6">
        <f t="shared" si="30"/>
        <v>0.08333333333333333</v>
      </c>
      <c r="G46" s="6">
        <v>24.1</v>
      </c>
      <c r="H46" s="6">
        <f t="shared" si="31"/>
        <v>4.0166666666666675</v>
      </c>
      <c r="I46" s="6">
        <f t="shared" si="32"/>
        <v>2.0083333333333333</v>
      </c>
      <c r="J46" s="6">
        <v>159.5</v>
      </c>
      <c r="K46" s="6">
        <f t="shared" si="33"/>
        <v>13.291666666666666</v>
      </c>
      <c r="L46" s="6">
        <f t="shared" si="34"/>
        <v>13.291666666666666</v>
      </c>
      <c r="M46" s="6">
        <v>304.3</v>
      </c>
      <c r="N46" s="6">
        <f t="shared" si="35"/>
        <v>25.358333333333334</v>
      </c>
      <c r="O46" s="6">
        <f t="shared" si="36"/>
        <v>25.358333333333334</v>
      </c>
      <c r="P46" s="6">
        <v>335.7</v>
      </c>
      <c r="Q46" s="6">
        <f t="shared" si="37"/>
        <v>33.57</v>
      </c>
      <c r="R46" s="6">
        <f t="shared" si="38"/>
        <v>33.57</v>
      </c>
      <c r="S46" s="44"/>
      <c r="T46" s="44"/>
      <c r="U46" s="4"/>
      <c r="V46" s="8">
        <f t="shared" si="39"/>
        <v>546.7450995876471</v>
      </c>
      <c r="W46" s="8">
        <f t="shared" si="40"/>
        <v>313.07350325746614</v>
      </c>
      <c r="X46" s="8">
        <f t="shared" si="41"/>
        <v>1013.6289248438358</v>
      </c>
      <c r="Y46" s="8">
        <f t="shared" si="42"/>
        <v>1873.4475276889489</v>
      </c>
    </row>
    <row r="47" spans="1:25" ht="12.75">
      <c r="A47" s="45"/>
      <c r="B47" s="4" t="s">
        <v>103</v>
      </c>
      <c r="C47" s="4">
        <f t="shared" si="3"/>
        <v>2686.2000000000003</v>
      </c>
      <c r="D47" s="6">
        <v>17</v>
      </c>
      <c r="E47" s="6">
        <f t="shared" si="29"/>
        <v>2.833333333333333</v>
      </c>
      <c r="F47" s="6">
        <f t="shared" si="30"/>
        <v>1.4166666666666667</v>
      </c>
      <c r="G47" s="6">
        <v>130.5</v>
      </c>
      <c r="H47" s="6">
        <f t="shared" si="31"/>
        <v>21.75</v>
      </c>
      <c r="I47" s="6">
        <f t="shared" si="32"/>
        <v>10.875</v>
      </c>
      <c r="J47" s="6">
        <v>480.9</v>
      </c>
      <c r="K47" s="6">
        <f t="shared" si="33"/>
        <v>40.074999999999996</v>
      </c>
      <c r="L47" s="6">
        <f t="shared" si="34"/>
        <v>40.074999999999996</v>
      </c>
      <c r="M47" s="6">
        <v>1227.9</v>
      </c>
      <c r="N47" s="6">
        <f t="shared" si="35"/>
        <v>102.325</v>
      </c>
      <c r="O47" s="6">
        <f t="shared" si="36"/>
        <v>102.325</v>
      </c>
      <c r="P47" s="6">
        <v>829.9</v>
      </c>
      <c r="Q47" s="6">
        <f t="shared" si="37"/>
        <v>82.99</v>
      </c>
      <c r="R47" s="6">
        <f t="shared" si="38"/>
        <v>82.99</v>
      </c>
      <c r="S47" s="44"/>
      <c r="T47" s="44"/>
      <c r="U47" s="4"/>
      <c r="V47" s="8">
        <f t="shared" si="39"/>
        <v>1803.1433070617418</v>
      </c>
      <c r="W47" s="8">
        <f t="shared" si="40"/>
        <v>1072.2368773864089</v>
      </c>
      <c r="X47" s="8">
        <f t="shared" si="41"/>
        <v>3398.061974189181</v>
      </c>
      <c r="Y47" s="8">
        <f t="shared" si="42"/>
        <v>6273.442158637332</v>
      </c>
    </row>
    <row r="48" spans="1:25" ht="12.75">
      <c r="A48" s="45"/>
      <c r="B48" s="4" t="s">
        <v>49</v>
      </c>
      <c r="C48" s="4">
        <f t="shared" si="3"/>
        <v>1191</v>
      </c>
      <c r="D48" s="6">
        <v>0</v>
      </c>
      <c r="E48" s="6">
        <f t="shared" si="29"/>
        <v>0</v>
      </c>
      <c r="F48" s="6">
        <f t="shared" si="30"/>
        <v>0</v>
      </c>
      <c r="G48" s="6">
        <v>34</v>
      </c>
      <c r="H48" s="6">
        <f t="shared" si="31"/>
        <v>5.666666666666666</v>
      </c>
      <c r="I48" s="6">
        <f t="shared" si="32"/>
        <v>2.8333333333333335</v>
      </c>
      <c r="J48" s="6">
        <v>991</v>
      </c>
      <c r="K48" s="6">
        <f t="shared" si="33"/>
        <v>82.58333333333333</v>
      </c>
      <c r="L48" s="6">
        <f t="shared" si="34"/>
        <v>82.58333333333333</v>
      </c>
      <c r="M48" s="6">
        <v>166</v>
      </c>
      <c r="N48" s="6">
        <f t="shared" si="35"/>
        <v>13.833333333333334</v>
      </c>
      <c r="O48" s="6">
        <f t="shared" si="36"/>
        <v>13.833333333333334</v>
      </c>
      <c r="P48" s="6">
        <v>0</v>
      </c>
      <c r="Q48" s="6">
        <f t="shared" si="37"/>
        <v>0</v>
      </c>
      <c r="R48" s="6">
        <f t="shared" si="38"/>
        <v>0</v>
      </c>
      <c r="S48" s="44"/>
      <c r="T48" s="44"/>
      <c r="U48" s="4"/>
      <c r="V48" s="8">
        <f t="shared" si="39"/>
        <v>846.9391272564695</v>
      </c>
      <c r="W48" s="8">
        <f t="shared" si="40"/>
        <v>491.7728717183687</v>
      </c>
      <c r="X48" s="8">
        <f t="shared" si="41"/>
        <v>1704.1855955547503</v>
      </c>
      <c r="Y48" s="8">
        <f t="shared" si="42"/>
        <v>3042.897594529589</v>
      </c>
    </row>
    <row r="49" spans="1:25" ht="12.75">
      <c r="A49" s="45"/>
      <c r="B49" s="4" t="s">
        <v>104</v>
      </c>
      <c r="C49" s="4">
        <f t="shared" si="3"/>
        <v>1558.8000000000002</v>
      </c>
      <c r="D49" s="6">
        <v>0</v>
      </c>
      <c r="E49" s="6">
        <f t="shared" si="29"/>
        <v>0</v>
      </c>
      <c r="F49" s="6">
        <f t="shared" si="30"/>
        <v>0</v>
      </c>
      <c r="G49" s="6">
        <v>18.9</v>
      </c>
      <c r="H49" s="6">
        <f t="shared" si="31"/>
        <v>3.1499999999999995</v>
      </c>
      <c r="I49" s="6">
        <f t="shared" si="32"/>
        <v>1.575</v>
      </c>
      <c r="J49" s="6">
        <v>304</v>
      </c>
      <c r="K49" s="6">
        <f t="shared" si="33"/>
        <v>25.333333333333332</v>
      </c>
      <c r="L49" s="6">
        <f t="shared" si="34"/>
        <v>25.333333333333332</v>
      </c>
      <c r="M49" s="6">
        <v>581.7</v>
      </c>
      <c r="N49" s="6">
        <f t="shared" si="35"/>
        <v>48.475</v>
      </c>
      <c r="O49" s="6">
        <f t="shared" si="36"/>
        <v>48.475</v>
      </c>
      <c r="P49" s="6">
        <v>654.2</v>
      </c>
      <c r="Q49" s="6">
        <f t="shared" si="37"/>
        <v>65.42</v>
      </c>
      <c r="R49" s="6">
        <f t="shared" si="38"/>
        <v>65.42</v>
      </c>
      <c r="S49" s="44"/>
      <c r="T49" s="44"/>
      <c r="U49" s="4"/>
      <c r="V49" s="8">
        <f t="shared" si="39"/>
        <v>1028.0578728970256</v>
      </c>
      <c r="W49" s="8">
        <f t="shared" si="40"/>
        <v>576.3220964876845</v>
      </c>
      <c r="X49" s="8">
        <f t="shared" si="41"/>
        <v>1900.0712081028437</v>
      </c>
      <c r="Y49" s="8">
        <f t="shared" si="42"/>
        <v>3504.4511774875537</v>
      </c>
    </row>
    <row r="50" spans="1:25" ht="12.75">
      <c r="A50" s="45"/>
      <c r="B50" s="4" t="s">
        <v>105</v>
      </c>
      <c r="C50" s="4">
        <f t="shared" si="3"/>
        <v>2037.2000000000003</v>
      </c>
      <c r="D50" s="6">
        <v>28.5</v>
      </c>
      <c r="E50" s="6">
        <f t="shared" si="29"/>
        <v>4.75</v>
      </c>
      <c r="F50" s="6">
        <f t="shared" si="30"/>
        <v>2.375</v>
      </c>
      <c r="G50" s="6">
        <v>49.5</v>
      </c>
      <c r="H50" s="6">
        <f t="shared" si="31"/>
        <v>8.25</v>
      </c>
      <c r="I50" s="6">
        <f t="shared" si="32"/>
        <v>4.125</v>
      </c>
      <c r="J50" s="6">
        <v>338.9</v>
      </c>
      <c r="K50" s="6">
        <f t="shared" si="33"/>
        <v>28.241666666666664</v>
      </c>
      <c r="L50" s="6">
        <f t="shared" si="34"/>
        <v>28.241666666666664</v>
      </c>
      <c r="M50" s="6">
        <v>1240.4</v>
      </c>
      <c r="N50" s="6">
        <f t="shared" si="35"/>
        <v>103.36666666666667</v>
      </c>
      <c r="O50" s="6">
        <f t="shared" si="36"/>
        <v>103.36666666666667</v>
      </c>
      <c r="P50" s="6">
        <v>379.9</v>
      </c>
      <c r="Q50" s="6">
        <f t="shared" si="37"/>
        <v>37.989999999999995</v>
      </c>
      <c r="R50" s="6">
        <f t="shared" si="38"/>
        <v>37.989999999999995</v>
      </c>
      <c r="S50" s="44"/>
      <c r="T50" s="44"/>
      <c r="U50" s="4"/>
      <c r="V50" s="8">
        <f t="shared" si="39"/>
        <v>1376.3364176255786</v>
      </c>
      <c r="W50" s="8">
        <f t="shared" si="40"/>
        <v>820.6280670017333</v>
      </c>
      <c r="X50" s="8">
        <f t="shared" si="41"/>
        <v>2643.855156100046</v>
      </c>
      <c r="Y50" s="8">
        <f t="shared" si="42"/>
        <v>4840.819640727357</v>
      </c>
    </row>
    <row r="51" spans="1:25" ht="12.75">
      <c r="A51" s="45"/>
      <c r="B51" s="4" t="s">
        <v>50</v>
      </c>
      <c r="C51" s="4">
        <f t="shared" si="3"/>
        <v>2678</v>
      </c>
      <c r="D51" s="6">
        <v>18</v>
      </c>
      <c r="E51" s="6">
        <f t="shared" si="29"/>
        <v>3</v>
      </c>
      <c r="F51" s="6">
        <f t="shared" si="30"/>
        <v>1.5</v>
      </c>
      <c r="G51" s="6">
        <v>274</v>
      </c>
      <c r="H51" s="6">
        <f t="shared" si="31"/>
        <v>45.66666666666667</v>
      </c>
      <c r="I51" s="6">
        <f t="shared" si="32"/>
        <v>22.833333333333332</v>
      </c>
      <c r="J51" s="6">
        <v>402</v>
      </c>
      <c r="K51" s="6">
        <f t="shared" si="33"/>
        <v>33.5</v>
      </c>
      <c r="L51" s="6">
        <f t="shared" si="34"/>
        <v>33.5</v>
      </c>
      <c r="M51" s="6">
        <v>1115</v>
      </c>
      <c r="N51" s="6">
        <f t="shared" si="35"/>
        <v>92.91666666666667</v>
      </c>
      <c r="O51" s="6">
        <f t="shared" si="36"/>
        <v>92.91666666666667</v>
      </c>
      <c r="P51" s="6">
        <v>869</v>
      </c>
      <c r="Q51" s="6">
        <f t="shared" si="37"/>
        <v>86.9</v>
      </c>
      <c r="R51" s="6">
        <f t="shared" si="38"/>
        <v>86.9</v>
      </c>
      <c r="S51" s="44"/>
      <c r="T51" s="44"/>
      <c r="U51" s="4"/>
      <c r="V51" s="8">
        <f t="shared" si="39"/>
        <v>1813.399770312134</v>
      </c>
      <c r="W51" s="8">
        <f t="shared" si="40"/>
        <v>1132.853104091944</v>
      </c>
      <c r="X51" s="8">
        <f t="shared" si="41"/>
        <v>3412.008092601067</v>
      </c>
      <c r="Y51" s="8">
        <f t="shared" si="42"/>
        <v>6358.260967005145</v>
      </c>
    </row>
    <row r="52" spans="1:25" ht="12.75">
      <c r="A52" s="45"/>
      <c r="B52" s="4" t="s">
        <v>51</v>
      </c>
      <c r="C52" s="4">
        <f t="shared" si="3"/>
        <v>8929.699999999999</v>
      </c>
      <c r="D52" s="6">
        <v>60.5</v>
      </c>
      <c r="E52" s="6">
        <f t="shared" si="29"/>
        <v>10.083333333333332</v>
      </c>
      <c r="F52" s="6">
        <f t="shared" si="30"/>
        <v>5.041666666666667</v>
      </c>
      <c r="G52" s="6">
        <v>1003.2</v>
      </c>
      <c r="H52" s="6">
        <f t="shared" si="31"/>
        <v>167.2</v>
      </c>
      <c r="I52" s="6">
        <f t="shared" si="32"/>
        <v>83.60000000000001</v>
      </c>
      <c r="J52" s="6">
        <v>2269.2</v>
      </c>
      <c r="K52" s="6">
        <f t="shared" si="33"/>
        <v>189.1</v>
      </c>
      <c r="L52" s="6">
        <f t="shared" si="34"/>
        <v>189.1</v>
      </c>
      <c r="M52" s="6">
        <v>5395.4</v>
      </c>
      <c r="N52" s="6">
        <f t="shared" si="35"/>
        <v>449.6166666666666</v>
      </c>
      <c r="O52" s="6">
        <f t="shared" si="36"/>
        <v>449.6166666666666</v>
      </c>
      <c r="P52" s="6">
        <v>201.4</v>
      </c>
      <c r="Q52" s="6">
        <f t="shared" si="37"/>
        <v>20.14</v>
      </c>
      <c r="R52" s="6">
        <f t="shared" si="38"/>
        <v>20.14</v>
      </c>
      <c r="S52" s="44"/>
      <c r="T52" s="44"/>
      <c r="U52" s="4"/>
      <c r="V52" s="8">
        <f t="shared" si="39"/>
        <v>6197.2248473439</v>
      </c>
      <c r="W52" s="8">
        <f t="shared" si="40"/>
        <v>3969.3521315268226</v>
      </c>
      <c r="X52" s="8">
        <f t="shared" si="41"/>
        <v>12181.60483858475</v>
      </c>
      <c r="Y52" s="8">
        <f t="shared" si="42"/>
        <v>22348.181817455472</v>
      </c>
    </row>
    <row r="53" spans="1:25" ht="12.75">
      <c r="A53" s="45"/>
      <c r="B53" s="4" t="s">
        <v>52</v>
      </c>
      <c r="C53" s="4">
        <f t="shared" si="3"/>
        <v>4376.5</v>
      </c>
      <c r="D53" s="6">
        <v>5.5</v>
      </c>
      <c r="E53" s="6">
        <f t="shared" si="29"/>
        <v>0.9166666666666667</v>
      </c>
      <c r="F53" s="6">
        <f t="shared" si="30"/>
        <v>0.4583333333333333</v>
      </c>
      <c r="G53" s="6">
        <v>484.7</v>
      </c>
      <c r="H53" s="6">
        <f t="shared" si="31"/>
        <v>80.78333333333333</v>
      </c>
      <c r="I53" s="6">
        <f t="shared" si="32"/>
        <v>40.391666666666666</v>
      </c>
      <c r="J53" s="6">
        <v>1673.5</v>
      </c>
      <c r="K53" s="6">
        <f t="shared" si="33"/>
        <v>139.45833333333334</v>
      </c>
      <c r="L53" s="6">
        <f t="shared" si="34"/>
        <v>139.45833333333334</v>
      </c>
      <c r="M53" s="6">
        <v>2205.2</v>
      </c>
      <c r="N53" s="6">
        <f t="shared" si="35"/>
        <v>183.76666666666665</v>
      </c>
      <c r="O53" s="6">
        <f t="shared" si="36"/>
        <v>183.76666666666665</v>
      </c>
      <c r="P53" s="6">
        <v>7.6</v>
      </c>
      <c r="Q53" s="6">
        <f t="shared" si="37"/>
        <v>0.76</v>
      </c>
      <c r="R53" s="6">
        <f t="shared" si="38"/>
        <v>0.76</v>
      </c>
      <c r="S53" s="44"/>
      <c r="T53" s="44"/>
      <c r="U53" s="4"/>
      <c r="V53" s="8">
        <f t="shared" si="39"/>
        <v>3056.029466209151</v>
      </c>
      <c r="W53" s="8">
        <f t="shared" si="40"/>
        <v>1930.710629774209</v>
      </c>
      <c r="X53" s="8">
        <f t="shared" si="41"/>
        <v>6040.282273128353</v>
      </c>
      <c r="Y53" s="8">
        <f t="shared" si="42"/>
        <v>11027.022369111713</v>
      </c>
    </row>
    <row r="54" spans="1:25" ht="12.75">
      <c r="A54" s="45"/>
      <c r="B54" s="4" t="s">
        <v>53</v>
      </c>
      <c r="C54" s="4">
        <f t="shared" si="3"/>
        <v>2040.1999999999998</v>
      </c>
      <c r="D54" s="6">
        <v>10.7</v>
      </c>
      <c r="E54" s="6">
        <f t="shared" si="29"/>
        <v>1.7833333333333332</v>
      </c>
      <c r="F54" s="6">
        <f t="shared" si="30"/>
        <v>0.8916666666666666</v>
      </c>
      <c r="G54" s="6">
        <v>100.1</v>
      </c>
      <c r="H54" s="6">
        <f t="shared" si="31"/>
        <v>16.68333333333333</v>
      </c>
      <c r="I54" s="6">
        <f t="shared" si="32"/>
        <v>8.341666666666667</v>
      </c>
      <c r="J54" s="6">
        <v>738.6</v>
      </c>
      <c r="K54" s="6">
        <f t="shared" si="33"/>
        <v>61.550000000000004</v>
      </c>
      <c r="L54" s="6">
        <f t="shared" si="34"/>
        <v>61.550000000000004</v>
      </c>
      <c r="M54" s="6">
        <v>1185.3</v>
      </c>
      <c r="N54" s="6">
        <f t="shared" si="35"/>
        <v>98.77499999999999</v>
      </c>
      <c r="O54" s="6">
        <f t="shared" si="36"/>
        <v>98.77499999999999</v>
      </c>
      <c r="P54" s="6">
        <v>5.5</v>
      </c>
      <c r="Q54" s="6">
        <f t="shared" si="37"/>
        <v>0.55</v>
      </c>
      <c r="R54" s="6">
        <f t="shared" si="38"/>
        <v>0.55</v>
      </c>
      <c r="S54" s="44"/>
      <c r="T54" s="44"/>
      <c r="U54" s="4"/>
      <c r="V54" s="8">
        <f t="shared" si="39"/>
        <v>1409.0415820450069</v>
      </c>
      <c r="W54" s="8">
        <f t="shared" si="40"/>
        <v>850.7885909510996</v>
      </c>
      <c r="X54" s="8">
        <f t="shared" si="41"/>
        <v>2784.209828998805</v>
      </c>
      <c r="Y54" s="8">
        <f t="shared" si="42"/>
        <v>5044.040001994912</v>
      </c>
    </row>
    <row r="55" spans="1:25" ht="12.75">
      <c r="A55" s="45"/>
      <c r="B55" s="4" t="s">
        <v>54</v>
      </c>
      <c r="C55" s="4">
        <f t="shared" si="3"/>
        <v>8209.9</v>
      </c>
      <c r="D55" s="6">
        <v>0</v>
      </c>
      <c r="E55" s="6">
        <f t="shared" si="29"/>
        <v>0</v>
      </c>
      <c r="F55" s="6">
        <f t="shared" si="30"/>
        <v>0</v>
      </c>
      <c r="G55" s="6">
        <v>325.8</v>
      </c>
      <c r="H55" s="6">
        <f t="shared" si="31"/>
        <v>54.3</v>
      </c>
      <c r="I55" s="6">
        <f t="shared" si="32"/>
        <v>27.150000000000002</v>
      </c>
      <c r="J55" s="6">
        <v>1321</v>
      </c>
      <c r="K55" s="6">
        <f t="shared" si="33"/>
        <v>110.08333333333333</v>
      </c>
      <c r="L55" s="6">
        <f t="shared" si="34"/>
        <v>110.08333333333333</v>
      </c>
      <c r="M55" s="6">
        <v>6539.4</v>
      </c>
      <c r="N55" s="6">
        <f t="shared" si="35"/>
        <v>544.9499999999999</v>
      </c>
      <c r="O55" s="6">
        <f t="shared" si="36"/>
        <v>544.9499999999999</v>
      </c>
      <c r="P55" s="6">
        <v>23.7</v>
      </c>
      <c r="Q55" s="6">
        <f t="shared" si="37"/>
        <v>2.37</v>
      </c>
      <c r="R55" s="6">
        <f t="shared" si="38"/>
        <v>2.37</v>
      </c>
      <c r="S55" s="44"/>
      <c r="T55" s="44"/>
      <c r="U55" s="4"/>
      <c r="V55" s="8">
        <f t="shared" si="39"/>
        <v>5538.976612871852</v>
      </c>
      <c r="W55" s="8">
        <f t="shared" si="40"/>
        <v>3293.860745057196</v>
      </c>
      <c r="X55" s="8">
        <f t="shared" si="41"/>
        <v>10807.350028942083</v>
      </c>
      <c r="Y55" s="8">
        <f t="shared" si="42"/>
        <v>19640.18738687113</v>
      </c>
    </row>
    <row r="56" spans="1:25" ht="12.75">
      <c r="A56" s="45"/>
      <c r="B56" s="4" t="s">
        <v>55</v>
      </c>
      <c r="C56" s="4">
        <f t="shared" si="3"/>
        <v>7338.7</v>
      </c>
      <c r="D56" s="6">
        <v>6.3</v>
      </c>
      <c r="E56" s="6">
        <f t="shared" si="29"/>
        <v>1.0499999999999998</v>
      </c>
      <c r="F56" s="6">
        <f t="shared" si="30"/>
        <v>0.525</v>
      </c>
      <c r="G56" s="6">
        <v>566.6</v>
      </c>
      <c r="H56" s="6">
        <f t="shared" si="31"/>
        <v>94.43333333333334</v>
      </c>
      <c r="I56" s="6">
        <f t="shared" si="32"/>
        <v>47.21666666666667</v>
      </c>
      <c r="J56" s="6">
        <v>1158.6</v>
      </c>
      <c r="K56" s="6">
        <f t="shared" si="33"/>
        <v>96.55</v>
      </c>
      <c r="L56" s="6">
        <f t="shared" si="34"/>
        <v>96.55</v>
      </c>
      <c r="M56" s="6">
        <v>5572.2</v>
      </c>
      <c r="N56" s="6">
        <f t="shared" si="35"/>
        <v>464.34999999999997</v>
      </c>
      <c r="O56" s="6">
        <f t="shared" si="36"/>
        <v>464.34999999999997</v>
      </c>
      <c r="P56" s="6">
        <v>35</v>
      </c>
      <c r="Q56" s="6">
        <f t="shared" si="37"/>
        <v>3.5</v>
      </c>
      <c r="R56" s="6">
        <f t="shared" si="38"/>
        <v>3.5</v>
      </c>
      <c r="S56" s="44"/>
      <c r="T56" s="44"/>
      <c r="U56" s="4"/>
      <c r="V56" s="8">
        <f t="shared" si="39"/>
        <v>4993.199400618331</v>
      </c>
      <c r="W56" s="8">
        <f t="shared" si="40"/>
        <v>3078.1035724115127</v>
      </c>
      <c r="X56" s="8">
        <f t="shared" si="41"/>
        <v>9752.334738783538</v>
      </c>
      <c r="Y56" s="8">
        <f t="shared" si="42"/>
        <v>17823.637711813382</v>
      </c>
    </row>
    <row r="57" spans="1:25" ht="12.75">
      <c r="A57" s="4"/>
      <c r="B57" s="4"/>
      <c r="C57" s="4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4"/>
      <c r="R57" s="4"/>
      <c r="S57" s="7"/>
      <c r="T57" s="7"/>
      <c r="U57" s="4"/>
      <c r="V57" s="4"/>
      <c r="W57" s="4"/>
      <c r="X57" s="4"/>
      <c r="Y57" s="4"/>
    </row>
    <row r="58" spans="1:25" ht="12.75">
      <c r="A58" s="45" t="s">
        <v>92</v>
      </c>
      <c r="B58" s="4" t="s">
        <v>56</v>
      </c>
      <c r="C58" s="4">
        <f t="shared" si="3"/>
        <v>13924</v>
      </c>
      <c r="D58" s="6">
        <v>95</v>
      </c>
      <c r="E58" s="6">
        <f aca="true" t="shared" si="43" ref="E58:E71">D58/4-F58</f>
        <v>15.833333333333332</v>
      </c>
      <c r="F58" s="6">
        <f aca="true" t="shared" si="44" ref="F58:F71">D58/12</f>
        <v>7.916666666666667</v>
      </c>
      <c r="G58" s="6">
        <v>218</v>
      </c>
      <c r="H58" s="6">
        <f aca="true" t="shared" si="45" ref="H58:H71">G58/4-I58</f>
        <v>36.33333333333333</v>
      </c>
      <c r="I58" s="6">
        <f aca="true" t="shared" si="46" ref="I58:I71">G58/12</f>
        <v>18.166666666666668</v>
      </c>
      <c r="J58" s="6">
        <v>3375</v>
      </c>
      <c r="K58" s="6">
        <f aca="true" t="shared" si="47" ref="K58:K71">J58/6-L58</f>
        <v>281.25</v>
      </c>
      <c r="L58" s="6">
        <f aca="true" t="shared" si="48" ref="L58:L71">J58/12</f>
        <v>281.25</v>
      </c>
      <c r="M58" s="6">
        <v>9811</v>
      </c>
      <c r="N58" s="6">
        <f aca="true" t="shared" si="49" ref="N58:N71">M58/6-O58</f>
        <v>817.5833333333334</v>
      </c>
      <c r="O58" s="6">
        <f aca="true" t="shared" si="50" ref="O58:O71">M58/12</f>
        <v>817.5833333333334</v>
      </c>
      <c r="P58" s="6">
        <v>425</v>
      </c>
      <c r="Q58" s="6">
        <f aca="true" t="shared" si="51" ref="Q58:Q71">P58/5-R58</f>
        <v>42.5</v>
      </c>
      <c r="R58" s="6">
        <f aca="true" t="shared" si="52" ref="R58:R71">P58/10</f>
        <v>42.5</v>
      </c>
      <c r="S58" s="44">
        <v>0.94</v>
      </c>
      <c r="T58" s="44">
        <v>0.69</v>
      </c>
      <c r="U58" s="4"/>
      <c r="V58" s="8">
        <f aca="true" t="shared" si="53" ref="V58:V71">(D58*$D$8+G58*$G$8+J58*$J$8+M58*$M$8+P58*$P$8)*695*$D$5*$T$58/1000</f>
        <v>9189.971265460612</v>
      </c>
      <c r="W58" s="8">
        <f aca="true" t="shared" si="54" ref="W58:W71">(E58*$D$9+H58*$G$9+K58*$J$9+N58*$M$9+Q58*$P$9)*2715*$D$5*$S$58/1000</f>
        <v>5443.119617093716</v>
      </c>
      <c r="X58" s="8">
        <f aca="true" t="shared" si="55" ref="X58:X71">(F58*$D$10+I58*$G$10+L58*$J$10+O58*$M$10+R58*$P$10)*8580*$D$5*$S$58/1000</f>
        <v>18132.645730681365</v>
      </c>
      <c r="Y58" s="8">
        <f>SUM(V58:X58)</f>
        <v>32765.73661323569</v>
      </c>
    </row>
    <row r="59" spans="1:25" s="13" customFormat="1" ht="12.75">
      <c r="A59" s="45"/>
      <c r="B59" s="10" t="s">
        <v>57</v>
      </c>
      <c r="C59" s="10">
        <f t="shared" si="3"/>
        <v>3071</v>
      </c>
      <c r="D59" s="11">
        <v>3</v>
      </c>
      <c r="E59" s="6">
        <f t="shared" si="43"/>
        <v>0.5</v>
      </c>
      <c r="F59" s="11">
        <f t="shared" si="44"/>
        <v>0.25</v>
      </c>
      <c r="G59" s="11">
        <v>88</v>
      </c>
      <c r="H59" s="6">
        <f t="shared" si="45"/>
        <v>14.666666666666668</v>
      </c>
      <c r="I59" s="11">
        <f t="shared" si="46"/>
        <v>7.333333333333333</v>
      </c>
      <c r="J59" s="11">
        <v>702</v>
      </c>
      <c r="K59" s="6">
        <f t="shared" si="47"/>
        <v>58.5</v>
      </c>
      <c r="L59" s="11">
        <f t="shared" si="48"/>
        <v>58.5</v>
      </c>
      <c r="M59" s="11">
        <v>1991</v>
      </c>
      <c r="N59" s="6">
        <f t="shared" si="49"/>
        <v>165.91666666666666</v>
      </c>
      <c r="O59" s="11">
        <f t="shared" si="50"/>
        <v>165.91666666666666</v>
      </c>
      <c r="P59" s="11">
        <v>287</v>
      </c>
      <c r="Q59" s="6">
        <f t="shared" si="51"/>
        <v>28.7</v>
      </c>
      <c r="R59" s="11">
        <f t="shared" si="52"/>
        <v>28.7</v>
      </c>
      <c r="S59" s="44"/>
      <c r="T59" s="44"/>
      <c r="U59" s="10"/>
      <c r="V59" s="12">
        <f t="shared" si="53"/>
        <v>2013.5193729914406</v>
      </c>
      <c r="W59" s="12">
        <f t="shared" si="54"/>
        <v>1186.9892177050258</v>
      </c>
      <c r="X59" s="12">
        <f t="shared" si="55"/>
        <v>3927.304469363964</v>
      </c>
      <c r="Y59" s="12">
        <f aca="true" t="shared" si="56" ref="Y59:Y71">SUM(V59:X59)</f>
        <v>7127.813060060431</v>
      </c>
    </row>
    <row r="60" spans="1:25" ht="12.75">
      <c r="A60" s="45"/>
      <c r="B60" s="4" t="s">
        <v>58</v>
      </c>
      <c r="C60" s="4">
        <f t="shared" si="3"/>
        <v>4099.9</v>
      </c>
      <c r="D60" s="6">
        <v>0</v>
      </c>
      <c r="E60" s="6">
        <f t="shared" si="43"/>
        <v>0</v>
      </c>
      <c r="F60" s="6">
        <f t="shared" si="44"/>
        <v>0</v>
      </c>
      <c r="G60" s="6">
        <v>21.7</v>
      </c>
      <c r="H60" s="6">
        <f t="shared" si="45"/>
        <v>3.6166666666666663</v>
      </c>
      <c r="I60" s="6">
        <f t="shared" si="46"/>
        <v>1.8083333333333333</v>
      </c>
      <c r="J60" s="6">
        <v>369.3</v>
      </c>
      <c r="K60" s="6">
        <f t="shared" si="47"/>
        <v>30.775000000000002</v>
      </c>
      <c r="L60" s="6">
        <f t="shared" si="48"/>
        <v>30.775000000000002</v>
      </c>
      <c r="M60" s="6">
        <v>3217.4</v>
      </c>
      <c r="N60" s="6">
        <f t="shared" si="49"/>
        <v>268.1166666666667</v>
      </c>
      <c r="O60" s="6">
        <f t="shared" si="50"/>
        <v>268.1166666666667</v>
      </c>
      <c r="P60" s="6">
        <v>491.5</v>
      </c>
      <c r="Q60" s="6">
        <f t="shared" si="51"/>
        <v>49.15</v>
      </c>
      <c r="R60" s="6">
        <f t="shared" si="52"/>
        <v>49.15</v>
      </c>
      <c r="S60" s="44"/>
      <c r="T60" s="44"/>
      <c r="U60" s="4"/>
      <c r="V60" s="8">
        <f t="shared" si="53"/>
        <v>2637.74360581741</v>
      </c>
      <c r="W60" s="8">
        <f t="shared" si="54"/>
        <v>1517.6836439159179</v>
      </c>
      <c r="X60" s="8">
        <f t="shared" si="55"/>
        <v>5084.660615692231</v>
      </c>
      <c r="Y60" s="8">
        <f t="shared" si="56"/>
        <v>9240.087865425558</v>
      </c>
    </row>
    <row r="61" spans="1:25" ht="12.75">
      <c r="A61" s="45"/>
      <c r="B61" s="4" t="s">
        <v>59</v>
      </c>
      <c r="C61" s="4">
        <f t="shared" si="3"/>
        <v>12628.6</v>
      </c>
      <c r="D61" s="6">
        <v>61.2</v>
      </c>
      <c r="E61" s="6">
        <f t="shared" si="43"/>
        <v>10.2</v>
      </c>
      <c r="F61" s="6">
        <f t="shared" si="44"/>
        <v>5.1000000000000005</v>
      </c>
      <c r="G61" s="6">
        <v>171.3</v>
      </c>
      <c r="H61" s="6">
        <f t="shared" si="45"/>
        <v>28.550000000000004</v>
      </c>
      <c r="I61" s="6">
        <f t="shared" si="46"/>
        <v>14.275</v>
      </c>
      <c r="J61" s="6">
        <v>1446.1</v>
      </c>
      <c r="K61" s="6">
        <f t="shared" si="47"/>
        <v>120.50833333333333</v>
      </c>
      <c r="L61" s="6">
        <f t="shared" si="48"/>
        <v>120.50833333333333</v>
      </c>
      <c r="M61" s="6">
        <v>10690.9</v>
      </c>
      <c r="N61" s="6">
        <f t="shared" si="49"/>
        <v>890.9083333333333</v>
      </c>
      <c r="O61" s="6">
        <f t="shared" si="50"/>
        <v>890.9083333333333</v>
      </c>
      <c r="P61" s="6">
        <v>259.1</v>
      </c>
      <c r="Q61" s="6">
        <f t="shared" si="51"/>
        <v>25.910000000000004</v>
      </c>
      <c r="R61" s="6">
        <f t="shared" si="52"/>
        <v>25.910000000000004</v>
      </c>
      <c r="S61" s="44"/>
      <c r="T61" s="44"/>
      <c r="U61" s="4"/>
      <c r="V61" s="8">
        <f t="shared" si="53"/>
        <v>8231.42705381885</v>
      </c>
      <c r="W61" s="8">
        <f t="shared" si="54"/>
        <v>4861.134710922941</v>
      </c>
      <c r="X61" s="8">
        <f t="shared" si="55"/>
        <v>16141.972545517014</v>
      </c>
      <c r="Y61" s="8">
        <f t="shared" si="56"/>
        <v>29234.534310258805</v>
      </c>
    </row>
    <row r="62" spans="1:25" ht="12.75">
      <c r="A62" s="45"/>
      <c r="B62" s="4" t="s">
        <v>60</v>
      </c>
      <c r="C62" s="4">
        <f t="shared" si="3"/>
        <v>5705</v>
      </c>
      <c r="D62" s="6">
        <v>0</v>
      </c>
      <c r="E62" s="6">
        <f t="shared" si="43"/>
        <v>0</v>
      </c>
      <c r="F62" s="6">
        <f t="shared" si="44"/>
        <v>0</v>
      </c>
      <c r="G62" s="6">
        <v>49</v>
      </c>
      <c r="H62" s="6">
        <f t="shared" si="45"/>
        <v>8.166666666666668</v>
      </c>
      <c r="I62" s="6">
        <f t="shared" si="46"/>
        <v>4.083333333333333</v>
      </c>
      <c r="J62" s="6">
        <v>1051</v>
      </c>
      <c r="K62" s="6">
        <f t="shared" si="47"/>
        <v>87.58333333333333</v>
      </c>
      <c r="L62" s="6">
        <f t="shared" si="48"/>
        <v>87.58333333333333</v>
      </c>
      <c r="M62" s="6">
        <v>3564</v>
      </c>
      <c r="N62" s="6">
        <f t="shared" si="49"/>
        <v>297</v>
      </c>
      <c r="O62" s="6">
        <f t="shared" si="50"/>
        <v>297</v>
      </c>
      <c r="P62" s="6">
        <v>1041</v>
      </c>
      <c r="Q62" s="6">
        <f t="shared" si="51"/>
        <v>104.1</v>
      </c>
      <c r="R62" s="6">
        <f t="shared" si="52"/>
        <v>104.1</v>
      </c>
      <c r="S62" s="44"/>
      <c r="T62" s="44"/>
      <c r="U62" s="4"/>
      <c r="V62" s="8">
        <f t="shared" si="53"/>
        <v>3691.6761416514933</v>
      </c>
      <c r="W62" s="8">
        <f t="shared" si="54"/>
        <v>2117.0105758665827</v>
      </c>
      <c r="X62" s="8">
        <f t="shared" si="55"/>
        <v>7093.570909333575</v>
      </c>
      <c r="Y62" s="8">
        <f t="shared" si="56"/>
        <v>12902.257626851651</v>
      </c>
    </row>
    <row r="63" spans="1:25" ht="12.75">
      <c r="A63" s="45"/>
      <c r="B63" s="4" t="s">
        <v>61</v>
      </c>
      <c r="C63" s="4">
        <f t="shared" si="3"/>
        <v>1487.8</v>
      </c>
      <c r="D63" s="6">
        <v>7.3</v>
      </c>
      <c r="E63" s="6">
        <f t="shared" si="43"/>
        <v>1.2166666666666668</v>
      </c>
      <c r="F63" s="6">
        <f t="shared" si="44"/>
        <v>0.6083333333333333</v>
      </c>
      <c r="G63" s="6">
        <v>18.3</v>
      </c>
      <c r="H63" s="6">
        <f t="shared" si="45"/>
        <v>3.05</v>
      </c>
      <c r="I63" s="6">
        <f t="shared" si="46"/>
        <v>1.5250000000000001</v>
      </c>
      <c r="J63" s="6">
        <v>650</v>
      </c>
      <c r="K63" s="6">
        <f t="shared" si="47"/>
        <v>54.166666666666664</v>
      </c>
      <c r="L63" s="6">
        <f t="shared" si="48"/>
        <v>54.166666666666664</v>
      </c>
      <c r="M63" s="6">
        <v>793.5</v>
      </c>
      <c r="N63" s="6">
        <f t="shared" si="49"/>
        <v>66.125</v>
      </c>
      <c r="O63" s="6">
        <f t="shared" si="50"/>
        <v>66.125</v>
      </c>
      <c r="P63" s="6">
        <v>18.7</v>
      </c>
      <c r="Q63" s="6">
        <f t="shared" si="51"/>
        <v>1.8699999999999999</v>
      </c>
      <c r="R63" s="6">
        <f t="shared" si="52"/>
        <v>1.8699999999999999</v>
      </c>
      <c r="S63" s="44"/>
      <c r="T63" s="44"/>
      <c r="U63" s="4"/>
      <c r="V63" s="8">
        <f t="shared" si="53"/>
        <v>996.2772382832566</v>
      </c>
      <c r="W63" s="8">
        <f t="shared" si="54"/>
        <v>584.1947474152488</v>
      </c>
      <c r="X63" s="8">
        <f t="shared" si="55"/>
        <v>1986.056553263464</v>
      </c>
      <c r="Y63" s="8">
        <f t="shared" si="56"/>
        <v>3566.5285389619694</v>
      </c>
    </row>
    <row r="64" spans="1:25" ht="12.75">
      <c r="A64" s="45"/>
      <c r="B64" s="4" t="s">
        <v>62</v>
      </c>
      <c r="C64" s="4">
        <f t="shared" si="3"/>
        <v>3123.8</v>
      </c>
      <c r="D64" s="6">
        <v>36.8</v>
      </c>
      <c r="E64" s="6">
        <f t="shared" si="43"/>
        <v>6.133333333333333</v>
      </c>
      <c r="F64" s="6">
        <f t="shared" si="44"/>
        <v>3.0666666666666664</v>
      </c>
      <c r="G64" s="6">
        <v>71.9</v>
      </c>
      <c r="H64" s="6">
        <f t="shared" si="45"/>
        <v>11.983333333333334</v>
      </c>
      <c r="I64" s="6">
        <f t="shared" si="46"/>
        <v>5.991666666666667</v>
      </c>
      <c r="J64" s="6">
        <v>2255.8</v>
      </c>
      <c r="K64" s="6">
        <f t="shared" si="47"/>
        <v>187.98333333333335</v>
      </c>
      <c r="L64" s="6">
        <f t="shared" si="48"/>
        <v>187.98333333333335</v>
      </c>
      <c r="M64" s="6">
        <v>755.3</v>
      </c>
      <c r="N64" s="6">
        <f t="shared" si="49"/>
        <v>62.94166666666666</v>
      </c>
      <c r="O64" s="6">
        <f t="shared" si="50"/>
        <v>62.94166666666666</v>
      </c>
      <c r="P64" s="6">
        <v>4</v>
      </c>
      <c r="Q64" s="6">
        <f t="shared" si="51"/>
        <v>0.4</v>
      </c>
      <c r="R64" s="6">
        <f t="shared" si="52"/>
        <v>0.4</v>
      </c>
      <c r="S64" s="44"/>
      <c r="T64" s="44"/>
      <c r="U64" s="4"/>
      <c r="V64" s="8">
        <f t="shared" si="53"/>
        <v>2159.409374325293</v>
      </c>
      <c r="W64" s="8">
        <f t="shared" si="54"/>
        <v>1290.9560450992308</v>
      </c>
      <c r="X64" s="8">
        <f t="shared" si="55"/>
        <v>4381.288967045353</v>
      </c>
      <c r="Y64" s="8">
        <f t="shared" si="56"/>
        <v>7831.654386469877</v>
      </c>
    </row>
    <row r="65" spans="1:25" ht="12.75">
      <c r="A65" s="45"/>
      <c r="B65" s="4" t="s">
        <v>63</v>
      </c>
      <c r="C65" s="4">
        <f t="shared" si="3"/>
        <v>8813</v>
      </c>
      <c r="D65" s="6">
        <v>11.9</v>
      </c>
      <c r="E65" s="6">
        <f t="shared" si="43"/>
        <v>1.9833333333333334</v>
      </c>
      <c r="F65" s="6">
        <f t="shared" si="44"/>
        <v>0.9916666666666667</v>
      </c>
      <c r="G65" s="6">
        <v>9.8</v>
      </c>
      <c r="H65" s="6">
        <f t="shared" si="45"/>
        <v>1.6333333333333333</v>
      </c>
      <c r="I65" s="6">
        <f t="shared" si="46"/>
        <v>0.8166666666666668</v>
      </c>
      <c r="J65" s="6">
        <v>1611</v>
      </c>
      <c r="K65" s="6">
        <f t="shared" si="47"/>
        <v>134.25</v>
      </c>
      <c r="L65" s="6">
        <f t="shared" si="48"/>
        <v>134.25</v>
      </c>
      <c r="M65" s="6">
        <v>6314.3</v>
      </c>
      <c r="N65" s="6">
        <f t="shared" si="49"/>
        <v>526.1916666666667</v>
      </c>
      <c r="O65" s="6">
        <f t="shared" si="50"/>
        <v>526.1916666666667</v>
      </c>
      <c r="P65" s="6">
        <v>866</v>
      </c>
      <c r="Q65" s="6">
        <f t="shared" si="51"/>
        <v>86.6</v>
      </c>
      <c r="R65" s="6">
        <f t="shared" si="52"/>
        <v>86.6</v>
      </c>
      <c r="S65" s="44"/>
      <c r="T65" s="44"/>
      <c r="U65" s="4"/>
      <c r="V65" s="8">
        <f t="shared" si="53"/>
        <v>5722.686214270721</v>
      </c>
      <c r="W65" s="8">
        <f t="shared" si="54"/>
        <v>3288.7305436194615</v>
      </c>
      <c r="X65" s="8">
        <f t="shared" si="55"/>
        <v>11123.272496829939</v>
      </c>
      <c r="Y65" s="8">
        <f t="shared" si="56"/>
        <v>20134.68925472012</v>
      </c>
    </row>
    <row r="66" spans="1:25" ht="12.75">
      <c r="A66" s="45"/>
      <c r="B66" s="4" t="s">
        <v>64</v>
      </c>
      <c r="C66" s="4">
        <f t="shared" si="3"/>
        <v>13042</v>
      </c>
      <c r="D66" s="6">
        <v>3</v>
      </c>
      <c r="E66" s="6">
        <f t="shared" si="43"/>
        <v>0.5</v>
      </c>
      <c r="F66" s="6">
        <f t="shared" si="44"/>
        <v>0.25</v>
      </c>
      <c r="G66" s="6">
        <v>359</v>
      </c>
      <c r="H66" s="6">
        <f t="shared" si="45"/>
        <v>59.83333333333333</v>
      </c>
      <c r="I66" s="6">
        <f t="shared" si="46"/>
        <v>29.916666666666668</v>
      </c>
      <c r="J66" s="6">
        <v>1611</v>
      </c>
      <c r="K66" s="6">
        <f t="shared" si="47"/>
        <v>134.25</v>
      </c>
      <c r="L66" s="6">
        <f t="shared" si="48"/>
        <v>134.25</v>
      </c>
      <c r="M66" s="6">
        <v>7894</v>
      </c>
      <c r="N66" s="6">
        <f t="shared" si="49"/>
        <v>657.8333333333334</v>
      </c>
      <c r="O66" s="6">
        <f t="shared" si="50"/>
        <v>657.8333333333334</v>
      </c>
      <c r="P66" s="6">
        <v>3175</v>
      </c>
      <c r="Q66" s="6">
        <f t="shared" si="51"/>
        <v>317.5</v>
      </c>
      <c r="R66" s="6">
        <f t="shared" si="52"/>
        <v>317.5</v>
      </c>
      <c r="S66" s="44"/>
      <c r="T66" s="44"/>
      <c r="U66" s="4"/>
      <c r="V66" s="8">
        <f t="shared" si="53"/>
        <v>8408.099855817645</v>
      </c>
      <c r="W66" s="8">
        <f t="shared" si="54"/>
        <v>4899.048467944573</v>
      </c>
      <c r="X66" s="8">
        <f t="shared" si="55"/>
        <v>15985.625122862195</v>
      </c>
      <c r="Y66" s="8">
        <f t="shared" si="56"/>
        <v>29292.773446624415</v>
      </c>
    </row>
    <row r="67" spans="1:25" ht="12.75">
      <c r="A67" s="45"/>
      <c r="B67" s="4" t="s">
        <v>65</v>
      </c>
      <c r="C67" s="4">
        <f t="shared" si="3"/>
        <v>12380</v>
      </c>
      <c r="D67" s="6">
        <v>56</v>
      </c>
      <c r="E67" s="6">
        <f t="shared" si="43"/>
        <v>9.333333333333332</v>
      </c>
      <c r="F67" s="6">
        <f t="shared" si="44"/>
        <v>4.666666666666667</v>
      </c>
      <c r="G67" s="6">
        <v>451</v>
      </c>
      <c r="H67" s="6">
        <f t="shared" si="45"/>
        <v>75.16666666666666</v>
      </c>
      <c r="I67" s="6">
        <f t="shared" si="46"/>
        <v>37.583333333333336</v>
      </c>
      <c r="J67" s="6">
        <v>2652</v>
      </c>
      <c r="K67" s="6">
        <f t="shared" si="47"/>
        <v>221</v>
      </c>
      <c r="L67" s="6">
        <f t="shared" si="48"/>
        <v>221</v>
      </c>
      <c r="M67" s="6">
        <v>8497</v>
      </c>
      <c r="N67" s="6">
        <f t="shared" si="49"/>
        <v>708.0833333333334</v>
      </c>
      <c r="O67" s="6">
        <f t="shared" si="50"/>
        <v>708.0833333333334</v>
      </c>
      <c r="P67" s="6">
        <v>724</v>
      </c>
      <c r="Q67" s="6">
        <f t="shared" si="51"/>
        <v>72.4</v>
      </c>
      <c r="R67" s="6">
        <f t="shared" si="52"/>
        <v>72.4</v>
      </c>
      <c r="S67" s="44"/>
      <c r="T67" s="44"/>
      <c r="U67" s="4"/>
      <c r="V67" s="8">
        <f t="shared" si="53"/>
        <v>8160.264044916282</v>
      </c>
      <c r="W67" s="8">
        <f t="shared" si="54"/>
        <v>4897.127926828698</v>
      </c>
      <c r="X67" s="8">
        <f t="shared" si="55"/>
        <v>16010.61297474182</v>
      </c>
      <c r="Y67" s="8">
        <f t="shared" si="56"/>
        <v>29068.0049464868</v>
      </c>
    </row>
    <row r="68" spans="1:25" ht="12.75">
      <c r="A68" s="45"/>
      <c r="B68" s="4" t="s">
        <v>66</v>
      </c>
      <c r="C68" s="4">
        <f t="shared" si="3"/>
        <v>5807</v>
      </c>
      <c r="D68" s="6">
        <v>0</v>
      </c>
      <c r="E68" s="6">
        <f t="shared" si="43"/>
        <v>0</v>
      </c>
      <c r="F68" s="6">
        <f t="shared" si="44"/>
        <v>0</v>
      </c>
      <c r="G68" s="6">
        <v>17.5</v>
      </c>
      <c r="H68" s="6">
        <f t="shared" si="45"/>
        <v>2.916666666666667</v>
      </c>
      <c r="I68" s="6">
        <f t="shared" si="46"/>
        <v>1.4583333333333333</v>
      </c>
      <c r="J68" s="6">
        <v>680.5</v>
      </c>
      <c r="K68" s="6">
        <f t="shared" si="47"/>
        <v>56.708333333333336</v>
      </c>
      <c r="L68" s="6">
        <f t="shared" si="48"/>
        <v>56.708333333333336</v>
      </c>
      <c r="M68" s="6">
        <v>4225.2</v>
      </c>
      <c r="N68" s="6">
        <f t="shared" si="49"/>
        <v>352.09999999999997</v>
      </c>
      <c r="O68" s="6">
        <f t="shared" si="50"/>
        <v>352.09999999999997</v>
      </c>
      <c r="P68" s="6">
        <v>883.8</v>
      </c>
      <c r="Q68" s="6">
        <f t="shared" si="51"/>
        <v>88.38</v>
      </c>
      <c r="R68" s="6">
        <f t="shared" si="52"/>
        <v>88.38</v>
      </c>
      <c r="S68" s="44"/>
      <c r="T68" s="44"/>
      <c r="U68" s="4"/>
      <c r="V68" s="8">
        <f t="shared" si="53"/>
        <v>3737.100898297625</v>
      </c>
      <c r="W68" s="8">
        <f t="shared" si="54"/>
        <v>2138.820229943243</v>
      </c>
      <c r="X68" s="8">
        <f t="shared" si="55"/>
        <v>7182.900553709807</v>
      </c>
      <c r="Y68" s="8">
        <f t="shared" si="56"/>
        <v>13058.821681950674</v>
      </c>
    </row>
    <row r="69" spans="1:25" ht="12.75">
      <c r="A69" s="45"/>
      <c r="B69" s="4" t="s">
        <v>67</v>
      </c>
      <c r="C69" s="4">
        <f t="shared" si="3"/>
        <v>7013</v>
      </c>
      <c r="D69" s="6">
        <v>76</v>
      </c>
      <c r="E69" s="6">
        <f t="shared" si="43"/>
        <v>12.666666666666668</v>
      </c>
      <c r="F69" s="6">
        <f t="shared" si="44"/>
        <v>6.333333333333333</v>
      </c>
      <c r="G69" s="6">
        <v>388</v>
      </c>
      <c r="H69" s="6">
        <f t="shared" si="45"/>
        <v>64.66666666666666</v>
      </c>
      <c r="I69" s="6">
        <f t="shared" si="46"/>
        <v>32.333333333333336</v>
      </c>
      <c r="J69" s="6">
        <v>1293</v>
      </c>
      <c r="K69" s="6">
        <f t="shared" si="47"/>
        <v>107.75</v>
      </c>
      <c r="L69" s="6">
        <f t="shared" si="48"/>
        <v>107.75</v>
      </c>
      <c r="M69" s="6">
        <v>5152</v>
      </c>
      <c r="N69" s="6">
        <f t="shared" si="49"/>
        <v>429.3333333333333</v>
      </c>
      <c r="O69" s="6">
        <f t="shared" si="50"/>
        <v>429.3333333333333</v>
      </c>
      <c r="P69" s="6">
        <v>104</v>
      </c>
      <c r="Q69" s="6">
        <f t="shared" si="51"/>
        <v>10.4</v>
      </c>
      <c r="R69" s="6">
        <f t="shared" si="52"/>
        <v>10.4</v>
      </c>
      <c r="S69" s="44"/>
      <c r="T69" s="44"/>
      <c r="U69" s="4"/>
      <c r="V69" s="8">
        <f t="shared" si="53"/>
        <v>4665.575105980185</v>
      </c>
      <c r="W69" s="8">
        <f t="shared" si="54"/>
        <v>2896.4306301927727</v>
      </c>
      <c r="X69" s="8">
        <f t="shared" si="55"/>
        <v>9226.56955710518</v>
      </c>
      <c r="Y69" s="8">
        <f t="shared" si="56"/>
        <v>16788.57529327814</v>
      </c>
    </row>
    <row r="70" spans="1:25" ht="12.75">
      <c r="A70" s="45"/>
      <c r="B70" s="4" t="s">
        <v>68</v>
      </c>
      <c r="C70" s="4">
        <f t="shared" si="3"/>
        <v>9801</v>
      </c>
      <c r="D70" s="6">
        <v>24</v>
      </c>
      <c r="E70" s="6">
        <f t="shared" si="43"/>
        <v>4</v>
      </c>
      <c r="F70" s="6">
        <f t="shared" si="44"/>
        <v>2</v>
      </c>
      <c r="G70" s="6">
        <v>471</v>
      </c>
      <c r="H70" s="6">
        <f t="shared" si="45"/>
        <v>78.5</v>
      </c>
      <c r="I70" s="6">
        <f t="shared" si="46"/>
        <v>39.25</v>
      </c>
      <c r="J70" s="6">
        <v>1067</v>
      </c>
      <c r="K70" s="6">
        <f t="shared" si="47"/>
        <v>88.91666666666667</v>
      </c>
      <c r="L70" s="6">
        <f t="shared" si="48"/>
        <v>88.91666666666667</v>
      </c>
      <c r="M70" s="6">
        <v>8194</v>
      </c>
      <c r="N70" s="6">
        <f t="shared" si="49"/>
        <v>682.8333333333334</v>
      </c>
      <c r="O70" s="6">
        <f t="shared" si="50"/>
        <v>682.8333333333334</v>
      </c>
      <c r="P70" s="6">
        <v>45</v>
      </c>
      <c r="Q70" s="6">
        <f t="shared" si="51"/>
        <v>4.5</v>
      </c>
      <c r="R70" s="6">
        <f t="shared" si="52"/>
        <v>4.5</v>
      </c>
      <c r="S70" s="44"/>
      <c r="T70" s="44"/>
      <c r="U70" s="4"/>
      <c r="V70" s="8">
        <f t="shared" si="53"/>
        <v>6423.526014861439</v>
      </c>
      <c r="W70" s="8">
        <f t="shared" si="54"/>
        <v>3903.1463192623055</v>
      </c>
      <c r="X70" s="8">
        <f t="shared" si="55"/>
        <v>12612.71026070209</v>
      </c>
      <c r="Y70" s="8">
        <f t="shared" si="56"/>
        <v>22939.382594825835</v>
      </c>
    </row>
    <row r="71" spans="1:25" ht="12.75">
      <c r="A71" s="45"/>
      <c r="B71" s="4" t="s">
        <v>69</v>
      </c>
      <c r="C71" s="4">
        <f t="shared" si="3"/>
        <v>4528</v>
      </c>
      <c r="D71" s="6">
        <v>8.3</v>
      </c>
      <c r="E71" s="6">
        <f t="shared" si="43"/>
        <v>1.3833333333333333</v>
      </c>
      <c r="F71" s="6">
        <f t="shared" si="44"/>
        <v>0.6916666666666668</v>
      </c>
      <c r="G71" s="6">
        <v>60.6</v>
      </c>
      <c r="H71" s="6">
        <f t="shared" si="45"/>
        <v>10.100000000000001</v>
      </c>
      <c r="I71" s="6">
        <f t="shared" si="46"/>
        <v>5.05</v>
      </c>
      <c r="J71" s="6">
        <v>850.4</v>
      </c>
      <c r="K71" s="6">
        <f t="shared" si="47"/>
        <v>70.86666666666666</v>
      </c>
      <c r="L71" s="6">
        <f t="shared" si="48"/>
        <v>70.86666666666666</v>
      </c>
      <c r="M71" s="6">
        <v>3412.8</v>
      </c>
      <c r="N71" s="6">
        <f t="shared" si="49"/>
        <v>284.40000000000003</v>
      </c>
      <c r="O71" s="6">
        <f t="shared" si="50"/>
        <v>284.40000000000003</v>
      </c>
      <c r="P71" s="6">
        <v>195.9</v>
      </c>
      <c r="Q71" s="6">
        <f t="shared" si="51"/>
        <v>19.59</v>
      </c>
      <c r="R71" s="6">
        <f t="shared" si="52"/>
        <v>19.59</v>
      </c>
      <c r="S71" s="44"/>
      <c r="T71" s="44"/>
      <c r="U71" s="4"/>
      <c r="V71" s="8">
        <f t="shared" si="53"/>
        <v>2958.2058882665547</v>
      </c>
      <c r="W71" s="8">
        <f t="shared" si="54"/>
        <v>1729.4973876949891</v>
      </c>
      <c r="X71" s="8">
        <f t="shared" si="55"/>
        <v>5795.559437397608</v>
      </c>
      <c r="Y71" s="8">
        <f t="shared" si="56"/>
        <v>10483.262713359152</v>
      </c>
    </row>
    <row r="72" spans="1:25" ht="12.75">
      <c r="A72" s="3"/>
      <c r="B72" s="4"/>
      <c r="C72" s="4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4"/>
      <c r="R72" s="4"/>
      <c r="S72" s="7"/>
      <c r="T72" s="7"/>
      <c r="U72" s="4"/>
      <c r="V72" s="4"/>
      <c r="W72" s="4"/>
      <c r="X72" s="4"/>
      <c r="Y72" s="4"/>
    </row>
    <row r="73" spans="1:25" ht="12.75">
      <c r="A73" s="45" t="s">
        <v>93</v>
      </c>
      <c r="B73" s="4" t="s">
        <v>70</v>
      </c>
      <c r="C73" s="4">
        <f t="shared" si="3"/>
        <v>4619</v>
      </c>
      <c r="D73" s="6">
        <v>0</v>
      </c>
      <c r="E73" s="6">
        <f aca="true" t="shared" si="57" ref="E73:E78">D73/4-F73</f>
        <v>0</v>
      </c>
      <c r="F73" s="6">
        <f aca="true" t="shared" si="58" ref="F73:F78">D73/12</f>
        <v>0</v>
      </c>
      <c r="G73" s="6">
        <v>87</v>
      </c>
      <c r="H73" s="6">
        <f aca="true" t="shared" si="59" ref="H73:H78">G73/4-I73</f>
        <v>14.5</v>
      </c>
      <c r="I73" s="6">
        <f aca="true" t="shared" si="60" ref="I73:I78">G73/12</f>
        <v>7.25</v>
      </c>
      <c r="J73" s="6">
        <v>944</v>
      </c>
      <c r="K73" s="6">
        <f aca="true" t="shared" si="61" ref="K73:K78">J73/6-L73</f>
        <v>78.66666666666667</v>
      </c>
      <c r="L73" s="6">
        <f aca="true" t="shared" si="62" ref="L73:L78">J73/12</f>
        <v>78.66666666666667</v>
      </c>
      <c r="M73" s="6">
        <v>3568</v>
      </c>
      <c r="N73" s="6">
        <f aca="true" t="shared" si="63" ref="N73:N78">M73/6-O73</f>
        <v>297.3333333333333</v>
      </c>
      <c r="O73" s="6">
        <f aca="true" t="shared" si="64" ref="O73:O78">M73/12</f>
        <v>297.3333333333333</v>
      </c>
      <c r="P73" s="6">
        <v>20</v>
      </c>
      <c r="Q73" s="6">
        <f aca="true" t="shared" si="65" ref="Q73:Q78">P73/5-R73</f>
        <v>2</v>
      </c>
      <c r="R73" s="6">
        <f aca="true" t="shared" si="66" ref="R73:R78">P73/10</f>
        <v>2</v>
      </c>
      <c r="S73" s="44">
        <v>1.03</v>
      </c>
      <c r="T73" s="44">
        <v>0.72</v>
      </c>
      <c r="U73" s="4"/>
      <c r="V73" s="8">
        <f aca="true" t="shared" si="67" ref="V73:V78">(D73*$D$8+G73*$G$8+J73*$J$8+M73*$M$8+P73*$P$8)*695*$D$5*$T$73/1000</f>
        <v>3157.3826815778734</v>
      </c>
      <c r="W73" s="8">
        <f aca="true" t="shared" si="68" ref="W73:W78">(E73*$D$9+H73*$G$9+K73*$J$9+N73*$M$9+Q73*$P$9)*2715*$D$5*$S$73/1000</f>
        <v>1945.5907400462484</v>
      </c>
      <c r="X73" s="8">
        <f aca="true" t="shared" si="69" ref="X73:X78">(F73*$D$10+I73*$G$10+L73*$J$10+O73*$M$10+R73*$P$10)*8580*$D$5*$S$73/1000</f>
        <v>6527.243529971182</v>
      </c>
      <c r="Y73" s="8">
        <f aca="true" t="shared" si="70" ref="Y73:Y78">SUM(V73:X73)</f>
        <v>11630.216951595303</v>
      </c>
    </row>
    <row r="74" spans="1:25" ht="12.75">
      <c r="A74" s="45"/>
      <c r="B74" s="4" t="s">
        <v>71</v>
      </c>
      <c r="C74" s="4">
        <f t="shared" si="3"/>
        <v>10448.199999999999</v>
      </c>
      <c r="D74" s="6">
        <v>56.4</v>
      </c>
      <c r="E74" s="6">
        <f t="shared" si="57"/>
        <v>9.399999999999999</v>
      </c>
      <c r="F74" s="6">
        <f t="shared" si="58"/>
        <v>4.7</v>
      </c>
      <c r="G74" s="6">
        <v>570.8</v>
      </c>
      <c r="H74" s="6">
        <f t="shared" si="59"/>
        <v>95.13333333333333</v>
      </c>
      <c r="I74" s="6">
        <f t="shared" si="60"/>
        <v>47.56666666666666</v>
      </c>
      <c r="J74" s="6">
        <v>2477.5</v>
      </c>
      <c r="K74" s="6">
        <f t="shared" si="61"/>
        <v>206.45833333333334</v>
      </c>
      <c r="L74" s="6">
        <f t="shared" si="62"/>
        <v>206.45833333333334</v>
      </c>
      <c r="M74" s="6">
        <v>5835.4</v>
      </c>
      <c r="N74" s="6">
        <f t="shared" si="63"/>
        <v>486.2833333333333</v>
      </c>
      <c r="O74" s="6">
        <f t="shared" si="64"/>
        <v>486.2833333333333</v>
      </c>
      <c r="P74" s="6">
        <v>1508.1</v>
      </c>
      <c r="Q74" s="6">
        <f t="shared" si="65"/>
        <v>150.81</v>
      </c>
      <c r="R74" s="6">
        <f t="shared" si="66"/>
        <v>150.81</v>
      </c>
      <c r="S74" s="44"/>
      <c r="T74" s="44"/>
      <c r="U74" s="4"/>
      <c r="V74" s="8">
        <f t="shared" si="67"/>
        <v>7205.077527737616</v>
      </c>
      <c r="W74" s="8">
        <f t="shared" si="68"/>
        <v>4596.144686069564</v>
      </c>
      <c r="X74" s="8">
        <f t="shared" si="69"/>
        <v>14715.29442728167</v>
      </c>
      <c r="Y74" s="8">
        <f t="shared" si="70"/>
        <v>26516.51664108885</v>
      </c>
    </row>
    <row r="75" spans="1:25" ht="12.75">
      <c r="A75" s="45"/>
      <c r="B75" s="4" t="s">
        <v>72</v>
      </c>
      <c r="C75" s="4">
        <f t="shared" si="3"/>
        <v>6838.499999999999</v>
      </c>
      <c r="D75" s="6">
        <v>34.2</v>
      </c>
      <c r="E75" s="6">
        <f t="shared" si="57"/>
        <v>5.700000000000001</v>
      </c>
      <c r="F75" s="6">
        <f t="shared" si="58"/>
        <v>2.85</v>
      </c>
      <c r="G75" s="6">
        <v>99.5</v>
      </c>
      <c r="H75" s="6">
        <f t="shared" si="59"/>
        <v>16.583333333333336</v>
      </c>
      <c r="I75" s="6">
        <f t="shared" si="60"/>
        <v>8.291666666666666</v>
      </c>
      <c r="J75" s="6">
        <v>830.5</v>
      </c>
      <c r="K75" s="6">
        <f t="shared" si="61"/>
        <v>69.20833333333333</v>
      </c>
      <c r="L75" s="6">
        <f t="shared" si="62"/>
        <v>69.20833333333333</v>
      </c>
      <c r="M75" s="6">
        <v>5602.4</v>
      </c>
      <c r="N75" s="6">
        <f t="shared" si="63"/>
        <v>466.8666666666666</v>
      </c>
      <c r="O75" s="6">
        <f t="shared" si="64"/>
        <v>466.8666666666666</v>
      </c>
      <c r="P75" s="6">
        <v>271.9</v>
      </c>
      <c r="Q75" s="6">
        <f t="shared" si="65"/>
        <v>27.189999999999998</v>
      </c>
      <c r="R75" s="6">
        <f t="shared" si="66"/>
        <v>27.189999999999998</v>
      </c>
      <c r="S75" s="44"/>
      <c r="T75" s="44"/>
      <c r="U75" s="4"/>
      <c r="V75" s="8">
        <f t="shared" si="67"/>
        <v>4651.367610492491</v>
      </c>
      <c r="W75" s="8">
        <f t="shared" si="68"/>
        <v>2883.748321401705</v>
      </c>
      <c r="X75" s="8">
        <f t="shared" si="69"/>
        <v>9559.204833160386</v>
      </c>
      <c r="Y75" s="8">
        <f t="shared" si="70"/>
        <v>17094.32076505458</v>
      </c>
    </row>
    <row r="76" spans="1:25" ht="12.75">
      <c r="A76" s="45"/>
      <c r="B76" s="4" t="s">
        <v>73</v>
      </c>
      <c r="C76" s="4">
        <f t="shared" si="3"/>
        <v>8454</v>
      </c>
      <c r="D76" s="6">
        <v>73</v>
      </c>
      <c r="E76" s="6">
        <f t="shared" si="57"/>
        <v>12.166666666666668</v>
      </c>
      <c r="F76" s="6">
        <f t="shared" si="58"/>
        <v>6.083333333333333</v>
      </c>
      <c r="G76" s="6">
        <v>459</v>
      </c>
      <c r="H76" s="6">
        <f t="shared" si="59"/>
        <v>76.5</v>
      </c>
      <c r="I76" s="6">
        <f t="shared" si="60"/>
        <v>38.25</v>
      </c>
      <c r="J76" s="6">
        <v>1663</v>
      </c>
      <c r="K76" s="6">
        <f t="shared" si="61"/>
        <v>138.58333333333334</v>
      </c>
      <c r="L76" s="6">
        <f t="shared" si="62"/>
        <v>138.58333333333334</v>
      </c>
      <c r="M76" s="6">
        <v>5999</v>
      </c>
      <c r="N76" s="6">
        <f t="shared" si="63"/>
        <v>499.9166666666667</v>
      </c>
      <c r="O76" s="6">
        <f t="shared" si="64"/>
        <v>499.9166666666667</v>
      </c>
      <c r="P76" s="6">
        <v>260</v>
      </c>
      <c r="Q76" s="6">
        <f t="shared" si="65"/>
        <v>26</v>
      </c>
      <c r="R76" s="6">
        <f t="shared" si="66"/>
        <v>26</v>
      </c>
      <c r="S76" s="44"/>
      <c r="T76" s="44"/>
      <c r="U76" s="4"/>
      <c r="V76" s="8">
        <f t="shared" si="67"/>
        <v>5857.555710909303</v>
      </c>
      <c r="W76" s="8">
        <f t="shared" si="68"/>
        <v>3792.956288540019</v>
      </c>
      <c r="X76" s="8">
        <f t="shared" si="69"/>
        <v>12132.514591386067</v>
      </c>
      <c r="Y76" s="8">
        <f t="shared" si="70"/>
        <v>21783.02659083539</v>
      </c>
    </row>
    <row r="77" spans="1:25" ht="12.75">
      <c r="A77" s="45"/>
      <c r="B77" s="4" t="s">
        <v>109</v>
      </c>
      <c r="C77" s="4">
        <f t="shared" si="3"/>
        <v>2140.7000000000003</v>
      </c>
      <c r="D77" s="6">
        <v>2.8</v>
      </c>
      <c r="E77" s="6">
        <f t="shared" si="57"/>
        <v>0.4666666666666667</v>
      </c>
      <c r="F77" s="6">
        <f t="shared" si="58"/>
        <v>0.2333333333333333</v>
      </c>
      <c r="G77" s="6">
        <v>69.3</v>
      </c>
      <c r="H77" s="6">
        <f t="shared" si="59"/>
        <v>11.55</v>
      </c>
      <c r="I77" s="6">
        <f t="shared" si="60"/>
        <v>5.7749999999999995</v>
      </c>
      <c r="J77" s="6">
        <v>1495.4</v>
      </c>
      <c r="K77" s="6">
        <f t="shared" si="61"/>
        <v>124.61666666666667</v>
      </c>
      <c r="L77" s="6">
        <f t="shared" si="62"/>
        <v>124.61666666666667</v>
      </c>
      <c r="M77" s="6">
        <v>553.9</v>
      </c>
      <c r="N77" s="6">
        <f t="shared" si="63"/>
        <v>46.15833333333333</v>
      </c>
      <c r="O77" s="6">
        <f t="shared" si="64"/>
        <v>46.15833333333333</v>
      </c>
      <c r="P77" s="6">
        <v>19.3</v>
      </c>
      <c r="Q77" s="6">
        <f t="shared" si="65"/>
        <v>1.9300000000000002</v>
      </c>
      <c r="R77" s="6">
        <f t="shared" si="66"/>
        <v>1.9300000000000002</v>
      </c>
      <c r="S77" s="44"/>
      <c r="T77" s="44"/>
      <c r="U77" s="4"/>
      <c r="V77" s="8">
        <f t="shared" si="67"/>
        <v>1529.6657139621705</v>
      </c>
      <c r="W77" s="8">
        <f t="shared" si="68"/>
        <v>947.5111318386203</v>
      </c>
      <c r="X77" s="8">
        <f t="shared" si="69"/>
        <v>3236.6917006132167</v>
      </c>
      <c r="Y77" s="8">
        <f t="shared" si="70"/>
        <v>5713.868546414007</v>
      </c>
    </row>
    <row r="78" spans="1:25" ht="12.75">
      <c r="A78" s="45"/>
      <c r="B78" s="4" t="s">
        <v>110</v>
      </c>
      <c r="C78" s="4">
        <f t="shared" si="3"/>
        <v>1052.1000000000001</v>
      </c>
      <c r="D78" s="6">
        <v>0</v>
      </c>
      <c r="E78" s="6">
        <f t="shared" si="57"/>
        <v>0</v>
      </c>
      <c r="F78" s="6">
        <f t="shared" si="58"/>
        <v>0</v>
      </c>
      <c r="G78" s="6">
        <v>6</v>
      </c>
      <c r="H78" s="6">
        <f t="shared" si="59"/>
        <v>1</v>
      </c>
      <c r="I78" s="6">
        <f t="shared" si="60"/>
        <v>0.5</v>
      </c>
      <c r="J78" s="6">
        <v>1003.2</v>
      </c>
      <c r="K78" s="6">
        <f t="shared" si="61"/>
        <v>83.60000000000001</v>
      </c>
      <c r="L78" s="6">
        <f t="shared" si="62"/>
        <v>83.60000000000001</v>
      </c>
      <c r="M78" s="6">
        <v>42.9</v>
      </c>
      <c r="N78" s="6">
        <f t="shared" si="63"/>
        <v>3.5749999999999997</v>
      </c>
      <c r="O78" s="6">
        <f t="shared" si="64"/>
        <v>3.5749999999999997</v>
      </c>
      <c r="P78" s="6">
        <v>0</v>
      </c>
      <c r="Q78" s="6">
        <f t="shared" si="65"/>
        <v>0</v>
      </c>
      <c r="R78" s="6">
        <f t="shared" si="66"/>
        <v>0</v>
      </c>
      <c r="S78" s="44"/>
      <c r="T78" s="44"/>
      <c r="U78" s="4"/>
      <c r="V78" s="8">
        <f t="shared" si="67"/>
        <v>762.5087589035281</v>
      </c>
      <c r="W78" s="8">
        <f t="shared" si="68"/>
        <v>457.5961817864248</v>
      </c>
      <c r="X78" s="8">
        <f t="shared" si="69"/>
        <v>1631.0614181447106</v>
      </c>
      <c r="Y78" s="8">
        <f t="shared" si="70"/>
        <v>2851.1663588346637</v>
      </c>
    </row>
    <row r="79" spans="1:25" ht="12.75">
      <c r="A79" s="3"/>
      <c r="B79" s="4"/>
      <c r="C79" s="4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4"/>
      <c r="R79" s="4"/>
      <c r="S79" s="7"/>
      <c r="T79" s="7"/>
      <c r="U79" s="4"/>
      <c r="V79" s="4"/>
      <c r="W79" s="4"/>
      <c r="X79" s="4"/>
      <c r="Y79" s="4"/>
    </row>
    <row r="80" spans="1:25" ht="12.75">
      <c r="A80" s="45" t="s">
        <v>94</v>
      </c>
      <c r="B80" s="4" t="s">
        <v>74</v>
      </c>
      <c r="C80" s="4">
        <f t="shared" si="3"/>
        <v>2312.6</v>
      </c>
      <c r="D80" s="6">
        <v>0</v>
      </c>
      <c r="E80" s="6">
        <f aca="true" t="shared" si="71" ref="E80:E91">D80/4-F80</f>
        <v>0</v>
      </c>
      <c r="F80" s="6">
        <f aca="true" t="shared" si="72" ref="F80:F91">D80/12</f>
        <v>0</v>
      </c>
      <c r="G80" s="6">
        <v>0</v>
      </c>
      <c r="H80" s="6">
        <f aca="true" t="shared" si="73" ref="H80:H91">G80/4-I80</f>
        <v>0</v>
      </c>
      <c r="I80" s="6">
        <f aca="true" t="shared" si="74" ref="I80:I91">G80/12</f>
        <v>0</v>
      </c>
      <c r="J80" s="6">
        <v>203.5</v>
      </c>
      <c r="K80" s="6">
        <f aca="true" t="shared" si="75" ref="K80:K91">J80/6-L80</f>
        <v>16.958333333333332</v>
      </c>
      <c r="L80" s="6">
        <f aca="true" t="shared" si="76" ref="L80:L91">J80/12</f>
        <v>16.958333333333332</v>
      </c>
      <c r="M80" s="6">
        <v>651.4</v>
      </c>
      <c r="N80" s="6">
        <f aca="true" t="shared" si="77" ref="N80:N91">M80/6-O80</f>
        <v>54.28333333333333</v>
      </c>
      <c r="O80" s="6">
        <f aca="true" t="shared" si="78" ref="O80:O91">M80/12</f>
        <v>54.28333333333333</v>
      </c>
      <c r="P80" s="6">
        <v>1457.7</v>
      </c>
      <c r="Q80" s="6">
        <f aca="true" t="shared" si="79" ref="Q80:Q91">P80/5-R80</f>
        <v>145.77</v>
      </c>
      <c r="R80" s="6">
        <f aca="true" t="shared" si="80" ref="R80:R91">P80/10</f>
        <v>145.77</v>
      </c>
      <c r="S80" s="44">
        <v>1.01</v>
      </c>
      <c r="T80" s="44">
        <v>0.67</v>
      </c>
      <c r="U80" s="4"/>
      <c r="V80" s="8">
        <f aca="true" t="shared" si="81" ref="V80:V91">(D80*$D$8+G80*$G$8+J80*$J$8+M80*$M$8+P80*$P$8)*695*$D$5*$T$80/1000</f>
        <v>1407.793809383184</v>
      </c>
      <c r="W80" s="8">
        <f aca="true" t="shared" si="82" ref="W80:W91">(E80*$D$9+H80*$G$9+K80*$J$9+N80*$M$9+Q80*$P$9)*2715*$D$5*$S$80/1000</f>
        <v>855.3349070846667</v>
      </c>
      <c r="X80" s="8">
        <f aca="true" t="shared" si="83" ref="X80:X91">(F80*$D$10+I80*$G$10+L80*$J$10+O80*$M$10+R80*$P$10)*8580*$D$5*$S$80/1000</f>
        <v>2794.406321643629</v>
      </c>
      <c r="Y80" s="8">
        <f>SUM(V80:X80)</f>
        <v>5057.5350381114795</v>
      </c>
    </row>
    <row r="81" spans="1:25" ht="12.75">
      <c r="A81" s="45"/>
      <c r="B81" s="4" t="s">
        <v>75</v>
      </c>
      <c r="C81" s="4">
        <f aca="true" t="shared" si="84" ref="C81:C91">D81+G81+J81+M81+P81</f>
        <v>3248</v>
      </c>
      <c r="D81" s="6">
        <v>0</v>
      </c>
      <c r="E81" s="6">
        <f t="shared" si="71"/>
        <v>0</v>
      </c>
      <c r="F81" s="6">
        <f t="shared" si="72"/>
        <v>0</v>
      </c>
      <c r="G81" s="6">
        <v>0</v>
      </c>
      <c r="H81" s="6">
        <f t="shared" si="73"/>
        <v>0</v>
      </c>
      <c r="I81" s="6">
        <f t="shared" si="74"/>
        <v>0</v>
      </c>
      <c r="J81" s="6">
        <v>705.3</v>
      </c>
      <c r="K81" s="6">
        <f t="shared" si="75"/>
        <v>58.775</v>
      </c>
      <c r="L81" s="6">
        <f t="shared" si="76"/>
        <v>58.775</v>
      </c>
      <c r="M81" s="6">
        <v>2502.7</v>
      </c>
      <c r="N81" s="6">
        <f t="shared" si="77"/>
        <v>208.5583333333333</v>
      </c>
      <c r="O81" s="6">
        <f t="shared" si="78"/>
        <v>208.5583333333333</v>
      </c>
      <c r="P81" s="6">
        <v>40</v>
      </c>
      <c r="Q81" s="6">
        <f t="shared" si="79"/>
        <v>4</v>
      </c>
      <c r="R81" s="6">
        <f t="shared" si="80"/>
        <v>4</v>
      </c>
      <c r="S81" s="44"/>
      <c r="T81" s="44"/>
      <c r="U81" s="4"/>
      <c r="V81" s="8">
        <f t="shared" si="81"/>
        <v>2059.135237371764</v>
      </c>
      <c r="W81" s="8">
        <f t="shared" si="82"/>
        <v>1311.6084266188773</v>
      </c>
      <c r="X81" s="8">
        <f t="shared" si="83"/>
        <v>4481.894062437099</v>
      </c>
      <c r="Y81" s="8">
        <f aca="true" t="shared" si="85" ref="Y81:Y91">SUM(V81:X81)</f>
        <v>7852.63772642774</v>
      </c>
    </row>
    <row r="82" spans="1:25" ht="12.75">
      <c r="A82" s="45"/>
      <c r="B82" s="4" t="s">
        <v>76</v>
      </c>
      <c r="C82" s="4">
        <f t="shared" si="84"/>
        <v>1751.4</v>
      </c>
      <c r="D82" s="6">
        <v>0</v>
      </c>
      <c r="E82" s="6">
        <f t="shared" si="71"/>
        <v>0</v>
      </c>
      <c r="F82" s="6">
        <f t="shared" si="72"/>
        <v>0</v>
      </c>
      <c r="G82" s="6">
        <v>29.9</v>
      </c>
      <c r="H82" s="6">
        <f t="shared" si="73"/>
        <v>4.9833333333333325</v>
      </c>
      <c r="I82" s="6">
        <f t="shared" si="74"/>
        <v>2.4916666666666667</v>
      </c>
      <c r="J82" s="6">
        <v>474</v>
      </c>
      <c r="K82" s="6">
        <f t="shared" si="75"/>
        <v>39.5</v>
      </c>
      <c r="L82" s="6">
        <f t="shared" si="76"/>
        <v>39.5</v>
      </c>
      <c r="M82" s="6">
        <v>427.4</v>
      </c>
      <c r="N82" s="6">
        <f t="shared" si="77"/>
        <v>35.61666666666667</v>
      </c>
      <c r="O82" s="6">
        <f t="shared" si="78"/>
        <v>35.61666666666667</v>
      </c>
      <c r="P82" s="6">
        <v>820.1</v>
      </c>
      <c r="Q82" s="6">
        <f t="shared" si="79"/>
        <v>82.01</v>
      </c>
      <c r="R82" s="6">
        <f t="shared" si="80"/>
        <v>82.01</v>
      </c>
      <c r="S82" s="44"/>
      <c r="T82" s="44"/>
      <c r="U82" s="4"/>
      <c r="V82" s="8">
        <f t="shared" si="81"/>
        <v>1095.7348054999668</v>
      </c>
      <c r="W82" s="8">
        <f t="shared" si="82"/>
        <v>684.7276717311285</v>
      </c>
      <c r="X82" s="8">
        <f t="shared" si="83"/>
        <v>2252.9153294533066</v>
      </c>
      <c r="Y82" s="8">
        <f t="shared" si="85"/>
        <v>4033.377806684402</v>
      </c>
    </row>
    <row r="83" spans="1:25" ht="12.75">
      <c r="A83" s="45"/>
      <c r="B83" s="4" t="s">
        <v>77</v>
      </c>
      <c r="C83" s="4">
        <f t="shared" si="84"/>
        <v>2598.8</v>
      </c>
      <c r="D83" s="6">
        <v>11.5</v>
      </c>
      <c r="E83" s="6">
        <f t="shared" si="71"/>
        <v>1.9166666666666665</v>
      </c>
      <c r="F83" s="6">
        <f t="shared" si="72"/>
        <v>0.9583333333333334</v>
      </c>
      <c r="G83" s="6">
        <v>76.8</v>
      </c>
      <c r="H83" s="6">
        <f t="shared" si="73"/>
        <v>12.8</v>
      </c>
      <c r="I83" s="6">
        <f t="shared" si="74"/>
        <v>6.3999999999999995</v>
      </c>
      <c r="J83" s="6">
        <v>1375.5</v>
      </c>
      <c r="K83" s="6">
        <f t="shared" si="75"/>
        <v>114.625</v>
      </c>
      <c r="L83" s="6">
        <f t="shared" si="76"/>
        <v>114.625</v>
      </c>
      <c r="M83" s="6">
        <v>771.7</v>
      </c>
      <c r="N83" s="6">
        <f t="shared" si="77"/>
        <v>64.30833333333334</v>
      </c>
      <c r="O83" s="6">
        <f t="shared" si="78"/>
        <v>64.30833333333334</v>
      </c>
      <c r="P83" s="6">
        <v>363.3</v>
      </c>
      <c r="Q83" s="6">
        <f t="shared" si="79"/>
        <v>36.33</v>
      </c>
      <c r="R83" s="6">
        <f t="shared" si="80"/>
        <v>36.33</v>
      </c>
      <c r="S83" s="44"/>
      <c r="T83" s="44"/>
      <c r="U83" s="4"/>
      <c r="V83" s="8">
        <f t="shared" si="81"/>
        <v>1698.1967280832591</v>
      </c>
      <c r="W83" s="8">
        <f t="shared" si="82"/>
        <v>1106.5283859724673</v>
      </c>
      <c r="X83" s="8">
        <f t="shared" si="83"/>
        <v>3704.868027942328</v>
      </c>
      <c r="Y83" s="8">
        <f t="shared" si="85"/>
        <v>6509.593141998054</v>
      </c>
    </row>
    <row r="84" spans="1:25" ht="12.75">
      <c r="A84" s="45"/>
      <c r="B84" s="4" t="s">
        <v>78</v>
      </c>
      <c r="C84" s="4">
        <f t="shared" si="84"/>
        <v>13929</v>
      </c>
      <c r="D84" s="6">
        <v>30</v>
      </c>
      <c r="E84" s="6">
        <f t="shared" si="71"/>
        <v>5</v>
      </c>
      <c r="F84" s="6">
        <f t="shared" si="72"/>
        <v>2.5</v>
      </c>
      <c r="G84" s="6">
        <v>44</v>
      </c>
      <c r="H84" s="6">
        <f t="shared" si="73"/>
        <v>7.333333333333334</v>
      </c>
      <c r="I84" s="6">
        <f t="shared" si="74"/>
        <v>3.6666666666666665</v>
      </c>
      <c r="J84" s="6">
        <v>3164</v>
      </c>
      <c r="K84" s="6">
        <f t="shared" si="75"/>
        <v>263.6666666666667</v>
      </c>
      <c r="L84" s="6">
        <f t="shared" si="76"/>
        <v>263.6666666666667</v>
      </c>
      <c r="M84" s="6">
        <v>9305</v>
      </c>
      <c r="N84" s="6">
        <f t="shared" si="77"/>
        <v>775.4166666666666</v>
      </c>
      <c r="O84" s="6">
        <f t="shared" si="78"/>
        <v>775.4166666666666</v>
      </c>
      <c r="P84" s="6">
        <v>1386</v>
      </c>
      <c r="Q84" s="6">
        <f t="shared" si="79"/>
        <v>138.6</v>
      </c>
      <c r="R84" s="6">
        <f t="shared" si="80"/>
        <v>138.6</v>
      </c>
      <c r="S84" s="44"/>
      <c r="T84" s="44"/>
      <c r="U84" s="4"/>
      <c r="V84" s="8">
        <f t="shared" si="81"/>
        <v>8825.432974798336</v>
      </c>
      <c r="W84" s="8">
        <f t="shared" si="82"/>
        <v>5628.61493927874</v>
      </c>
      <c r="X84" s="8">
        <f t="shared" si="83"/>
        <v>19031.286605556837</v>
      </c>
      <c r="Y84" s="8">
        <f t="shared" si="85"/>
        <v>33485.334519633914</v>
      </c>
    </row>
    <row r="85" spans="1:25" ht="12.75">
      <c r="A85" s="45"/>
      <c r="B85" s="4" t="s">
        <v>79</v>
      </c>
      <c r="C85" s="4">
        <f t="shared" si="84"/>
        <v>11794</v>
      </c>
      <c r="D85" s="6">
        <v>26</v>
      </c>
      <c r="E85" s="6">
        <f t="shared" si="71"/>
        <v>4.333333333333334</v>
      </c>
      <c r="F85" s="6">
        <f t="shared" si="72"/>
        <v>2.1666666666666665</v>
      </c>
      <c r="G85" s="6">
        <v>238</v>
      </c>
      <c r="H85" s="6">
        <f t="shared" si="73"/>
        <v>39.66666666666667</v>
      </c>
      <c r="I85" s="6">
        <f t="shared" si="74"/>
        <v>19.833333333333332</v>
      </c>
      <c r="J85" s="6">
        <v>2010</v>
      </c>
      <c r="K85" s="6">
        <f t="shared" si="75"/>
        <v>167.5</v>
      </c>
      <c r="L85" s="6">
        <f t="shared" si="76"/>
        <v>167.5</v>
      </c>
      <c r="M85" s="6">
        <v>7081</v>
      </c>
      <c r="N85" s="6">
        <f t="shared" si="77"/>
        <v>590.0833333333334</v>
      </c>
      <c r="O85" s="6">
        <f t="shared" si="78"/>
        <v>590.0833333333334</v>
      </c>
      <c r="P85" s="6">
        <v>2439</v>
      </c>
      <c r="Q85" s="6">
        <f t="shared" si="79"/>
        <v>243.9</v>
      </c>
      <c r="R85" s="6">
        <f t="shared" si="80"/>
        <v>243.9</v>
      </c>
      <c r="S85" s="44"/>
      <c r="T85" s="44"/>
      <c r="U85" s="4"/>
      <c r="V85" s="8">
        <f t="shared" si="81"/>
        <v>7427.187913058479</v>
      </c>
      <c r="W85" s="8">
        <f t="shared" si="82"/>
        <v>4784.086218470175</v>
      </c>
      <c r="X85" s="8">
        <f t="shared" si="83"/>
        <v>15756.211278279261</v>
      </c>
      <c r="Y85" s="8">
        <f t="shared" si="85"/>
        <v>27967.485409807916</v>
      </c>
    </row>
    <row r="86" spans="1:25" ht="12.75">
      <c r="A86" s="45"/>
      <c r="B86" s="4" t="s">
        <v>80</v>
      </c>
      <c r="C86" s="4">
        <f t="shared" si="84"/>
        <v>8682.7</v>
      </c>
      <c r="D86" s="6">
        <v>0</v>
      </c>
      <c r="E86" s="6">
        <f t="shared" si="71"/>
        <v>0</v>
      </c>
      <c r="F86" s="6">
        <f t="shared" si="72"/>
        <v>0</v>
      </c>
      <c r="G86" s="6">
        <v>24.8</v>
      </c>
      <c r="H86" s="6">
        <f t="shared" si="73"/>
        <v>4.133333333333333</v>
      </c>
      <c r="I86" s="6">
        <f t="shared" si="74"/>
        <v>2.066666666666667</v>
      </c>
      <c r="J86" s="6">
        <v>1000.4</v>
      </c>
      <c r="K86" s="6">
        <f t="shared" si="75"/>
        <v>83.36666666666666</v>
      </c>
      <c r="L86" s="6">
        <f t="shared" si="76"/>
        <v>83.36666666666666</v>
      </c>
      <c r="M86" s="6">
        <v>3898.5</v>
      </c>
      <c r="N86" s="6">
        <f t="shared" si="77"/>
        <v>324.875</v>
      </c>
      <c r="O86" s="6">
        <f t="shared" si="78"/>
        <v>324.875</v>
      </c>
      <c r="P86" s="6">
        <v>3759</v>
      </c>
      <c r="Q86" s="6">
        <f t="shared" si="79"/>
        <v>375.9</v>
      </c>
      <c r="R86" s="6">
        <f t="shared" si="80"/>
        <v>375.9</v>
      </c>
      <c r="S86" s="44"/>
      <c r="T86" s="44"/>
      <c r="U86" s="4"/>
      <c r="V86" s="8">
        <f t="shared" si="81"/>
        <v>5352.414080788621</v>
      </c>
      <c r="W86" s="8">
        <f t="shared" si="82"/>
        <v>3314.421309692057</v>
      </c>
      <c r="X86" s="8">
        <f t="shared" si="83"/>
        <v>10953.22797277642</v>
      </c>
      <c r="Y86" s="8">
        <f t="shared" si="85"/>
        <v>19620.063363257097</v>
      </c>
    </row>
    <row r="87" spans="1:25" ht="12.75">
      <c r="A87" s="45"/>
      <c r="B87" s="4" t="s">
        <v>81</v>
      </c>
      <c r="C87" s="4">
        <f t="shared" si="84"/>
        <v>10727.9</v>
      </c>
      <c r="D87" s="6">
        <v>13.8</v>
      </c>
      <c r="E87" s="6">
        <f t="shared" si="71"/>
        <v>2.3</v>
      </c>
      <c r="F87" s="6">
        <f t="shared" si="72"/>
        <v>1.1500000000000001</v>
      </c>
      <c r="G87" s="6">
        <v>3.5</v>
      </c>
      <c r="H87" s="6">
        <f t="shared" si="73"/>
        <v>0.5833333333333333</v>
      </c>
      <c r="I87" s="6">
        <f t="shared" si="74"/>
        <v>0.2916666666666667</v>
      </c>
      <c r="J87" s="6">
        <v>781.1</v>
      </c>
      <c r="K87" s="6">
        <f t="shared" si="75"/>
        <v>65.09166666666667</v>
      </c>
      <c r="L87" s="6">
        <f t="shared" si="76"/>
        <v>65.09166666666667</v>
      </c>
      <c r="M87" s="6">
        <v>7276.5</v>
      </c>
      <c r="N87" s="6">
        <f t="shared" si="77"/>
        <v>606.375</v>
      </c>
      <c r="O87" s="6">
        <f t="shared" si="78"/>
        <v>606.375</v>
      </c>
      <c r="P87" s="6">
        <v>2653</v>
      </c>
      <c r="Q87" s="6">
        <f t="shared" si="79"/>
        <v>265.3</v>
      </c>
      <c r="R87" s="6">
        <f t="shared" si="80"/>
        <v>265.3</v>
      </c>
      <c r="S87" s="44"/>
      <c r="T87" s="44"/>
      <c r="U87" s="4"/>
      <c r="V87" s="8">
        <f t="shared" si="81"/>
        <v>6652.258408429074</v>
      </c>
      <c r="W87" s="8">
        <f t="shared" si="82"/>
        <v>4186.427104988382</v>
      </c>
      <c r="X87" s="8">
        <f t="shared" si="83"/>
        <v>13944.862872185387</v>
      </c>
      <c r="Y87" s="8">
        <f t="shared" si="85"/>
        <v>24783.548385602844</v>
      </c>
    </row>
    <row r="88" spans="1:25" ht="12.75">
      <c r="A88" s="45"/>
      <c r="B88" s="4" t="s">
        <v>82</v>
      </c>
      <c r="C88" s="4">
        <f t="shared" si="84"/>
        <v>5366.900000000001</v>
      </c>
      <c r="D88" s="6">
        <v>132.5</v>
      </c>
      <c r="E88" s="6">
        <f t="shared" si="71"/>
        <v>22.083333333333336</v>
      </c>
      <c r="F88" s="6">
        <f t="shared" si="72"/>
        <v>11.041666666666666</v>
      </c>
      <c r="G88" s="6">
        <v>167.2</v>
      </c>
      <c r="H88" s="6">
        <f t="shared" si="73"/>
        <v>27.866666666666667</v>
      </c>
      <c r="I88" s="6">
        <f t="shared" si="74"/>
        <v>13.933333333333332</v>
      </c>
      <c r="J88" s="6">
        <v>1322.1</v>
      </c>
      <c r="K88" s="6">
        <f t="shared" si="75"/>
        <v>110.175</v>
      </c>
      <c r="L88" s="6">
        <f t="shared" si="76"/>
        <v>110.175</v>
      </c>
      <c r="M88" s="6">
        <v>3260.3</v>
      </c>
      <c r="N88" s="6">
        <f t="shared" si="77"/>
        <v>271.69166666666666</v>
      </c>
      <c r="O88" s="6">
        <f t="shared" si="78"/>
        <v>271.69166666666666</v>
      </c>
      <c r="P88" s="6">
        <v>484.8</v>
      </c>
      <c r="Q88" s="6">
        <f t="shared" si="79"/>
        <v>48.480000000000004</v>
      </c>
      <c r="R88" s="6">
        <f t="shared" si="80"/>
        <v>48.480000000000004</v>
      </c>
      <c r="S88" s="44"/>
      <c r="T88" s="44"/>
      <c r="U88" s="4"/>
      <c r="V88" s="8">
        <f t="shared" si="81"/>
        <v>3498.222249978866</v>
      </c>
      <c r="W88" s="8">
        <f t="shared" si="82"/>
        <v>2403.5309397758547</v>
      </c>
      <c r="X88" s="8">
        <f t="shared" si="83"/>
        <v>7659.143360253092</v>
      </c>
      <c r="Y88" s="8">
        <f t="shared" si="85"/>
        <v>13560.896550007812</v>
      </c>
    </row>
    <row r="89" spans="1:25" ht="12.75">
      <c r="A89" s="45"/>
      <c r="B89" s="4" t="s">
        <v>83</v>
      </c>
      <c r="C89" s="4">
        <f t="shared" si="84"/>
        <v>9928.9</v>
      </c>
      <c r="D89" s="6">
        <v>0</v>
      </c>
      <c r="E89" s="6">
        <f t="shared" si="71"/>
        <v>0</v>
      </c>
      <c r="F89" s="6">
        <f t="shared" si="72"/>
        <v>0</v>
      </c>
      <c r="G89" s="6">
        <v>168.6</v>
      </c>
      <c r="H89" s="6">
        <f t="shared" si="73"/>
        <v>28.1</v>
      </c>
      <c r="I89" s="6">
        <f t="shared" si="74"/>
        <v>14.049999999999999</v>
      </c>
      <c r="J89" s="6">
        <v>1955</v>
      </c>
      <c r="K89" s="6">
        <f t="shared" si="75"/>
        <v>162.91666666666666</v>
      </c>
      <c r="L89" s="6">
        <f t="shared" si="76"/>
        <v>162.91666666666666</v>
      </c>
      <c r="M89" s="6">
        <v>6395.4</v>
      </c>
      <c r="N89" s="6">
        <f t="shared" si="77"/>
        <v>532.9499999999999</v>
      </c>
      <c r="O89" s="6">
        <f t="shared" si="78"/>
        <v>532.9499999999999</v>
      </c>
      <c r="P89" s="6">
        <v>1409.9</v>
      </c>
      <c r="Q89" s="6">
        <f t="shared" si="79"/>
        <v>140.99</v>
      </c>
      <c r="R89" s="6">
        <f t="shared" si="80"/>
        <v>140.99</v>
      </c>
      <c r="S89" s="44"/>
      <c r="T89" s="44"/>
      <c r="U89" s="4"/>
      <c r="V89" s="8">
        <f t="shared" si="81"/>
        <v>6268.710125372924</v>
      </c>
      <c r="W89" s="8">
        <f t="shared" si="82"/>
        <v>4022.464300428235</v>
      </c>
      <c r="X89" s="8">
        <f t="shared" si="83"/>
        <v>13411.738283372202</v>
      </c>
      <c r="Y89" s="8">
        <f t="shared" si="85"/>
        <v>23702.91270917336</v>
      </c>
    </row>
    <row r="90" spans="1:25" ht="12.75">
      <c r="A90" s="45"/>
      <c r="B90" s="4" t="s">
        <v>84</v>
      </c>
      <c r="C90" s="4">
        <f t="shared" si="84"/>
        <v>317.2</v>
      </c>
      <c r="D90" s="6">
        <v>5.5</v>
      </c>
      <c r="E90" s="6">
        <f t="shared" si="71"/>
        <v>0.9166666666666667</v>
      </c>
      <c r="F90" s="6">
        <f t="shared" si="72"/>
        <v>0.4583333333333333</v>
      </c>
      <c r="G90" s="6">
        <v>245</v>
      </c>
      <c r="H90" s="6">
        <f t="shared" si="73"/>
        <v>40.83333333333333</v>
      </c>
      <c r="I90" s="6">
        <f t="shared" si="74"/>
        <v>20.416666666666668</v>
      </c>
      <c r="J90" s="6">
        <v>66.7</v>
      </c>
      <c r="K90" s="6">
        <f t="shared" si="75"/>
        <v>5.558333333333334</v>
      </c>
      <c r="L90" s="6">
        <f t="shared" si="76"/>
        <v>5.558333333333334</v>
      </c>
      <c r="M90" s="6">
        <v>0</v>
      </c>
      <c r="N90" s="6">
        <f t="shared" si="77"/>
        <v>0</v>
      </c>
      <c r="O90" s="6">
        <f t="shared" si="78"/>
        <v>0</v>
      </c>
      <c r="P90" s="6">
        <v>0</v>
      </c>
      <c r="Q90" s="6">
        <f t="shared" si="79"/>
        <v>0</v>
      </c>
      <c r="R90" s="6">
        <f t="shared" si="80"/>
        <v>0</v>
      </c>
      <c r="S90" s="44"/>
      <c r="T90" s="44"/>
      <c r="U90" s="4"/>
      <c r="V90" s="8">
        <f t="shared" si="81"/>
        <v>237.7122174962751</v>
      </c>
      <c r="W90" s="8">
        <f t="shared" si="82"/>
        <v>254.4355094019531</v>
      </c>
      <c r="X90" s="8">
        <f t="shared" si="83"/>
        <v>530.5409006990226</v>
      </c>
      <c r="Y90" s="8">
        <f t="shared" si="85"/>
        <v>1022.6886275972508</v>
      </c>
    </row>
    <row r="91" spans="1:25" ht="12.75">
      <c r="A91" s="45"/>
      <c r="B91" s="4" t="s">
        <v>85</v>
      </c>
      <c r="C91" s="4">
        <f t="shared" si="84"/>
        <v>3237</v>
      </c>
      <c r="D91" s="6">
        <v>13</v>
      </c>
      <c r="E91" s="6">
        <f t="shared" si="71"/>
        <v>2.166666666666667</v>
      </c>
      <c r="F91" s="6">
        <f t="shared" si="72"/>
        <v>1.0833333333333333</v>
      </c>
      <c r="G91" s="6">
        <v>88</v>
      </c>
      <c r="H91" s="6">
        <f t="shared" si="73"/>
        <v>14.666666666666668</v>
      </c>
      <c r="I91" s="6">
        <f t="shared" si="74"/>
        <v>7.333333333333333</v>
      </c>
      <c r="J91" s="6">
        <v>1434</v>
      </c>
      <c r="K91" s="6">
        <f t="shared" si="75"/>
        <v>119.5</v>
      </c>
      <c r="L91" s="6">
        <f t="shared" si="76"/>
        <v>119.5</v>
      </c>
      <c r="M91" s="6">
        <v>1682</v>
      </c>
      <c r="N91" s="6">
        <f t="shared" si="77"/>
        <v>140.16666666666666</v>
      </c>
      <c r="O91" s="6">
        <f t="shared" si="78"/>
        <v>140.16666666666666</v>
      </c>
      <c r="P91" s="6">
        <v>20</v>
      </c>
      <c r="Q91" s="6">
        <f t="shared" si="79"/>
        <v>2</v>
      </c>
      <c r="R91" s="6">
        <f t="shared" si="80"/>
        <v>2</v>
      </c>
      <c r="S91" s="44"/>
      <c r="T91" s="44"/>
      <c r="U91" s="4"/>
      <c r="V91" s="8">
        <f t="shared" si="81"/>
        <v>2111.334860125335</v>
      </c>
      <c r="W91" s="8">
        <f t="shared" si="82"/>
        <v>1386.910326314827</v>
      </c>
      <c r="X91" s="8">
        <f t="shared" si="83"/>
        <v>4661.519712780301</v>
      </c>
      <c r="Y91" s="8">
        <f t="shared" si="85"/>
        <v>8159.764899220463</v>
      </c>
    </row>
    <row r="92" spans="1:25" ht="12.75">
      <c r="A92" s="3"/>
      <c r="B92" s="4"/>
      <c r="C92" s="4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4"/>
      <c r="R92" s="4"/>
      <c r="S92" s="7"/>
      <c r="T92" s="7"/>
      <c r="U92" s="4"/>
      <c r="V92" s="4"/>
      <c r="W92" s="4"/>
      <c r="X92" s="4"/>
      <c r="Y92" s="4"/>
    </row>
    <row r="93" spans="1:25" ht="12.75">
      <c r="A93" s="45" t="s">
        <v>95</v>
      </c>
      <c r="B93" s="4" t="s">
        <v>86</v>
      </c>
      <c r="C93" s="4">
        <f aca="true" t="shared" si="86" ref="C93:C101">D93+G93+J93+M93+P93</f>
        <v>3317.8</v>
      </c>
      <c r="D93" s="6">
        <v>0</v>
      </c>
      <c r="E93" s="6">
        <f aca="true" t="shared" si="87" ref="E93:E101">D93/4-F93</f>
        <v>0</v>
      </c>
      <c r="F93" s="6">
        <f aca="true" t="shared" si="88" ref="F93:F101">D93/12</f>
        <v>0</v>
      </c>
      <c r="G93" s="6">
        <v>0</v>
      </c>
      <c r="H93" s="6">
        <f aca="true" t="shared" si="89" ref="H93:H101">G93/4-I93</f>
        <v>0</v>
      </c>
      <c r="I93" s="6">
        <f aca="true" t="shared" si="90" ref="I93:I101">G93/12</f>
        <v>0</v>
      </c>
      <c r="J93" s="6">
        <v>165.6</v>
      </c>
      <c r="K93" s="6">
        <f aca="true" t="shared" si="91" ref="K93:K101">J93/6-L93</f>
        <v>13.799999999999999</v>
      </c>
      <c r="L93" s="6">
        <f aca="true" t="shared" si="92" ref="L93:L101">J93/12</f>
        <v>13.799999999999999</v>
      </c>
      <c r="M93" s="6">
        <v>730.3</v>
      </c>
      <c r="N93" s="6">
        <f aca="true" t="shared" si="93" ref="N93:N101">M93/6-O93</f>
        <v>60.85833333333333</v>
      </c>
      <c r="O93" s="6">
        <f aca="true" t="shared" si="94" ref="O93:O101">M93/12</f>
        <v>60.85833333333333</v>
      </c>
      <c r="P93" s="6">
        <v>2421.9</v>
      </c>
      <c r="Q93" s="6">
        <f aca="true" t="shared" si="95" ref="Q93:Q101">P93/5-R93</f>
        <v>242.19</v>
      </c>
      <c r="R93" s="6">
        <f aca="true" t="shared" si="96" ref="R93:R101">P93/10</f>
        <v>242.19</v>
      </c>
      <c r="S93" s="44">
        <v>1.35</v>
      </c>
      <c r="T93" s="44">
        <v>1.02</v>
      </c>
      <c r="U93" s="4"/>
      <c r="V93" s="8">
        <f aca="true" t="shared" si="97" ref="V93:V101">(D93*$D$8+G93*$G$8+J93*$J$8+M93*$M$8+P93*$P$8)*695*$D$5*$T$93/1000</f>
        <v>3049.587775000941</v>
      </c>
      <c r="W93" s="8">
        <f aca="true" t="shared" si="98" ref="W93:W101">(E93*$D$9+H93*$G$9+K93*$J$9+N93*$M$9+Q93*$P$9)*2715*$D$5*$S$93/1000</f>
        <v>1613.9177473323584</v>
      </c>
      <c r="X93" s="8">
        <f aca="true" t="shared" si="99" ref="X93:X101">(F93*$D$10+I93*$G$10+L93*$J$10+O93*$M$10+R93*$P$10)*8580*$D$5*$S$93/1000</f>
        <v>5221.861358437827</v>
      </c>
      <c r="Y93" s="8">
        <f>SUM(V93:X93)</f>
        <v>9885.366880771126</v>
      </c>
    </row>
    <row r="94" spans="1:25" ht="12.75">
      <c r="A94" s="45"/>
      <c r="B94" s="4" t="s">
        <v>106</v>
      </c>
      <c r="C94" s="4">
        <f t="shared" si="86"/>
        <v>6546</v>
      </c>
      <c r="D94" s="6">
        <v>3</v>
      </c>
      <c r="E94" s="6">
        <f t="shared" si="87"/>
        <v>0.5</v>
      </c>
      <c r="F94" s="6">
        <f t="shared" si="88"/>
        <v>0.25</v>
      </c>
      <c r="G94" s="6">
        <v>177</v>
      </c>
      <c r="H94" s="6">
        <f t="shared" si="89"/>
        <v>29.5</v>
      </c>
      <c r="I94" s="6">
        <f t="shared" si="90"/>
        <v>14.75</v>
      </c>
      <c r="J94" s="6">
        <v>1297</v>
      </c>
      <c r="K94" s="6">
        <f t="shared" si="91"/>
        <v>108.08333333333333</v>
      </c>
      <c r="L94" s="6">
        <f t="shared" si="92"/>
        <v>108.08333333333333</v>
      </c>
      <c r="M94" s="6">
        <v>3488</v>
      </c>
      <c r="N94" s="6">
        <f t="shared" si="93"/>
        <v>290.6666666666667</v>
      </c>
      <c r="O94" s="6">
        <f t="shared" si="94"/>
        <v>290.6666666666667</v>
      </c>
      <c r="P94" s="6">
        <v>1581</v>
      </c>
      <c r="Q94" s="6">
        <f t="shared" si="95"/>
        <v>158.1</v>
      </c>
      <c r="R94" s="6">
        <f t="shared" si="96"/>
        <v>158.1</v>
      </c>
      <c r="S94" s="44"/>
      <c r="T94" s="44"/>
      <c r="U94" s="4"/>
      <c r="V94" s="8">
        <f t="shared" si="97"/>
        <v>6279.425879224478</v>
      </c>
      <c r="W94" s="8">
        <f t="shared" si="98"/>
        <v>3549.869227371279</v>
      </c>
      <c r="X94" s="8">
        <f t="shared" si="99"/>
        <v>11649.812086449092</v>
      </c>
      <c r="Y94" s="8">
        <f aca="true" t="shared" si="100" ref="Y94:Y101">SUM(V94:X94)</f>
        <v>21479.10719304485</v>
      </c>
    </row>
    <row r="95" spans="1:25" ht="12.75">
      <c r="A95" s="45"/>
      <c r="B95" s="4" t="s">
        <v>107</v>
      </c>
      <c r="C95" s="4">
        <f t="shared" si="86"/>
        <v>3407.6000000000004</v>
      </c>
      <c r="D95" s="6">
        <v>0</v>
      </c>
      <c r="E95" s="6">
        <f t="shared" si="87"/>
        <v>0</v>
      </c>
      <c r="F95" s="6">
        <f t="shared" si="88"/>
        <v>0</v>
      </c>
      <c r="G95" s="6">
        <v>4.4</v>
      </c>
      <c r="H95" s="6">
        <f t="shared" si="89"/>
        <v>0.7333333333333334</v>
      </c>
      <c r="I95" s="6">
        <f t="shared" si="90"/>
        <v>0.3666666666666667</v>
      </c>
      <c r="J95" s="6">
        <v>1148.2</v>
      </c>
      <c r="K95" s="6">
        <f t="shared" si="91"/>
        <v>95.68333333333334</v>
      </c>
      <c r="L95" s="6">
        <f t="shared" si="92"/>
        <v>95.68333333333334</v>
      </c>
      <c r="M95" s="6">
        <v>1407.3</v>
      </c>
      <c r="N95" s="6">
        <f t="shared" si="93"/>
        <v>117.27499999999999</v>
      </c>
      <c r="O95" s="6">
        <f t="shared" si="94"/>
        <v>117.27499999999999</v>
      </c>
      <c r="P95" s="6">
        <v>847.7</v>
      </c>
      <c r="Q95" s="6">
        <f t="shared" si="95"/>
        <v>84.77000000000001</v>
      </c>
      <c r="R95" s="6">
        <f t="shared" si="96"/>
        <v>84.77000000000001</v>
      </c>
      <c r="S95" s="44"/>
      <c r="T95" s="44"/>
      <c r="U95" s="4"/>
      <c r="V95" s="8">
        <f t="shared" si="97"/>
        <v>3286.553681785191</v>
      </c>
      <c r="W95" s="8">
        <f t="shared" si="98"/>
        <v>1803.1505832713472</v>
      </c>
      <c r="X95" s="8">
        <f t="shared" si="99"/>
        <v>6129.79392650201</v>
      </c>
      <c r="Y95" s="8">
        <f t="shared" si="100"/>
        <v>11219.498191558549</v>
      </c>
    </row>
    <row r="96" spans="1:25" ht="12.75">
      <c r="A96" s="45"/>
      <c r="B96" s="4" t="s">
        <v>87</v>
      </c>
      <c r="C96" s="4">
        <f t="shared" si="86"/>
        <v>6040.700000000001</v>
      </c>
      <c r="D96" s="6">
        <v>4</v>
      </c>
      <c r="E96" s="6">
        <f t="shared" si="87"/>
        <v>0.6666666666666667</v>
      </c>
      <c r="F96" s="6">
        <f t="shared" si="88"/>
        <v>0.3333333333333333</v>
      </c>
      <c r="G96" s="6">
        <v>26</v>
      </c>
      <c r="H96" s="6">
        <f t="shared" si="89"/>
        <v>4.333333333333334</v>
      </c>
      <c r="I96" s="6">
        <f t="shared" si="90"/>
        <v>2.1666666666666665</v>
      </c>
      <c r="J96" s="6">
        <v>920.5</v>
      </c>
      <c r="K96" s="6">
        <f t="shared" si="91"/>
        <v>76.70833333333333</v>
      </c>
      <c r="L96" s="6">
        <f t="shared" si="92"/>
        <v>76.70833333333333</v>
      </c>
      <c r="M96" s="6">
        <v>3920.8</v>
      </c>
      <c r="N96" s="6">
        <f t="shared" si="93"/>
        <v>326.73333333333335</v>
      </c>
      <c r="O96" s="6">
        <f t="shared" si="94"/>
        <v>326.73333333333335</v>
      </c>
      <c r="P96" s="6">
        <v>1169.4</v>
      </c>
      <c r="Q96" s="6">
        <f t="shared" si="95"/>
        <v>116.94000000000001</v>
      </c>
      <c r="R96" s="6">
        <f t="shared" si="96"/>
        <v>116.94000000000001</v>
      </c>
      <c r="S96" s="44"/>
      <c r="T96" s="44"/>
      <c r="U96" s="4"/>
      <c r="V96" s="8">
        <f t="shared" si="97"/>
        <v>5757.885268673287</v>
      </c>
      <c r="W96" s="8">
        <f t="shared" si="98"/>
        <v>3198.227186081544</v>
      </c>
      <c r="X96" s="8">
        <f t="shared" si="99"/>
        <v>10717.699259715102</v>
      </c>
      <c r="Y96" s="8">
        <f t="shared" si="100"/>
        <v>19673.811714469935</v>
      </c>
    </row>
    <row r="97" spans="1:25" ht="12.75">
      <c r="A97" s="45"/>
      <c r="B97" s="4" t="s">
        <v>108</v>
      </c>
      <c r="C97" s="4">
        <f t="shared" si="86"/>
        <v>1443.1</v>
      </c>
      <c r="D97" s="6">
        <v>0</v>
      </c>
      <c r="E97" s="6">
        <f t="shared" si="87"/>
        <v>0</v>
      </c>
      <c r="F97" s="6">
        <f t="shared" si="88"/>
        <v>0</v>
      </c>
      <c r="G97" s="6">
        <v>0</v>
      </c>
      <c r="H97" s="6">
        <f t="shared" si="89"/>
        <v>0</v>
      </c>
      <c r="I97" s="6">
        <f t="shared" si="90"/>
        <v>0</v>
      </c>
      <c r="J97" s="6">
        <v>355.2</v>
      </c>
      <c r="K97" s="6">
        <f t="shared" si="91"/>
        <v>29.599999999999998</v>
      </c>
      <c r="L97" s="6">
        <f t="shared" si="92"/>
        <v>29.599999999999998</v>
      </c>
      <c r="M97" s="6">
        <v>685.8</v>
      </c>
      <c r="N97" s="6">
        <f t="shared" si="93"/>
        <v>57.15</v>
      </c>
      <c r="O97" s="6">
        <f t="shared" si="94"/>
        <v>57.15</v>
      </c>
      <c r="P97" s="6">
        <v>402.1</v>
      </c>
      <c r="Q97" s="6">
        <f t="shared" si="95"/>
        <v>40.21</v>
      </c>
      <c r="R97" s="6">
        <f t="shared" si="96"/>
        <v>40.21</v>
      </c>
      <c r="S97" s="44"/>
      <c r="T97" s="44"/>
      <c r="U97" s="4"/>
      <c r="V97" s="8">
        <f t="shared" si="97"/>
        <v>1378.854703964054</v>
      </c>
      <c r="W97" s="8">
        <f t="shared" si="98"/>
        <v>754.9745219740986</v>
      </c>
      <c r="X97" s="8">
        <f t="shared" si="99"/>
        <v>2549.1067689215506</v>
      </c>
      <c r="Y97" s="8">
        <f t="shared" si="100"/>
        <v>4682.935994859703</v>
      </c>
    </row>
    <row r="98" spans="1:25" ht="12.75">
      <c r="A98" s="45"/>
      <c r="B98" s="4" t="s">
        <v>88</v>
      </c>
      <c r="C98" s="4">
        <f t="shared" si="86"/>
        <v>1110</v>
      </c>
      <c r="D98" s="6">
        <v>0</v>
      </c>
      <c r="E98" s="6">
        <f t="shared" si="87"/>
        <v>0</v>
      </c>
      <c r="F98" s="6">
        <f t="shared" si="88"/>
        <v>0</v>
      </c>
      <c r="G98" s="6">
        <v>14</v>
      </c>
      <c r="H98" s="6">
        <f t="shared" si="89"/>
        <v>2.333333333333333</v>
      </c>
      <c r="I98" s="6">
        <f t="shared" si="90"/>
        <v>1.1666666666666667</v>
      </c>
      <c r="J98" s="6">
        <v>54</v>
      </c>
      <c r="K98" s="6">
        <f t="shared" si="91"/>
        <v>4.5</v>
      </c>
      <c r="L98" s="6">
        <f t="shared" si="92"/>
        <v>4.5</v>
      </c>
      <c r="M98" s="6">
        <v>543.9</v>
      </c>
      <c r="N98" s="6">
        <f t="shared" si="93"/>
        <v>45.324999999999996</v>
      </c>
      <c r="O98" s="6">
        <f t="shared" si="94"/>
        <v>45.324999999999996</v>
      </c>
      <c r="P98" s="6">
        <v>498.1</v>
      </c>
      <c r="Q98" s="6">
        <f t="shared" si="95"/>
        <v>49.81</v>
      </c>
      <c r="R98" s="6">
        <f t="shared" si="96"/>
        <v>49.81</v>
      </c>
      <c r="S98" s="44"/>
      <c r="T98" s="44"/>
      <c r="U98" s="4"/>
      <c r="V98" s="8">
        <f t="shared" si="97"/>
        <v>1037.1535972177066</v>
      </c>
      <c r="W98" s="8">
        <f t="shared" si="98"/>
        <v>569.6424916030335</v>
      </c>
      <c r="X98" s="8">
        <f t="shared" si="99"/>
        <v>1852.656798775949</v>
      </c>
      <c r="Y98" s="8">
        <f t="shared" si="100"/>
        <v>3459.452887596689</v>
      </c>
    </row>
    <row r="99" spans="1:25" ht="12.75">
      <c r="A99" s="45"/>
      <c r="B99" s="4" t="s">
        <v>89</v>
      </c>
      <c r="C99" s="4">
        <f t="shared" si="86"/>
        <v>738</v>
      </c>
      <c r="D99" s="6">
        <v>0</v>
      </c>
      <c r="E99" s="6">
        <f t="shared" si="87"/>
        <v>0</v>
      </c>
      <c r="F99" s="6">
        <f t="shared" si="88"/>
        <v>0</v>
      </c>
      <c r="G99" s="6">
        <v>13</v>
      </c>
      <c r="H99" s="6">
        <f t="shared" si="89"/>
        <v>2.166666666666667</v>
      </c>
      <c r="I99" s="6">
        <f t="shared" si="90"/>
        <v>1.0833333333333333</v>
      </c>
      <c r="J99" s="6">
        <v>289</v>
      </c>
      <c r="K99" s="6">
        <f t="shared" si="91"/>
        <v>24.083333333333332</v>
      </c>
      <c r="L99" s="6">
        <f t="shared" si="92"/>
        <v>24.083333333333332</v>
      </c>
      <c r="M99" s="6">
        <v>426</v>
      </c>
      <c r="N99" s="6">
        <f t="shared" si="93"/>
        <v>35.5</v>
      </c>
      <c r="O99" s="6">
        <f t="shared" si="94"/>
        <v>35.5</v>
      </c>
      <c r="P99" s="6">
        <v>10</v>
      </c>
      <c r="Q99" s="6">
        <f t="shared" si="95"/>
        <v>1</v>
      </c>
      <c r="R99" s="6">
        <f t="shared" si="96"/>
        <v>1</v>
      </c>
      <c r="S99" s="44"/>
      <c r="T99" s="44"/>
      <c r="U99" s="4"/>
      <c r="V99" s="8">
        <f t="shared" si="97"/>
        <v>725.4003090558299</v>
      </c>
      <c r="W99" s="8">
        <f t="shared" si="98"/>
        <v>411.2360177261425</v>
      </c>
      <c r="X99" s="8">
        <f t="shared" si="99"/>
        <v>1398.2946410763932</v>
      </c>
      <c r="Y99" s="8">
        <f t="shared" si="100"/>
        <v>2534.930967858366</v>
      </c>
    </row>
    <row r="100" spans="1:25" ht="12.75">
      <c r="A100" s="45"/>
      <c r="B100" s="4" t="s">
        <v>90</v>
      </c>
      <c r="C100" s="4">
        <f t="shared" si="86"/>
        <v>894.9</v>
      </c>
      <c r="D100" s="6">
        <v>0</v>
      </c>
      <c r="E100" s="6">
        <f t="shared" si="87"/>
        <v>0</v>
      </c>
      <c r="F100" s="6">
        <f t="shared" si="88"/>
        <v>0</v>
      </c>
      <c r="G100" s="6">
        <v>0</v>
      </c>
      <c r="H100" s="6">
        <f t="shared" si="89"/>
        <v>0</v>
      </c>
      <c r="I100" s="6">
        <f t="shared" si="90"/>
        <v>0</v>
      </c>
      <c r="J100" s="6">
        <v>392.8</v>
      </c>
      <c r="K100" s="6">
        <f t="shared" si="91"/>
        <v>32.733333333333334</v>
      </c>
      <c r="L100" s="6">
        <f t="shared" si="92"/>
        <v>32.733333333333334</v>
      </c>
      <c r="M100" s="6">
        <v>484.5</v>
      </c>
      <c r="N100" s="6">
        <f t="shared" si="93"/>
        <v>40.375</v>
      </c>
      <c r="O100" s="6">
        <f t="shared" si="94"/>
        <v>40.375</v>
      </c>
      <c r="P100" s="6">
        <v>17.6</v>
      </c>
      <c r="Q100" s="6">
        <f t="shared" si="95"/>
        <v>1.7600000000000002</v>
      </c>
      <c r="R100" s="6">
        <f t="shared" si="96"/>
        <v>1.7600000000000002</v>
      </c>
      <c r="S100" s="44"/>
      <c r="T100" s="44"/>
      <c r="U100" s="4"/>
      <c r="V100" s="8">
        <f t="shared" si="97"/>
        <v>879.5429087086605</v>
      </c>
      <c r="W100" s="8">
        <f t="shared" si="98"/>
        <v>489.5450688066174</v>
      </c>
      <c r="X100" s="8">
        <f t="shared" si="99"/>
        <v>1697.2628606618146</v>
      </c>
      <c r="Y100" s="8">
        <f t="shared" si="100"/>
        <v>3066.3508381770926</v>
      </c>
    </row>
    <row r="101" spans="1:25" ht="12.75">
      <c r="A101" s="45"/>
      <c r="B101" s="4" t="s">
        <v>91</v>
      </c>
      <c r="C101" s="4">
        <f t="shared" si="86"/>
        <v>544.3000000000001</v>
      </c>
      <c r="D101" s="6">
        <v>0</v>
      </c>
      <c r="E101" s="6">
        <f t="shared" si="87"/>
        <v>0</v>
      </c>
      <c r="F101" s="6">
        <f t="shared" si="88"/>
        <v>0</v>
      </c>
      <c r="G101" s="6">
        <v>0</v>
      </c>
      <c r="H101" s="6">
        <f t="shared" si="89"/>
        <v>0</v>
      </c>
      <c r="I101" s="6">
        <f t="shared" si="90"/>
        <v>0</v>
      </c>
      <c r="J101" s="6">
        <v>0</v>
      </c>
      <c r="K101" s="6">
        <f t="shared" si="91"/>
        <v>0</v>
      </c>
      <c r="L101" s="6">
        <f t="shared" si="92"/>
        <v>0</v>
      </c>
      <c r="M101" s="6">
        <v>74.2</v>
      </c>
      <c r="N101" s="6">
        <f t="shared" si="93"/>
        <v>6.183333333333334</v>
      </c>
      <c r="O101" s="6">
        <f t="shared" si="94"/>
        <v>6.183333333333334</v>
      </c>
      <c r="P101" s="6">
        <v>470.1</v>
      </c>
      <c r="Q101" s="6">
        <f t="shared" si="95"/>
        <v>47.010000000000005</v>
      </c>
      <c r="R101" s="6">
        <f t="shared" si="96"/>
        <v>47.010000000000005</v>
      </c>
      <c r="S101" s="44"/>
      <c r="T101" s="44"/>
      <c r="U101" s="4"/>
      <c r="V101" s="8">
        <f t="shared" si="97"/>
        <v>494.80535644222726</v>
      </c>
      <c r="W101" s="8">
        <f t="shared" si="98"/>
        <v>259.0061759427903</v>
      </c>
      <c r="X101" s="8">
        <f t="shared" si="99"/>
        <v>826.7268305383544</v>
      </c>
      <c r="Y101" s="8">
        <f t="shared" si="100"/>
        <v>1580.538362923372</v>
      </c>
    </row>
  </sheetData>
  <sheetProtection/>
  <mergeCells count="30">
    <mergeCell ref="T15:T31"/>
    <mergeCell ref="A33:A42"/>
    <mergeCell ref="A1:Y1"/>
    <mergeCell ref="A2:Y2"/>
    <mergeCell ref="A3:Y3"/>
    <mergeCell ref="V12:Y13"/>
    <mergeCell ref="B12:B14"/>
    <mergeCell ref="A12:A14"/>
    <mergeCell ref="C12:P12"/>
    <mergeCell ref="C13:C14"/>
    <mergeCell ref="D13:P13"/>
    <mergeCell ref="A15:A31"/>
    <mergeCell ref="S33:S42"/>
    <mergeCell ref="S15:S31"/>
    <mergeCell ref="T33:T42"/>
    <mergeCell ref="A58:A71"/>
    <mergeCell ref="S80:S91"/>
    <mergeCell ref="T80:T91"/>
    <mergeCell ref="S58:S71"/>
    <mergeCell ref="T58:T71"/>
    <mergeCell ref="S73:S78"/>
    <mergeCell ref="T73:T78"/>
    <mergeCell ref="S93:S101"/>
    <mergeCell ref="T93:T101"/>
    <mergeCell ref="A73:A78"/>
    <mergeCell ref="S44:S56"/>
    <mergeCell ref="T44:T56"/>
    <mergeCell ref="A44:A56"/>
    <mergeCell ref="A80:A91"/>
    <mergeCell ref="A93:A101"/>
  </mergeCells>
  <printOptions/>
  <pageMargins left="0.59" right="0.75" top="0.63" bottom="0.31" header="0.24" footer="0.18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ГУ "Марийскавтодор"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Zerkasov</dc:creator>
  <cp:keywords/>
  <dc:description/>
  <cp:lastModifiedBy>tischen</cp:lastModifiedBy>
  <cp:lastPrinted>2012-07-06T12:32:34Z</cp:lastPrinted>
  <dcterms:created xsi:type="dcterms:W3CDTF">2009-11-18T14:14:31Z</dcterms:created>
  <dcterms:modified xsi:type="dcterms:W3CDTF">2012-08-22T12:19:29Z</dcterms:modified>
  <cp:category/>
  <cp:version/>
  <cp:contentType/>
  <cp:contentStatus/>
</cp:coreProperties>
</file>