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75" windowWidth="9540" windowHeight="10920" tabRatio="799" activeTab="0"/>
  </bookViews>
  <sheets>
    <sheet name="таб.1,2,5-6,8-13, 15-42,44" sheetId="1" r:id="rId1"/>
    <sheet name="таб.3" sheetId="2" r:id="rId2"/>
    <sheet name="таб.4 " sheetId="3" r:id="rId3"/>
    <sheet name="таб. 6" sheetId="4" r:id="rId4"/>
    <sheet name="таб.7" sheetId="5" r:id="rId5"/>
    <sheet name="Таб.9" sheetId="6" r:id="rId6"/>
    <sheet name="Таб.12" sheetId="7" r:id="rId7"/>
    <sheet name="таб. 14" sheetId="8" r:id="rId8"/>
    <sheet name="табл.37" sheetId="9" r:id="rId9"/>
    <sheet name="таб.39" sheetId="10" r:id="rId10"/>
    <sheet name="таб.43" sheetId="11" r:id="rId11"/>
    <sheet name="таб.45" sheetId="12" r:id="rId12"/>
    <sheet name="таб.46" sheetId="13" r:id="rId13"/>
    <sheet name="таб. 48 " sheetId="14" r:id="rId14"/>
    <sheet name="таб.49" sheetId="15" r:id="rId15"/>
    <sheet name="таб. 50" sheetId="16" r:id="rId16"/>
    <sheet name="табл 52" sheetId="17" r:id="rId17"/>
    <sheet name="таб.53" sheetId="18" r:id="rId18"/>
    <sheet name="таб.54" sheetId="19" r:id="rId19"/>
    <sheet name="таб.55" sheetId="20" r:id="rId20"/>
    <sheet name="таб.56" sheetId="21" r:id="rId21"/>
    <sheet name="Лист1" sheetId="22" r:id="rId22"/>
  </sheets>
  <definedNames>
    <definedName name="Z_4ECD7326_1E50_4CFC_9073_9217FBF30A25_.wvu.Cols" localSheetId="0" hidden="1">'таб.1,2,5-6,8-13, 15-42,44'!$C:$E</definedName>
    <definedName name="Z_4ECD7326_1E50_4CFC_9073_9217FBF30A25_.wvu.Cols" localSheetId="10" hidden="1">'таб.43'!$D$1:$E$65533</definedName>
    <definedName name="Z_4ECD7326_1E50_4CFC_9073_9217FBF30A25_.wvu.Cols" localSheetId="18" hidden="1">'таб.54'!$C:$E</definedName>
    <definedName name="Z_4ECD7326_1E50_4CFC_9073_9217FBF30A25_.wvu.Cols" localSheetId="19" hidden="1">'таб.55'!$C:$E</definedName>
    <definedName name="Z_4ECD7326_1E50_4CFC_9073_9217FBF30A25_.wvu.Cols" localSheetId="20" hidden="1">'таб.56'!$C:$E</definedName>
    <definedName name="Z_4ECD7326_1E50_4CFC_9073_9217FBF30A25_.wvu.PrintArea" localSheetId="7" hidden="1">'таб. 14'!$A$1:$C$14</definedName>
    <definedName name="Z_4ECD7326_1E50_4CFC_9073_9217FBF30A25_.wvu.PrintArea" localSheetId="13" hidden="1">'таб. 48 '!$A$1:$C$16</definedName>
    <definedName name="Z_4ECD7326_1E50_4CFC_9073_9217FBF30A25_.wvu.PrintArea" localSheetId="15" hidden="1">'таб. 50'!$A$1:$C$14</definedName>
    <definedName name="Z_4ECD7326_1E50_4CFC_9073_9217FBF30A25_.wvu.PrintArea" localSheetId="0" hidden="1">'таб.1,2,5-6,8-13, 15-42,44'!$A$1:$B$107</definedName>
    <definedName name="Z_4ECD7326_1E50_4CFC_9073_9217FBF30A25_.wvu.PrintArea" localSheetId="1" hidden="1">'таб.3'!$A$1:$C$13</definedName>
    <definedName name="Z_4ECD7326_1E50_4CFC_9073_9217FBF30A25_.wvu.PrintArea" localSheetId="2" hidden="1">'таб.4 '!$A$1:$C$15</definedName>
    <definedName name="Z_4ECD7326_1E50_4CFC_9073_9217FBF30A25_.wvu.PrintArea" localSheetId="10" hidden="1">'таб.43'!$A$1:$C$19</definedName>
    <definedName name="Z_4ECD7326_1E50_4CFC_9073_9217FBF30A25_.wvu.PrintArea" localSheetId="18" hidden="1">'таб.54'!#REF!</definedName>
    <definedName name="Z_4ECD7326_1E50_4CFC_9073_9217FBF30A25_.wvu.PrintArea" localSheetId="19" hidden="1">'таб.55'!#REF!</definedName>
    <definedName name="Z_4ECD7326_1E50_4CFC_9073_9217FBF30A25_.wvu.PrintArea" localSheetId="20" hidden="1">'таб.56'!#REF!</definedName>
    <definedName name="Z_4ECD7326_1E50_4CFC_9073_9217FBF30A25_.wvu.Rows" localSheetId="7" hidden="1">'таб. 14'!#REF!</definedName>
    <definedName name="Z_4ECD7326_1E50_4CFC_9073_9217FBF30A25_.wvu.Rows" localSheetId="13" hidden="1">'таб. 48 '!#REF!</definedName>
    <definedName name="Z_4ECD7326_1E50_4CFC_9073_9217FBF30A25_.wvu.Rows" localSheetId="15" hidden="1">'таб. 50'!#REF!</definedName>
    <definedName name="Z_4ECD7326_1E50_4CFC_9073_9217FBF30A25_.wvu.Rows" localSheetId="0" hidden="1">'таб.1,2,5-6,8-13, 15-42,44'!#REF!,'таб.1,2,5-6,8-13, 15-42,44'!#REF!,'таб.1,2,5-6,8-13, 15-42,44'!$46:$46,'таб.1,2,5-6,8-13, 15-42,44'!#REF!,'таб.1,2,5-6,8-13, 15-42,44'!#REF!,'таб.1,2,5-6,8-13, 15-42,44'!#REF!</definedName>
    <definedName name="Z_4ECD7326_1E50_4CFC_9073_9217FBF30A25_.wvu.Rows" localSheetId="1" hidden="1">'таб.3'!#REF!</definedName>
    <definedName name="Z_4ECD7326_1E50_4CFC_9073_9217FBF30A25_.wvu.Rows" localSheetId="2" hidden="1">'таб.4 '!$18:$18</definedName>
    <definedName name="Z_4ECD7326_1E50_4CFC_9073_9217FBF30A25_.wvu.Rows" localSheetId="10" hidden="1">'таб.43'!#REF!,'таб.43'!#REF!,'таб.43'!#REF!,'таб.43'!#REF!,'таб.43'!#REF!,'таб.43'!#REF!</definedName>
    <definedName name="Z_4ECD7326_1E50_4CFC_9073_9217FBF30A25_.wvu.Rows" localSheetId="18" hidden="1">'таб.54'!#REF!,'таб.54'!#REF!,'таб.54'!#REF!,'таб.54'!#REF!,'таб.54'!#REF!,'таб.54'!#REF!</definedName>
    <definedName name="Z_4ECD7326_1E50_4CFC_9073_9217FBF30A25_.wvu.Rows" localSheetId="19" hidden="1">'таб.55'!#REF!,'таб.55'!#REF!,'таб.55'!#REF!,'таб.55'!#REF!,'таб.55'!#REF!,'таб.55'!#REF!</definedName>
    <definedName name="Z_4ECD7326_1E50_4CFC_9073_9217FBF30A25_.wvu.Rows" localSheetId="20" hidden="1">'таб.56'!#REF!,'таб.56'!#REF!,'таб.56'!#REF!,'таб.56'!#REF!,'таб.56'!#REF!,'таб.56'!#REF!</definedName>
    <definedName name="Z_5EB2EB79_0F2D_4965_A866_C30A47681700_.wvu.Cols" localSheetId="0" hidden="1">'таб.1,2,5-6,8-13, 15-42,44'!$C:$E</definedName>
    <definedName name="Z_5EB2EB79_0F2D_4965_A866_C30A47681700_.wvu.Cols" localSheetId="10" hidden="1">'таб.43'!$D$1:$E$65533</definedName>
    <definedName name="Z_5EB2EB79_0F2D_4965_A866_C30A47681700_.wvu.Cols" localSheetId="18" hidden="1">'таб.54'!$C:$E</definedName>
    <definedName name="Z_5EB2EB79_0F2D_4965_A866_C30A47681700_.wvu.Cols" localSheetId="19" hidden="1">'таб.55'!$C:$E</definedName>
    <definedName name="Z_5EB2EB79_0F2D_4965_A866_C30A47681700_.wvu.Cols" localSheetId="20" hidden="1">'таб.56'!$C:$E</definedName>
    <definedName name="Z_5EB2EB79_0F2D_4965_A866_C30A47681700_.wvu.PrintArea" localSheetId="7" hidden="1">'таб. 14'!$A$1:$C$14</definedName>
    <definedName name="Z_5EB2EB79_0F2D_4965_A866_C30A47681700_.wvu.PrintArea" localSheetId="13" hidden="1">'таб. 48 '!$A$1:$C$16</definedName>
    <definedName name="Z_5EB2EB79_0F2D_4965_A866_C30A47681700_.wvu.PrintArea" localSheetId="15" hidden="1">'таб. 50'!$A$1:$C$14</definedName>
    <definedName name="Z_5EB2EB79_0F2D_4965_A866_C30A47681700_.wvu.PrintArea" localSheetId="0" hidden="1">'таб.1,2,5-6,8-13, 15-42,44'!$A$1:$B$107</definedName>
    <definedName name="Z_5EB2EB79_0F2D_4965_A866_C30A47681700_.wvu.PrintArea" localSheetId="1" hidden="1">'таб.3'!$A$1:$C$13</definedName>
    <definedName name="Z_5EB2EB79_0F2D_4965_A866_C30A47681700_.wvu.PrintArea" localSheetId="2" hidden="1">'таб.4 '!$A$1:$C$15</definedName>
    <definedName name="Z_5EB2EB79_0F2D_4965_A866_C30A47681700_.wvu.PrintArea" localSheetId="10" hidden="1">'таб.43'!$A$1:$C$19</definedName>
    <definedName name="Z_5EB2EB79_0F2D_4965_A866_C30A47681700_.wvu.PrintArea" localSheetId="18" hidden="1">'таб.54'!#REF!</definedName>
    <definedName name="Z_5EB2EB79_0F2D_4965_A866_C30A47681700_.wvu.PrintArea" localSheetId="19" hidden="1">'таб.55'!#REF!</definedName>
    <definedName name="Z_5EB2EB79_0F2D_4965_A866_C30A47681700_.wvu.PrintArea" localSheetId="20" hidden="1">'таб.56'!#REF!</definedName>
    <definedName name="Z_5EB2EB79_0F2D_4965_A866_C30A47681700_.wvu.Rows" localSheetId="7" hidden="1">'таб. 14'!#REF!</definedName>
    <definedName name="Z_5EB2EB79_0F2D_4965_A866_C30A47681700_.wvu.Rows" localSheetId="13" hidden="1">'таб. 48 '!#REF!</definedName>
    <definedName name="Z_5EB2EB79_0F2D_4965_A866_C30A47681700_.wvu.Rows" localSheetId="15" hidden="1">'таб. 50'!#REF!</definedName>
    <definedName name="Z_5EB2EB79_0F2D_4965_A866_C30A47681700_.wvu.Rows" localSheetId="0" hidden="1">'таб.1,2,5-6,8-13, 15-42,44'!#REF!,'таб.1,2,5-6,8-13, 15-42,44'!#REF!,'таб.1,2,5-6,8-13, 15-42,44'!$46:$46,'таб.1,2,5-6,8-13, 15-42,44'!#REF!,'таб.1,2,5-6,8-13, 15-42,44'!#REF!,'таб.1,2,5-6,8-13, 15-42,44'!#REF!</definedName>
    <definedName name="Z_5EB2EB79_0F2D_4965_A866_C30A47681700_.wvu.Rows" localSheetId="1" hidden="1">'таб.3'!#REF!</definedName>
    <definedName name="Z_5EB2EB79_0F2D_4965_A866_C30A47681700_.wvu.Rows" localSheetId="2" hidden="1">'таб.4 '!$18:$18</definedName>
    <definedName name="Z_5EB2EB79_0F2D_4965_A866_C30A47681700_.wvu.Rows" localSheetId="10" hidden="1">'таб.43'!#REF!,'таб.43'!#REF!,'таб.43'!#REF!,'таб.43'!#REF!,'таб.43'!#REF!,'таб.43'!#REF!</definedName>
    <definedName name="Z_5EB2EB79_0F2D_4965_A866_C30A47681700_.wvu.Rows" localSheetId="18" hidden="1">'таб.54'!#REF!,'таб.54'!#REF!,'таб.54'!#REF!,'таб.54'!#REF!,'таб.54'!#REF!,'таб.54'!#REF!</definedName>
    <definedName name="Z_5EB2EB79_0F2D_4965_A866_C30A47681700_.wvu.Rows" localSheetId="19" hidden="1">'таб.55'!#REF!,'таб.55'!#REF!,'таб.55'!#REF!,'таб.55'!#REF!,'таб.55'!#REF!,'таб.55'!#REF!</definedName>
    <definedName name="Z_5EB2EB79_0F2D_4965_A866_C30A47681700_.wvu.Rows" localSheetId="20" hidden="1">'таб.56'!#REF!,'таб.56'!#REF!,'таб.56'!#REF!,'таб.56'!#REF!,'таб.56'!#REF!,'таб.56'!#REF!</definedName>
    <definedName name="Z_8A956A1D_DA7C_41CC_A5EF_8716F2348DE0_.wvu.Cols" localSheetId="0" hidden="1">'таб.1,2,5-6,8-13, 15-42,44'!$C:$E</definedName>
    <definedName name="Z_8A956A1D_DA7C_41CC_A5EF_8716F2348DE0_.wvu.Cols" localSheetId="10" hidden="1">'таб.43'!$D$1:$E$65533</definedName>
    <definedName name="Z_8A956A1D_DA7C_41CC_A5EF_8716F2348DE0_.wvu.Cols" localSheetId="18" hidden="1">'таб.54'!$C:$E</definedName>
    <definedName name="Z_8A956A1D_DA7C_41CC_A5EF_8716F2348DE0_.wvu.Cols" localSheetId="19" hidden="1">'таб.55'!$C:$E</definedName>
    <definedName name="Z_8A956A1D_DA7C_41CC_A5EF_8716F2348DE0_.wvu.Cols" localSheetId="20" hidden="1">'таб.56'!$C:$E</definedName>
    <definedName name="Z_8A956A1D_DA7C_41CC_A5EF_8716F2348DE0_.wvu.PrintArea" localSheetId="7" hidden="1">'таб. 14'!$A$1:$C$14</definedName>
    <definedName name="Z_8A956A1D_DA7C_41CC_A5EF_8716F2348DE0_.wvu.PrintArea" localSheetId="13" hidden="1">'таб. 48 '!$A$1:$C$16</definedName>
    <definedName name="Z_8A956A1D_DA7C_41CC_A5EF_8716F2348DE0_.wvu.PrintArea" localSheetId="15" hidden="1">'таб. 50'!$A$1:$C$14</definedName>
    <definedName name="Z_8A956A1D_DA7C_41CC_A5EF_8716F2348DE0_.wvu.PrintArea" localSheetId="0" hidden="1">'таб.1,2,5-6,8-13, 15-42,44'!$A$1:$B$107</definedName>
    <definedName name="Z_8A956A1D_DA7C_41CC_A5EF_8716F2348DE0_.wvu.PrintArea" localSheetId="1" hidden="1">'таб.3'!$A$1:$C$13</definedName>
    <definedName name="Z_8A956A1D_DA7C_41CC_A5EF_8716F2348DE0_.wvu.PrintArea" localSheetId="2" hidden="1">'таб.4 '!$A$1:$C$15</definedName>
    <definedName name="Z_8A956A1D_DA7C_41CC_A5EF_8716F2348DE0_.wvu.PrintArea" localSheetId="10" hidden="1">'таб.43'!$A$1:$C$19</definedName>
    <definedName name="Z_8A956A1D_DA7C_41CC_A5EF_8716F2348DE0_.wvu.PrintArea" localSheetId="18" hidden="1">'таб.54'!#REF!</definedName>
    <definedName name="Z_8A956A1D_DA7C_41CC_A5EF_8716F2348DE0_.wvu.PrintArea" localSheetId="19" hidden="1">'таб.55'!#REF!</definedName>
    <definedName name="Z_8A956A1D_DA7C_41CC_A5EF_8716F2348DE0_.wvu.PrintArea" localSheetId="20" hidden="1">'таб.56'!#REF!</definedName>
    <definedName name="Z_8A956A1D_DA7C_41CC_A5EF_8716F2348DE0_.wvu.Rows" localSheetId="7" hidden="1">'таб. 14'!#REF!</definedName>
    <definedName name="Z_8A956A1D_DA7C_41CC_A5EF_8716F2348DE0_.wvu.Rows" localSheetId="13" hidden="1">'таб. 48 '!#REF!</definedName>
    <definedName name="Z_8A956A1D_DA7C_41CC_A5EF_8716F2348DE0_.wvu.Rows" localSheetId="15" hidden="1">'таб. 50'!#REF!</definedName>
    <definedName name="Z_8A956A1D_DA7C_41CC_A5EF_8716F2348DE0_.wvu.Rows" localSheetId="0" hidden="1">'таб.1,2,5-6,8-13, 15-42,44'!#REF!,'таб.1,2,5-6,8-13, 15-42,44'!#REF!,'таб.1,2,5-6,8-13, 15-42,44'!$46:$46,'таб.1,2,5-6,8-13, 15-42,44'!#REF!,'таб.1,2,5-6,8-13, 15-42,44'!#REF!,'таб.1,2,5-6,8-13, 15-42,44'!#REF!</definedName>
    <definedName name="Z_8A956A1D_DA7C_41CC_A5EF_8716F2348DE0_.wvu.Rows" localSheetId="1" hidden="1">'таб.3'!#REF!</definedName>
    <definedName name="Z_8A956A1D_DA7C_41CC_A5EF_8716F2348DE0_.wvu.Rows" localSheetId="2" hidden="1">'таб.4 '!$18:$18</definedName>
    <definedName name="Z_8A956A1D_DA7C_41CC_A5EF_8716F2348DE0_.wvu.Rows" localSheetId="10" hidden="1">'таб.43'!#REF!,'таб.43'!#REF!,'таб.43'!#REF!,'таб.43'!#REF!,'таб.43'!#REF!,'таб.43'!#REF!</definedName>
    <definedName name="Z_8A956A1D_DA7C_41CC_A5EF_8716F2348DE0_.wvu.Rows" localSheetId="18" hidden="1">'таб.54'!#REF!,'таб.54'!#REF!,'таб.54'!#REF!,'таб.54'!#REF!,'таб.54'!#REF!,'таб.54'!#REF!</definedName>
    <definedName name="Z_8A956A1D_DA7C_41CC_A5EF_8716F2348DE0_.wvu.Rows" localSheetId="19" hidden="1">'таб.55'!#REF!,'таб.55'!#REF!,'таб.55'!#REF!,'таб.55'!#REF!,'таб.55'!#REF!,'таб.55'!#REF!</definedName>
    <definedName name="Z_8A956A1D_DA7C_41CC_A5EF_8716F2348DE0_.wvu.Rows" localSheetId="20" hidden="1">'таб.56'!#REF!,'таб.56'!#REF!,'таб.56'!#REF!,'таб.56'!#REF!,'таб.56'!#REF!,'таб.56'!#REF!</definedName>
    <definedName name="Z_B8860172_E7AC_47F0_9097_F957433B85F7_.wvu.Cols" localSheetId="0" hidden="1">'таб.1,2,5-6,8-13, 15-42,44'!$C:$E</definedName>
    <definedName name="Z_B8860172_E7AC_47F0_9097_F957433B85F7_.wvu.Cols" localSheetId="10" hidden="1">'таб.43'!$D$1:$E$65533</definedName>
    <definedName name="Z_B8860172_E7AC_47F0_9097_F957433B85F7_.wvu.Cols" localSheetId="18" hidden="1">'таб.54'!$C:$E</definedName>
    <definedName name="Z_B8860172_E7AC_47F0_9097_F957433B85F7_.wvu.Cols" localSheetId="19" hidden="1">'таб.55'!$C:$E</definedName>
    <definedName name="Z_B8860172_E7AC_47F0_9097_F957433B85F7_.wvu.Cols" localSheetId="20" hidden="1">'таб.56'!$C:$E</definedName>
    <definedName name="Z_B8860172_E7AC_47F0_9097_F957433B85F7_.wvu.PrintArea" localSheetId="7" hidden="1">'таб. 14'!$A$1:$C$14</definedName>
    <definedName name="Z_B8860172_E7AC_47F0_9097_F957433B85F7_.wvu.PrintArea" localSheetId="13" hidden="1">'таб. 48 '!$A$1:$C$16</definedName>
    <definedName name="Z_B8860172_E7AC_47F0_9097_F957433B85F7_.wvu.PrintArea" localSheetId="15" hidden="1">'таб. 50'!$A$1:$C$14</definedName>
    <definedName name="Z_B8860172_E7AC_47F0_9097_F957433B85F7_.wvu.PrintArea" localSheetId="0" hidden="1">'таб.1,2,5-6,8-13, 15-42,44'!$A$1:$B$107</definedName>
    <definedName name="Z_B8860172_E7AC_47F0_9097_F957433B85F7_.wvu.PrintArea" localSheetId="1" hidden="1">'таб.3'!$A$1:$C$13</definedName>
    <definedName name="Z_B8860172_E7AC_47F0_9097_F957433B85F7_.wvu.PrintArea" localSheetId="2" hidden="1">'таб.4 '!$A$1:$C$15</definedName>
    <definedName name="Z_B8860172_E7AC_47F0_9097_F957433B85F7_.wvu.PrintArea" localSheetId="10" hidden="1">'таб.43'!$A$1:$C$19</definedName>
    <definedName name="Z_B8860172_E7AC_47F0_9097_F957433B85F7_.wvu.PrintArea" localSheetId="18" hidden="1">'таб.54'!#REF!</definedName>
    <definedName name="Z_B8860172_E7AC_47F0_9097_F957433B85F7_.wvu.PrintArea" localSheetId="19" hidden="1">'таб.55'!#REF!</definedName>
    <definedName name="Z_B8860172_E7AC_47F0_9097_F957433B85F7_.wvu.PrintArea" localSheetId="20" hidden="1">'таб.56'!#REF!</definedName>
    <definedName name="Z_B8860172_E7AC_47F0_9097_F957433B85F7_.wvu.Rows" localSheetId="7" hidden="1">'таб. 14'!#REF!</definedName>
    <definedName name="Z_B8860172_E7AC_47F0_9097_F957433B85F7_.wvu.Rows" localSheetId="13" hidden="1">'таб. 48 '!#REF!</definedName>
    <definedName name="Z_B8860172_E7AC_47F0_9097_F957433B85F7_.wvu.Rows" localSheetId="15" hidden="1">'таб. 50'!#REF!</definedName>
    <definedName name="Z_B8860172_E7AC_47F0_9097_F957433B85F7_.wvu.Rows" localSheetId="0" hidden="1">'таб.1,2,5-6,8-13, 15-42,44'!#REF!,'таб.1,2,5-6,8-13, 15-42,44'!#REF!,'таб.1,2,5-6,8-13, 15-42,44'!$46:$46,'таб.1,2,5-6,8-13, 15-42,44'!#REF!,'таб.1,2,5-6,8-13, 15-42,44'!#REF!,'таб.1,2,5-6,8-13, 15-42,44'!#REF!</definedName>
    <definedName name="Z_B8860172_E7AC_47F0_9097_F957433B85F7_.wvu.Rows" localSheetId="1" hidden="1">'таб.3'!#REF!</definedName>
    <definedName name="Z_B8860172_E7AC_47F0_9097_F957433B85F7_.wvu.Rows" localSheetId="2" hidden="1">'таб.4 '!$18:$18</definedName>
    <definedName name="Z_B8860172_E7AC_47F0_9097_F957433B85F7_.wvu.Rows" localSheetId="10" hidden="1">'таб.43'!#REF!,'таб.43'!#REF!,'таб.43'!#REF!,'таб.43'!#REF!,'таб.43'!#REF!,'таб.43'!#REF!</definedName>
    <definedName name="Z_B8860172_E7AC_47F0_9097_F957433B85F7_.wvu.Rows" localSheetId="18" hidden="1">'таб.54'!#REF!,'таб.54'!#REF!,'таб.54'!#REF!,'таб.54'!#REF!,'таб.54'!#REF!,'таб.54'!#REF!</definedName>
    <definedName name="Z_B8860172_E7AC_47F0_9097_F957433B85F7_.wvu.Rows" localSheetId="19" hidden="1">'таб.55'!#REF!,'таб.55'!#REF!,'таб.55'!#REF!,'таб.55'!#REF!,'таб.55'!#REF!,'таб.55'!#REF!</definedName>
    <definedName name="Z_B8860172_E7AC_47F0_9097_F957433B85F7_.wvu.Rows" localSheetId="20" hidden="1">'таб.56'!#REF!,'таб.56'!#REF!,'таб.56'!#REF!,'таб.56'!#REF!,'таб.56'!#REF!,'таб.56'!#REF!</definedName>
    <definedName name="Z_C8506E7E_F259_4EB9_BD79_24DC27E4D4D6_.wvu.Cols" localSheetId="0" hidden="1">'таб.1,2,5-6,8-13, 15-42,44'!$C:$E</definedName>
    <definedName name="Z_C8506E7E_F259_4EB9_BD79_24DC27E4D4D6_.wvu.Cols" localSheetId="10" hidden="1">'таб.43'!$D$1:$E$65533</definedName>
    <definedName name="Z_C8506E7E_F259_4EB9_BD79_24DC27E4D4D6_.wvu.Cols" localSheetId="18" hidden="1">'таб.54'!$C:$E</definedName>
    <definedName name="Z_C8506E7E_F259_4EB9_BD79_24DC27E4D4D6_.wvu.Cols" localSheetId="19" hidden="1">'таб.55'!$C:$E</definedName>
    <definedName name="Z_C8506E7E_F259_4EB9_BD79_24DC27E4D4D6_.wvu.Cols" localSheetId="20" hidden="1">'таб.56'!$C:$E</definedName>
    <definedName name="Z_C8506E7E_F259_4EB9_BD79_24DC27E4D4D6_.wvu.PrintArea" localSheetId="7" hidden="1">'таб. 14'!$A$1:$C$14</definedName>
    <definedName name="Z_C8506E7E_F259_4EB9_BD79_24DC27E4D4D6_.wvu.PrintArea" localSheetId="13" hidden="1">'таб. 48 '!$A$1:$C$16</definedName>
    <definedName name="Z_C8506E7E_F259_4EB9_BD79_24DC27E4D4D6_.wvu.PrintArea" localSheetId="15" hidden="1">'таб. 50'!$A$1:$C$14</definedName>
    <definedName name="Z_C8506E7E_F259_4EB9_BD79_24DC27E4D4D6_.wvu.PrintArea" localSheetId="0" hidden="1">'таб.1,2,5-6,8-13, 15-42,44'!$A$1:$B$107</definedName>
    <definedName name="Z_C8506E7E_F259_4EB9_BD79_24DC27E4D4D6_.wvu.PrintArea" localSheetId="1" hidden="1">'таб.3'!$A$1:$C$13</definedName>
    <definedName name="Z_C8506E7E_F259_4EB9_BD79_24DC27E4D4D6_.wvu.PrintArea" localSheetId="2" hidden="1">'таб.4 '!$A$1:$C$15</definedName>
    <definedName name="Z_C8506E7E_F259_4EB9_BD79_24DC27E4D4D6_.wvu.PrintArea" localSheetId="10" hidden="1">'таб.43'!$A$1:$C$19</definedName>
    <definedName name="Z_C8506E7E_F259_4EB9_BD79_24DC27E4D4D6_.wvu.PrintArea" localSheetId="18" hidden="1">'таб.54'!#REF!</definedName>
    <definedName name="Z_C8506E7E_F259_4EB9_BD79_24DC27E4D4D6_.wvu.PrintArea" localSheetId="19" hidden="1">'таб.55'!#REF!</definedName>
    <definedName name="Z_C8506E7E_F259_4EB9_BD79_24DC27E4D4D6_.wvu.PrintArea" localSheetId="20" hidden="1">'таб.56'!#REF!</definedName>
    <definedName name="Z_C8506E7E_F259_4EB9_BD79_24DC27E4D4D6_.wvu.Rows" localSheetId="7" hidden="1">'таб. 14'!#REF!</definedName>
    <definedName name="Z_C8506E7E_F259_4EB9_BD79_24DC27E4D4D6_.wvu.Rows" localSheetId="13" hidden="1">'таб. 48 '!#REF!</definedName>
    <definedName name="Z_C8506E7E_F259_4EB9_BD79_24DC27E4D4D6_.wvu.Rows" localSheetId="15" hidden="1">'таб. 50'!#REF!</definedName>
    <definedName name="Z_C8506E7E_F259_4EB9_BD79_24DC27E4D4D6_.wvu.Rows" localSheetId="0" hidden="1">'таб.1,2,5-6,8-13, 15-42,44'!#REF!,'таб.1,2,5-6,8-13, 15-42,44'!#REF!,'таб.1,2,5-6,8-13, 15-42,44'!$46:$46,'таб.1,2,5-6,8-13, 15-42,44'!#REF!,'таб.1,2,5-6,8-13, 15-42,44'!#REF!,'таб.1,2,5-6,8-13, 15-42,44'!#REF!</definedName>
    <definedName name="Z_C8506E7E_F259_4EB9_BD79_24DC27E4D4D6_.wvu.Rows" localSheetId="1" hidden="1">'таб.3'!#REF!</definedName>
    <definedName name="Z_C8506E7E_F259_4EB9_BD79_24DC27E4D4D6_.wvu.Rows" localSheetId="2" hidden="1">'таб.4 '!$18:$18</definedName>
    <definedName name="Z_C8506E7E_F259_4EB9_BD79_24DC27E4D4D6_.wvu.Rows" localSheetId="10" hidden="1">'таб.43'!#REF!,'таб.43'!#REF!,'таб.43'!#REF!,'таб.43'!#REF!,'таб.43'!#REF!,'таб.43'!#REF!</definedName>
    <definedName name="Z_C8506E7E_F259_4EB9_BD79_24DC27E4D4D6_.wvu.Rows" localSheetId="18" hidden="1">'таб.54'!#REF!,'таб.54'!#REF!,'таб.54'!#REF!,'таб.54'!#REF!,'таб.54'!#REF!,'таб.54'!#REF!</definedName>
    <definedName name="Z_C8506E7E_F259_4EB9_BD79_24DC27E4D4D6_.wvu.Rows" localSheetId="19" hidden="1">'таб.55'!#REF!,'таб.55'!#REF!,'таб.55'!#REF!,'таб.55'!#REF!,'таб.55'!#REF!,'таб.55'!#REF!</definedName>
    <definedName name="Z_C8506E7E_F259_4EB9_BD79_24DC27E4D4D6_.wvu.Rows" localSheetId="20" hidden="1">'таб.56'!#REF!,'таб.56'!#REF!,'таб.56'!#REF!,'таб.56'!#REF!,'таб.56'!#REF!,'таб.56'!#REF!</definedName>
    <definedName name="Z_E0204226_5038_49AF_948F_DAAEA77392FD_.wvu.Cols" localSheetId="0" hidden="1">'таб.1,2,5-6,8-13, 15-42,44'!$C:$E</definedName>
    <definedName name="Z_E0204226_5038_49AF_948F_DAAEA77392FD_.wvu.Cols" localSheetId="10" hidden="1">'таб.43'!$D$1:$E$65533</definedName>
    <definedName name="Z_E0204226_5038_49AF_948F_DAAEA77392FD_.wvu.Cols" localSheetId="18" hidden="1">'таб.54'!$C:$E</definedName>
    <definedName name="Z_E0204226_5038_49AF_948F_DAAEA77392FD_.wvu.Cols" localSheetId="19" hidden="1">'таб.55'!$C:$E</definedName>
    <definedName name="Z_E0204226_5038_49AF_948F_DAAEA77392FD_.wvu.Cols" localSheetId="20" hidden="1">'таб.56'!$C:$E</definedName>
    <definedName name="Z_E0204226_5038_49AF_948F_DAAEA77392FD_.wvu.PrintArea" localSheetId="7" hidden="1">'таб. 14'!$A$1:$C$14</definedName>
    <definedName name="Z_E0204226_5038_49AF_948F_DAAEA77392FD_.wvu.PrintArea" localSheetId="13" hidden="1">'таб. 48 '!$A$1:$C$16</definedName>
    <definedName name="Z_E0204226_5038_49AF_948F_DAAEA77392FD_.wvu.PrintArea" localSheetId="15" hidden="1">'таб. 50'!$A$1:$C$14</definedName>
    <definedName name="Z_E0204226_5038_49AF_948F_DAAEA77392FD_.wvu.PrintArea" localSheetId="0" hidden="1">'таб.1,2,5-6,8-13, 15-42,44'!$A$1:$B$107</definedName>
    <definedName name="Z_E0204226_5038_49AF_948F_DAAEA77392FD_.wvu.PrintArea" localSheetId="1" hidden="1">'таб.3'!$A$1:$C$13</definedName>
    <definedName name="Z_E0204226_5038_49AF_948F_DAAEA77392FD_.wvu.PrintArea" localSheetId="2" hidden="1">'таб.4 '!$A$1:$C$15</definedName>
    <definedName name="Z_E0204226_5038_49AF_948F_DAAEA77392FD_.wvu.PrintArea" localSheetId="10" hidden="1">'таб.43'!$A$1:$C$19</definedName>
    <definedName name="Z_E0204226_5038_49AF_948F_DAAEA77392FD_.wvu.PrintArea" localSheetId="18" hidden="1">'таб.54'!#REF!</definedName>
    <definedName name="Z_E0204226_5038_49AF_948F_DAAEA77392FD_.wvu.PrintArea" localSheetId="19" hidden="1">'таб.55'!#REF!</definedName>
    <definedName name="Z_E0204226_5038_49AF_948F_DAAEA77392FD_.wvu.PrintArea" localSheetId="20" hidden="1">'таб.56'!#REF!</definedName>
    <definedName name="Z_E0204226_5038_49AF_948F_DAAEA77392FD_.wvu.Rows" localSheetId="7" hidden="1">'таб. 14'!#REF!</definedName>
    <definedName name="Z_E0204226_5038_49AF_948F_DAAEA77392FD_.wvu.Rows" localSheetId="13" hidden="1">'таб. 48 '!#REF!</definedName>
    <definedName name="Z_E0204226_5038_49AF_948F_DAAEA77392FD_.wvu.Rows" localSheetId="15" hidden="1">'таб. 50'!#REF!</definedName>
    <definedName name="Z_E0204226_5038_49AF_948F_DAAEA77392FD_.wvu.Rows" localSheetId="0" hidden="1">'таб.1,2,5-6,8-13, 15-42,44'!#REF!,'таб.1,2,5-6,8-13, 15-42,44'!#REF!,'таб.1,2,5-6,8-13, 15-42,44'!$46:$46,'таб.1,2,5-6,8-13, 15-42,44'!#REF!,'таб.1,2,5-6,8-13, 15-42,44'!#REF!,'таб.1,2,5-6,8-13, 15-42,44'!#REF!</definedName>
    <definedName name="Z_E0204226_5038_49AF_948F_DAAEA77392FD_.wvu.Rows" localSheetId="1" hidden="1">'таб.3'!#REF!</definedName>
    <definedName name="Z_E0204226_5038_49AF_948F_DAAEA77392FD_.wvu.Rows" localSheetId="2" hidden="1">'таб.4 '!$18:$18</definedName>
    <definedName name="Z_E0204226_5038_49AF_948F_DAAEA77392FD_.wvu.Rows" localSheetId="10" hidden="1">'таб.43'!#REF!,'таб.43'!#REF!,'таб.43'!#REF!,'таб.43'!#REF!,'таб.43'!#REF!,'таб.43'!#REF!</definedName>
    <definedName name="Z_E0204226_5038_49AF_948F_DAAEA77392FD_.wvu.Rows" localSheetId="18" hidden="1">'таб.54'!#REF!,'таб.54'!#REF!,'таб.54'!#REF!,'таб.54'!#REF!,'таб.54'!#REF!,'таб.54'!#REF!</definedName>
    <definedName name="Z_E0204226_5038_49AF_948F_DAAEA77392FD_.wvu.Rows" localSheetId="19" hidden="1">'таб.55'!#REF!,'таб.55'!#REF!,'таб.55'!#REF!,'таб.55'!#REF!,'таб.55'!#REF!,'таб.55'!#REF!</definedName>
    <definedName name="Z_E0204226_5038_49AF_948F_DAAEA77392FD_.wvu.Rows" localSheetId="20" hidden="1">'таб.56'!#REF!,'таб.56'!#REF!,'таб.56'!#REF!,'таб.56'!#REF!,'таб.56'!#REF!,'таб.56'!#REF!</definedName>
    <definedName name="_xlnm.Print_Titles" localSheetId="7">'таб. 14'!$10:$11</definedName>
    <definedName name="_xlnm.Print_Titles" localSheetId="13">'таб. 48 '!$10:$11</definedName>
    <definedName name="_xlnm.Print_Titles" localSheetId="15">'таб. 50'!$11:$12</definedName>
    <definedName name="_xlnm.Print_Titles" localSheetId="3">'таб. 6'!$14:$15</definedName>
    <definedName name="_xlnm.Print_Titles" localSheetId="1">'таб.3'!$10:$11</definedName>
    <definedName name="_xlnm.Print_Titles" localSheetId="9">'таб.39'!$11:$11</definedName>
    <definedName name="_xlnm.Print_Titles" localSheetId="2">'таб.4 '!$10:$11</definedName>
    <definedName name="_xlnm.Print_Titles" localSheetId="16">'табл 52'!$16:$17</definedName>
    <definedName name="_xlnm.Print_Titles" localSheetId="8">'табл.37'!$10:$10</definedName>
    <definedName name="_xlnm.Print_Area" localSheetId="15">'таб. 50'!$A$1:$E$14</definedName>
    <definedName name="_xlnm.Print_Area" localSheetId="0">'таб.1,2,5-6,8-13, 15-42,44'!$A$1:$B$939</definedName>
    <definedName name="_xlnm.Print_Area" localSheetId="9">'таб.39'!$A$1:$E$30</definedName>
    <definedName name="_xlnm.Print_Area" localSheetId="10">'таб.43'!$A$1:$C$20</definedName>
    <definedName name="_xlnm.Print_Area" localSheetId="11">'таб.45'!$A$1:$D$14</definedName>
    <definedName name="_xlnm.Print_Area" localSheetId="17">'таб.53'!$A$1:$D$23</definedName>
    <definedName name="_xlnm.Print_Area" localSheetId="18">'таб.54'!$A$1:$C$24</definedName>
    <definedName name="_xlnm.Print_Area" localSheetId="19">'таб.55'!$A$1:$C$20</definedName>
    <definedName name="_xlnm.Print_Area" localSheetId="20">'таб.56'!$A$1:$C$24</definedName>
    <definedName name="_xlnm.Print_Area" localSheetId="4">'таб.7'!$A$1:$E$16</definedName>
    <definedName name="_xlnm.Print_Area" localSheetId="16">'табл 52'!$A$1:$E$70</definedName>
  </definedNames>
  <calcPr fullCalcOnLoad="1" fullPrecision="0"/>
</workbook>
</file>

<file path=xl/sharedStrings.xml><?xml version="1.0" encoding="utf-8"?>
<sst xmlns="http://schemas.openxmlformats.org/spreadsheetml/2006/main" count="1272" uniqueCount="353">
  <si>
    <t xml:space="preserve">Р А С П Р Е Д Е Л Е Н И Е </t>
  </si>
  <si>
    <t>(тыс. рублей)</t>
  </si>
  <si>
    <t>Город Волжск</t>
  </si>
  <si>
    <t>Город Козьмодемьянск</t>
  </si>
  <si>
    <t>Всего</t>
  </si>
  <si>
    <t xml:space="preserve">                                                             к  Закону Республики Марий Эл</t>
  </si>
  <si>
    <t>Таблица 1</t>
  </si>
  <si>
    <t>Таблица 2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</si>
  <si>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</si>
  <si>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</si>
  <si>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Город Йошкар-Ола</t>
  </si>
  <si>
    <t>Наименование городского округа,                                           муниципального района</t>
  </si>
  <si>
    <t>Таблица 4</t>
  </si>
  <si>
    <t>Наименование городского округа,                                                                                 муниципального района</t>
  </si>
  <si>
    <t>Таблица 7</t>
  </si>
  <si>
    <t>Таблица 9</t>
  </si>
  <si>
    <t>Таблица 13</t>
  </si>
  <si>
    <t>Таблица 15</t>
  </si>
  <si>
    <t>Таблица 16</t>
  </si>
  <si>
    <t>Таблица 19</t>
  </si>
  <si>
    <t>Таблица 21</t>
  </si>
  <si>
    <t>Таблица 22</t>
  </si>
  <si>
    <t>Таблица 23</t>
  </si>
  <si>
    <t>Наименование городского округа,                                                  муниципального района</t>
  </si>
  <si>
    <t>Наименование городского округа,                           муниципального района</t>
  </si>
  <si>
    <t>Таблица 26</t>
  </si>
  <si>
    <t xml:space="preserve">                                                           "О республиканском бюджете</t>
  </si>
  <si>
    <t>Сумма</t>
  </si>
  <si>
    <t>Таблица 24</t>
  </si>
  <si>
    <t>Таблица 14</t>
  </si>
  <si>
    <t>Таблица 5</t>
  </si>
  <si>
    <t>Таблица 11</t>
  </si>
  <si>
    <t>Таблица 10</t>
  </si>
  <si>
    <t>Таблица 12</t>
  </si>
  <si>
    <t>Наименование муниципального района</t>
  </si>
  <si>
    <t>Таблица 28</t>
  </si>
  <si>
    <t>Таблица 29</t>
  </si>
  <si>
    <t>Таблица 30</t>
  </si>
  <si>
    <t>Таблица 31</t>
  </si>
  <si>
    <t>Таблица 27</t>
  </si>
  <si>
    <t>Таблица 20</t>
  </si>
  <si>
    <t>Наименование городского округа,                                                               муниципального района</t>
  </si>
  <si>
    <t xml:space="preserve">Горномарийский </t>
  </si>
  <si>
    <t xml:space="preserve">Килемарский </t>
  </si>
  <si>
    <t xml:space="preserve">Куженерский </t>
  </si>
  <si>
    <t>Мари-Турекский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</si>
  <si>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</si>
  <si>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</si>
  <si>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</si>
  <si>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</si>
  <si>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</si>
  <si>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</si>
  <si>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</si>
  <si>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</si>
  <si>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</si>
  <si>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</si>
  <si>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</si>
  <si>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Звениговский</t>
  </si>
  <si>
    <t>Новоторъяльский</t>
  </si>
  <si>
    <t>Советский</t>
  </si>
  <si>
    <t>Наименование городского округа,                                                                                            муниципального района</t>
  </si>
  <si>
    <t>Волжский</t>
  </si>
  <si>
    <t>Горномарийский</t>
  </si>
  <si>
    <t>Медведевский</t>
  </si>
  <si>
    <t>Сернурский</t>
  </si>
  <si>
    <t>Параньгинский</t>
  </si>
  <si>
    <t>Таблица 32</t>
  </si>
  <si>
    <t>В том числе за счет средств</t>
  </si>
  <si>
    <t xml:space="preserve">федерального
бюджета </t>
  </si>
  <si>
    <t>Куженерский</t>
  </si>
  <si>
    <t>Таблица 18</t>
  </si>
  <si>
    <t>Таблица 25</t>
  </si>
  <si>
    <t>Таблица 6</t>
  </si>
  <si>
    <t>Таблица 34</t>
  </si>
  <si>
    <t>Таблица 33</t>
  </si>
  <si>
    <t>Наименование городского округа</t>
  </si>
  <si>
    <t>Наименование 
городского округа, муниципального района</t>
  </si>
  <si>
    <t>федерального бюджета</t>
  </si>
  <si>
    <t>Килемарский</t>
  </si>
  <si>
    <t>Моркинский</t>
  </si>
  <si>
    <t>Оршанский</t>
  </si>
  <si>
    <t>Юринский</t>
  </si>
  <si>
    <t>Наименование 
городского округа</t>
  </si>
  <si>
    <t>Таблица 8</t>
  </si>
  <si>
    <t>из них 
на исполнение судебных решений</t>
  </si>
  <si>
    <t>республикан-ского бюджета               Республики Марий Эл</t>
  </si>
  <si>
    <t>субсидий бюджетам муниципальных образований                                                      в Республике Марий Эл на осуществление целевых мероприятий 
в отношении автомобильных дорог общего пользования 
местного значения на 2020 год</t>
  </si>
  <si>
    <t>Городское поселение Морки</t>
  </si>
  <si>
    <t xml:space="preserve">Городское поселение Советский </t>
  </si>
  <si>
    <t xml:space="preserve">Городское поселение Оршанка </t>
  </si>
  <si>
    <t>Медведевское городское поселение</t>
  </si>
  <si>
    <t xml:space="preserve">За счет средств 
федерального бюджета </t>
  </si>
  <si>
    <t>Таблица 41</t>
  </si>
  <si>
    <t>дотаций на выравнивание бюджетной обеспеченности городских округов и муниципальных районов на 2020 год</t>
  </si>
  <si>
    <t>субвенций бюджетам городских округов и муниципальных районов         на осуществление отдельных государственных полномочий                                             по созданию административных комиссий на 2020 год</t>
  </si>
  <si>
    <t>субвенций бюджетам городских округов и муниципальных районов         для осуществления органами местного самоуправления государственных полномочий по созданию и осуществлению деятельности комиссий                                                                        по делам несовершеннолетних и защите их прав в муниципальном образовании на 2020 год</t>
  </si>
  <si>
    <t>субвенций бюджетам городских округов и муниципальных районов                           на исполнение государственных полномочий по хранению, учету                                    и использованию архивных фондов и архивных документов, находящихся в собственности Республики Марий Эл и хранящихся                                      в муниципальных архивах на территории Республики Марий Эл,                                     на 2020 год</t>
  </si>
  <si>
    <t>субвенций  бюджетам городских округов на осуществление государственных полномочий Республики Марий Эл по проведению проверок при осуществлении лицензионного контроля в отношении юридических лиц и индивидуальных предпринимателей, осуществляющих деятельность по управлению многоквартирными домами на основании лицензии, на 2020 год</t>
  </si>
  <si>
    <t xml:space="preserve">Наименование муниципального образования </t>
  </si>
  <si>
    <t>субвенций на осуществление органами местного самоуправления                     в Республике Марий Эл государственных полномочий Республики                                                     Марий Эл по организации мероприятий  при осуществлении деятельности по обращению с животными  без владельцев                                                                  на 2020 год</t>
  </si>
  <si>
    <t xml:space="preserve">субвенций, предоставляемых органам местного самоуправления                  для осуществления государственных полномочий Республики Марий Эл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                    на тепловую энергию (тепловую мощность), на 2020 год </t>
  </si>
  <si>
    <t>Городское поселение Килемары</t>
  </si>
  <si>
    <t>Городское поселение Оршанка</t>
  </si>
  <si>
    <t>Городское поселение Параньга</t>
  </si>
  <si>
    <t>Городское поселение Суслонгер</t>
  </si>
  <si>
    <t>Азановское сельское поселение</t>
  </si>
  <si>
    <t>Верхнекугенерское сельское поселение</t>
  </si>
  <si>
    <t>Верх-Ушнурское сельское поселение</t>
  </si>
  <si>
    <t>Вятское сельское поселение</t>
  </si>
  <si>
    <t>Знаменское сельское поселение</t>
  </si>
  <si>
    <t>Иштымбальское сельское поселение</t>
  </si>
  <si>
    <t>Козиковское сельское поселение</t>
  </si>
  <si>
    <t>Кокшайское сельское поселение</t>
  </si>
  <si>
    <t>Коркатовское сельское поселение</t>
  </si>
  <si>
    <t>Красноволжское сельское поселение</t>
  </si>
  <si>
    <t>Кукнурское сельское поселение</t>
  </si>
  <si>
    <t>Мари-Биляморское сельское поселение</t>
  </si>
  <si>
    <t>Марковское сельское поселение</t>
  </si>
  <si>
    <t>Марьинское сельское поселение</t>
  </si>
  <si>
    <t>Михайловское сельское поселение</t>
  </si>
  <si>
    <t>Нурминское сельское поселение</t>
  </si>
  <si>
    <t>Пайгусовское сельское поселение</t>
  </si>
  <si>
    <t>Помарское сельское поселение</t>
  </si>
  <si>
    <t>Ронгинское сельское поселение</t>
  </si>
  <si>
    <t>Семисолинское сельское поселение</t>
  </si>
  <si>
    <t>Староторъяльское сельское поселение</t>
  </si>
  <si>
    <t>Токтайбелякское сельское поселение</t>
  </si>
  <si>
    <t>Широкундышское сельское поселение</t>
  </si>
  <si>
    <t>Шорсолинское сельское поселение</t>
  </si>
  <si>
    <t>Юбилейное сельское поселение</t>
  </si>
  <si>
    <t>Наименование  городского округа,                                                                                     городского (сельского) поселения</t>
  </si>
  <si>
    <t>Наименование 
городского округа, городского (сельского) поселения</t>
  </si>
  <si>
    <t>республиканского бюджета Республики          Марий Эл</t>
  </si>
  <si>
    <t>Городское поселение Мари-Турек</t>
  </si>
  <si>
    <t>Хлебниковское сельское поселение</t>
  </si>
  <si>
    <t xml:space="preserve">                                                            Республики Марий Эл на 2020 год</t>
  </si>
  <si>
    <t xml:space="preserve">                                                           и на плановый период 2021 и 2022 годов"</t>
  </si>
  <si>
    <t>Таблица 3</t>
  </si>
  <si>
    <t>Таблица 35</t>
  </si>
  <si>
    <t>Таблица 36</t>
  </si>
  <si>
    <t>Таблица 37</t>
  </si>
  <si>
    <t>Таблица 38</t>
  </si>
  <si>
    <t xml:space="preserve">                                Таблица 39</t>
  </si>
  <si>
    <t>Таблица 40</t>
  </si>
  <si>
    <t>Таблица 42</t>
  </si>
  <si>
    <t>Таблица 43</t>
  </si>
  <si>
    <t>субсидий бюджетам муниципальных районов 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           на 2020 год</t>
  </si>
  <si>
    <t xml:space="preserve">субсидий из республиканского бюджета Республики Марий Эл                бюджетам городских округов и муниципальных районов 
на обеспечение развития и укрепления материально-технической                   базы домов культуры в населенных пунктах 
с числом жителей до 50 тысяч человек на 2020 год </t>
  </si>
  <si>
    <t>субвенций бюджетам городских округов и муниципальных районов                                                    на обеспечение государственных гарантий реализации прав                               на получение общедоступного и бесплатного дошкольного образования               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                                           на содержание зданий и оплату коммунальных услуг), на 2020 год</t>
  </si>
  <si>
    <t>субвенций бюджетам городских округов и муниципальных районов                         в Республике Марий Эл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(отдыха) и обратно                     на 2020 год</t>
  </si>
  <si>
    <t>субвенций бюджетам городских округов и муниципальных районов                                                 в Республике Марий Эл 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организациях,                                                           на 2020 год</t>
  </si>
  <si>
    <t>субвенций бюджетам городских округов и муниципальных районов                               на осуществление государственных полномочий по организации                               и обеспечению отдыха и оздоровления детей, обучающихся                                 в муниципальных общеобразовательных организациях, в организациях отдыха детей и их оздоровления, осуществлению мероприятий                            по обеспечению безопасности жизни и здоровья детей, обучающихся                            в муниципальных общеобразовательных организациях, в период                              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 на 2020 год</t>
  </si>
  <si>
    <t>субвенций бюджетам городских округов и муниципальных районов                            в Республике Марий Эл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                             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                        в период их пребывания в организациях отдыха детей и их оздоровления                      в части расходов на предоставление субсидий на организацию отдыха                      и оздоровление детей, обучающихся в муниципальных общеобразовательных организациях, на 2020 год</t>
  </si>
  <si>
    <t>субвенций бюджетам городских округов и муниципальных районов                                                                       на осуществление государственных полномочий по выплате компенсации затрат родителей (законных представителей)                                                                детей-инвалидов на обучение детей-инвалидов по основным общеобразовательным программам на дому на 2020 год</t>
  </si>
  <si>
    <t>субвенций бюджетам городских округов и муниципальных районов                             в Республике Марий Эл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на 2020 год</t>
  </si>
  <si>
    <t>субвенций  бюджетам муниципальных районов и городских округов                                                             в Республике Марий Эл на осуществление государственных полномочий                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                                                  за счет средств республиканского бюджета Республики Марий Эл,               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 на 2020 год</t>
  </si>
  <si>
    <t>субвенций бюджетам городских округов и муниципальных районов                       в Республике Марий Эл на осуществление государственных полномочий по предоставлению мер социальной поддержки по оплате  жилищно-коммунальных услуг детям-сиротам и детям, оставшимся                            без попечения родителей,  лицам из числа детей-сирот и детей, оставшихся без попечения родителей, кроме обучающихся                                                                        в государственных профессиональных образовательных организациях Республики Марий Эл, на 2020 год</t>
  </si>
  <si>
    <t>субвенций бюджетам городских округов и муниципальных районов                                    в Республике Марий Эл  на осуществление отдельных государственных полномочий по назначению и выплате единовременных пособий                                  при передаче ребенка на воспитание в семью на 2020 год</t>
  </si>
  <si>
    <t>субвенций бюджетам городских округов и муниципальных районов                                                         в Республике Марий Эл  на финансирование расходов                                                        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 на 2020 год</t>
  </si>
  <si>
    <t xml:space="preserve">субсидий бюджетам муниципальных образований в Республике Марий Эл    на реализацию мероприятий по развитию водохозяйственного комплекса Российской Федерации (осуществление капитального ремонта гидротехнических сооружений, находящихся в муниципальной собственности) на 2020 год </t>
  </si>
  <si>
    <t>республиканского бюджета 
Республики Марий Эл</t>
  </si>
  <si>
    <t>Таблица 44</t>
  </si>
  <si>
    <t>субвенций  бюджетам муниципальных районов на осуществление полномочий по расчету и предоставлению дотаций на выравнивание бюджетной обеспеченности поселений, расположенных в границах соответствующего муниципального района Республики Марий Эл,              на 2020 год</t>
  </si>
  <si>
    <t>дотаций на поддержку мер по обеспечению сбалансированности бюджетов городских округов и муниципальных районов                                                         на 2020 год</t>
  </si>
  <si>
    <t>Наименование городского округа,                                        городского поселения</t>
  </si>
  <si>
    <t xml:space="preserve">Таблица 45 </t>
  </si>
  <si>
    <t>Красностекловарское сельское поселение</t>
  </si>
  <si>
    <t>субсидий бюджетам городских округов на реализацию мероприятий 
по содействию созданию в субъектах Российской Федерации 
(исходя из прогнозируемой потребности) новых мест                                  в общеобразовательных организациях в рамках государственной программы Российской Федерации "Развитие образования"                                            на 2020 год</t>
  </si>
  <si>
    <t>Наименование городского (сельского) поселения</t>
  </si>
  <si>
    <t xml:space="preserve">Городское поселение Килемары </t>
  </si>
  <si>
    <r>
      <t>Городское поселение Красногорский</t>
    </r>
    <r>
      <rPr>
        <b/>
        <sz val="12"/>
        <rFont val="Times New Roman"/>
        <family val="1"/>
      </rPr>
      <t xml:space="preserve"> </t>
    </r>
  </si>
  <si>
    <t>Городское поселение Краснооктябрьский</t>
  </si>
  <si>
    <t xml:space="preserve">Городское поселение Приволжский </t>
  </si>
  <si>
    <t>Городское поселение Юрино</t>
  </si>
  <si>
    <t>Азяковское сельское поселение</t>
  </si>
  <si>
    <t>Алашайское сельское поселение</t>
  </si>
  <si>
    <t>Алексеевское сельское поселение</t>
  </si>
  <si>
    <t>Ардинское сельское поселение</t>
  </si>
  <si>
    <t>Большекибеевское сельское поселение</t>
  </si>
  <si>
    <t xml:space="preserve">Большепаратское сельское поселение </t>
  </si>
  <si>
    <t>Быковское сельское поселение</t>
  </si>
  <si>
    <t>Васильевское сельское поселение</t>
  </si>
  <si>
    <t>Великопольское сельское поселение</t>
  </si>
  <si>
    <t>Визимьярское сельское поселение</t>
  </si>
  <si>
    <t>Виловатовское сельское поселение</t>
  </si>
  <si>
    <t>Дубниковское сельское поселение</t>
  </si>
  <si>
    <t>Ежовское сельское поселение</t>
  </si>
  <si>
    <t>Еласовское сельское поселение</t>
  </si>
  <si>
    <t>Елеевское сельское поселение</t>
  </si>
  <si>
    <t>Емешевское сельское поселение</t>
  </si>
  <si>
    <t>Зашижемское сельское поселение</t>
  </si>
  <si>
    <t>Зеленогорское сельское поселение</t>
  </si>
  <si>
    <t xml:space="preserve">Знаменское сельское поселение </t>
  </si>
  <si>
    <t>Илетское сельское поселение</t>
  </si>
  <si>
    <t xml:space="preserve">Ильпанурское сельское поселение </t>
  </si>
  <si>
    <t>Исменецкое сельское поселение</t>
  </si>
  <si>
    <t>Казанское сельское поселение</t>
  </si>
  <si>
    <t>Карамасское сельское поселение</t>
  </si>
  <si>
    <t xml:space="preserve">Карлыганское сельское поселение </t>
  </si>
  <si>
    <t>Кокшамарское сельское поселение</t>
  </si>
  <si>
    <t xml:space="preserve">Косолаповское сельское поселение </t>
  </si>
  <si>
    <t xml:space="preserve">Красноволжское сельское поселение </t>
  </si>
  <si>
    <t>Красномостовское сельское поселение</t>
  </si>
  <si>
    <t>Красноярское сельское поселение</t>
  </si>
  <si>
    <t>Кужмаринское сельское поселение</t>
  </si>
  <si>
    <t>Кужмарское сельское поселение</t>
  </si>
  <si>
    <t>Кузнецовское сельское поселение 
( Горномарийский муниципальный район )</t>
  </si>
  <si>
    <t>Кузнецовское сельское поселение 
( Медведевский муниципальный район )</t>
  </si>
  <si>
    <t>Кумьинское сельское поселение</t>
  </si>
  <si>
    <t>Кундышское сельское поселение</t>
  </si>
  <si>
    <t>Куракинское сельское поселение</t>
  </si>
  <si>
    <t>Куярское сельское поселение</t>
  </si>
  <si>
    <t>Люльпанское сельское поселение</t>
  </si>
  <si>
    <t>Марийское сельское поселение</t>
  </si>
  <si>
    <t>Марисолинское сельское поселение</t>
  </si>
  <si>
    <t>Масканурское сельское поселение</t>
  </si>
  <si>
    <t>Микряковское сельское поселение</t>
  </si>
  <si>
    <t>Нежнурское сельское поселение</t>
  </si>
  <si>
    <t>Обшиярское сельское поселение</t>
  </si>
  <si>
    <t>Озеркинское сельское поселение</t>
  </si>
  <si>
    <t>Октябрьское сельское поселение</t>
  </si>
  <si>
    <t>Пектубаевское сельское поселение</t>
  </si>
  <si>
    <t>Пекшиксолинское сельское поселение</t>
  </si>
  <si>
    <t>Портянурское сельское поселение</t>
  </si>
  <si>
    <t>Русско-Кукморское сельское поселение</t>
  </si>
  <si>
    <t>Русско-Ляжмаринское сельское поселение</t>
  </si>
  <si>
    <t>Русско-Шойское сельское поселение</t>
  </si>
  <si>
    <t>Руэмское сельское поселение</t>
  </si>
  <si>
    <t>Салтакъяльское сельское поселение</t>
  </si>
  <si>
    <t>Себеусадское сельское поселение</t>
  </si>
  <si>
    <t>Сенькинское сельское поселение</t>
  </si>
  <si>
    <t>Сердежское сельское поселение</t>
  </si>
  <si>
    <t>Сидоровское сельское поселение</t>
  </si>
  <si>
    <t>Солнечное сельское поселение</t>
  </si>
  <si>
    <t>Сотнурское сельское поселение</t>
  </si>
  <si>
    <t>Троицкопосадское сельское поселение</t>
  </si>
  <si>
    <t>Тумьюмучашское сельское поселение</t>
  </si>
  <si>
    <t>Усолинское сельское поселение
( Параньгинский муниципальный район )</t>
  </si>
  <si>
    <t>Усолинское сельское поселение
( Горномарийский муниципальный район )</t>
  </si>
  <si>
    <t>Чендемеровское сельское поселение</t>
  </si>
  <si>
    <t>Черноозерское сельское поселение</t>
  </si>
  <si>
    <t>Чуксолинское сельское поселение</t>
  </si>
  <si>
    <t>Шалинское сельское поселение</t>
  </si>
  <si>
    <t>Шелангерское сельское поселение</t>
  </si>
  <si>
    <t>Шиньшинское сельское поселение</t>
  </si>
  <si>
    <t>Шойбулакское сельское поселение</t>
  </si>
  <si>
    <t>Шоруньжинское сельское поселение</t>
  </si>
  <si>
    <t xml:space="preserve">Шудумарское сельское поселение  </t>
  </si>
  <si>
    <t>Шулкинское сельское поселение</t>
  </si>
  <si>
    <t>Эмековское сельское поселение</t>
  </si>
  <si>
    <t>Юксарское сельское поселение</t>
  </si>
  <si>
    <t>Юледурское сельское поселение</t>
  </si>
  <si>
    <t>Юркинское сельское поселение</t>
  </si>
  <si>
    <t>субсидий бюджетам городских округов, городских и сельских поселений в Республике Марий Эл на реализацию программ формирования современной городской среды на 2020 год</t>
  </si>
  <si>
    <t>Наименование городского округа, городского (сельского) поселения</t>
  </si>
  <si>
    <t>республиканского бюджета Республики               Марий Эл</t>
  </si>
  <si>
    <t>Городское поселение Звенигово</t>
  </si>
  <si>
    <t>Городское поселение Красногорский</t>
  </si>
  <si>
    <t>Городское поселение Куженер</t>
  </si>
  <si>
    <t>Городское поселение                 Мари-Турек</t>
  </si>
  <si>
    <t>Городское поселение Медведево</t>
  </si>
  <si>
    <t>Городское поселение                       Новый Торъял</t>
  </si>
  <si>
    <t>Городское поселение Приволжский</t>
  </si>
  <si>
    <t>Городское поселение Сернур</t>
  </si>
  <si>
    <t>Городское поселение Советский</t>
  </si>
  <si>
    <t xml:space="preserve">Краснооктябрьское городское поселение </t>
  </si>
  <si>
    <t>Большепаратское сельское поселение</t>
  </si>
  <si>
    <t>Косолаповское сельское поселение</t>
  </si>
  <si>
    <t>Кужмарское  сельское поселение</t>
  </si>
  <si>
    <t>,</t>
  </si>
  <si>
    <t>Кузнецовское сельское поселение (Медведевский муниципальный район)</t>
  </si>
  <si>
    <t>субсидий бюджетам городских округов 
и муниципальных районов на предоставление молодым семьям социальных выплат на приобретение (строительство) жилья 
в рамках основного мероприятия "Обеспечение жильем молодых семей" государственной программы Российской Федерации "Обеспечение доступным и комфортным жильем и коммунальными услугами граждан Российской Федерации" 
на 2020 год</t>
  </si>
  <si>
    <t>федерального                                        бюджета</t>
  </si>
  <si>
    <t xml:space="preserve">                                                              Таблица 46</t>
  </si>
  <si>
    <t>Карлыганское сельское поселение</t>
  </si>
  <si>
    <t xml:space="preserve">  к Закону Республики Марий Эл</t>
  </si>
  <si>
    <t xml:space="preserve">  "О республиканском бюджете</t>
  </si>
  <si>
    <t>Республики Марий Эл на 2020 год</t>
  </si>
  <si>
    <t>и на плановый период 2021 и 2022 годов"</t>
  </si>
  <si>
    <t>(в редакции Закона Республики Марий Эл</t>
  </si>
  <si>
    <t xml:space="preserve">    от         2019 года №    )</t>
  </si>
  <si>
    <t xml:space="preserve">  приложения № 12</t>
  </si>
  <si>
    <t xml:space="preserve">           Таблица 52</t>
  </si>
  <si>
    <t xml:space="preserve">                                                                ПРИЛОЖЕНИЕ № 12</t>
  </si>
  <si>
    <t>приложения № 12</t>
  </si>
  <si>
    <r>
      <t>приложения №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12</t>
    </r>
  </si>
  <si>
    <t xml:space="preserve">                                 приложения № 12</t>
  </si>
  <si>
    <t xml:space="preserve">                                                 приложения № 12</t>
  </si>
  <si>
    <t>Таблица  51</t>
  </si>
  <si>
    <t>Таблица 47</t>
  </si>
  <si>
    <t>республиканского бюджета Республики Марий Эл</t>
  </si>
  <si>
    <t>субсидий бюджетам муниципальных районов на строительство и реконструкцию (модернизацию) объектов питьевого водоснабжения на 2020 год</t>
  </si>
  <si>
    <t>Таблица 50</t>
  </si>
  <si>
    <t>Фонда содействия реформированию жилищно-коммунального хозяйства</t>
  </si>
  <si>
    <t>Таблица 49</t>
  </si>
  <si>
    <t xml:space="preserve">субсидий бюджетам муниципальных районов                                                         на создание в общеобразовательных организациях,
расположенных в сельской местности, условий для занятий
физической культурой и спортом на 2020 год
</t>
  </si>
  <si>
    <t xml:space="preserve">субсидий из республиканского бюджета Республики Марий Эл 
бюджетам городских округов и муниципальных районов 
в Республике Марий Эл на поддержку отрасли культуры                                    на 2020 год </t>
  </si>
  <si>
    <t>Таблица 53</t>
  </si>
  <si>
    <t>_____________________</t>
  </si>
  <si>
    <t xml:space="preserve">субсидий бюджетам городских округов и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на 2020 год
</t>
  </si>
  <si>
    <t>Кузнецовское сельское поселение                        (Медведевский муниципальный район)</t>
  </si>
  <si>
    <t>субсидий бюджетам городских округов на осуществление бюджетных инвестиций в рамках реализации мероприятий федеральной целевой программы "Развитие физической культуры                                                       и спорта в Российской Федерации на 2016 - 2020 годы" на 2020 год</t>
  </si>
  <si>
    <t>субсидий местным бюджетам на строительство и реконструкцию автомобильных дорог общего пользования местного значения с твердым покрытием, ведущих от сети автомобильных дорог общего пользования                  к общественно значимым объектам сельских населенных пунктов, объектам производства 
и переработки сельскохозяйственной продукции, и автомобильных дорог общего пользования местного значения с твердым покрытием до сельских населенных пунктов, не имеющих круглогодичной 
связи с сетью автомобильных дорог общего пользования, на 2020 год</t>
  </si>
  <si>
    <t>Наименование              муниципального района</t>
  </si>
  <si>
    <t>субсидий бюджетам муниципальных районов на формирование объема дотаций на выравнивание бюджетной обеспеченности поселений                                в Республике Марий Эл на 2020 год</t>
  </si>
  <si>
    <t>субсидий бюджетам муниципальных районов на проведение проектных и изыскательских работ, иных работ и услуг на строительство и реконструкцию (модернизацию) объектов питьевого водоснабжения                          на 2020 год</t>
  </si>
  <si>
    <t>Петъяльское сельское поселение</t>
  </si>
  <si>
    <t>субвенций бюджетам городских округов и муниципальных районов на мероприятия по обеспечению жилыми помещениями детей-сирот и детей, оставшихся без попечения родителей, лиц из их числа                                            по договорам найма специализированных жилых помещений на 2020 год</t>
  </si>
  <si>
    <t>иного межбюджетного трансферта местным бюджетам                      муниципальных образований в Республике Марий Эл, входящих 
в состав Йошкар-Олинской городской агломерации, в целях финансового обеспечения дорожной деятельности в отношении автомобильных дорог общего пользования местного значения 
в рамках реализации национального проекта 
"Безопасные и качественные автомобильные дороги"
 на 2020 год</t>
  </si>
  <si>
    <t xml:space="preserve">субсидий бюджетам муниципальных районов на развитие инженерной инфраструктуры на сельских территориях (газификация) в рамках государственной программы Республики Марий Эл "Комплексное развитие сельских территорий" на 2020 год </t>
  </si>
  <si>
    <t xml:space="preserve">субсидий бюджетам городских округов и муниципальных районов в Республике Марий Эл  на 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 на 2020 год      </t>
  </si>
  <si>
    <t xml:space="preserve">субсидий бюджетам муниципальных районов на реализацию мероприятий по улучшению жилищных условий граждан, проживающих на сельских территориях, в рамках государственной программы Республики Марий Эл "Комплексное развитие сельских территорий" на 2020 год </t>
  </si>
  <si>
    <t>субвенций бюджетам поселений в Республике Марий Эл 
из республиканского бюджета Республики Марий Эл 
на осуществление полномочий по первичному  воинскому учету                          на территориях, где отсутствуют военные комиссариаты, на 2020 год</t>
  </si>
  <si>
    <t>субвенций бюджетам городских округов и муниципальных районов                                                                                                                                                                                      на осуществление передаваемых отдельных государственных полномочий                                                                                                            по постановке на учет и учету граждан, имеющих право на получение жилищной субсидии на приобретение или строительство жилых помещений в соответствии с Федеральным законом от 25 октября                 2002 года № 125-ФЗ "О жилищных субсидиях гражданам, выезжающим                                                                                    из районов Крайнего Севера и приравненных к ним местностей",                                                                                                                                                                                              на 2020 год</t>
  </si>
  <si>
    <t>иного межбюджетного трансферта из республиканского бюджета Республики Марий Эл бюджетам муниципальных районов                           в Республике Марий Эл на создание                                                           модельных муниципальных библиотек на 2020 год</t>
  </si>
  <si>
    <t xml:space="preserve">                                                                   от 29 ноября 2019 года № 49-З     </t>
  </si>
  <si>
    <t>".</t>
  </si>
  <si>
    <t>субсидий  бюджетам городских округов, городских и сельских поселений в Республике Марий Эл на софинансирование проектов                     и программ развития территорий муниципальных образований             
в Республике Марий Эл, основанных на местных инициативах,                               на 2020 год</t>
  </si>
  <si>
    <t>субсидий бюджетам городских округов и муниципальных районов на реализацию мероприятий                                                  по сокращению доли загрязненных сточных вод в рамках регионального проекта "Оздоровление Волги"на 2020 год</t>
  </si>
  <si>
    <t>Городское поселение Новый Торъял</t>
  </si>
  <si>
    <t>Горномарийский муниципальный район</t>
  </si>
  <si>
    <t>Килемарский муниципальный район</t>
  </si>
  <si>
    <t>Краснооктябрьское сельское поселение</t>
  </si>
  <si>
    <t>Кузнецовское сельское поселение</t>
  </si>
  <si>
    <t>Сернурский муниципальный район</t>
  </si>
  <si>
    <t>Шудумарское сельское поселение</t>
  </si>
  <si>
    <t>субвенций бюджетам городских округов и муниципальных районов                   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                                                                                                 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2020 год</t>
  </si>
  <si>
    <t>субвенций бюджетам городских округов и муниципальных районов                                        на осуществление государственных полномочий по организации                                                       и осуществлению деятельности по опеке и попечительству                        в отношении несовершеннолетних граждан на 2020 год</t>
  </si>
  <si>
    <t>субвенций бюджетам городских округов и муниципальных районов                                     на осуществление государственных полномочий на государственную регистрацию актов гражданского состояния                                                          на 2020 год</t>
  </si>
  <si>
    <t>субсидий местным бюджетам на проектирование автомобильных дорог общего пользования местного значения с твердым покрытием, ведущих от сети автомобильных дорог общего пользования к общественно значимым объектам сельских населенных пунктов,                                                              и автомобильных дорог общего пользования местного значения                  с твердым покрытием до сельских населенных пунктов, не имеющих круглогодичной связи с сетью автомобильных дорог общего пользования, на 2020 год</t>
  </si>
  <si>
    <t xml:space="preserve">иного межбюджетного трансферта бюджетам муниципальных районов на развитие и укрепление материально-технической базы образовательных организаций Республики Марий Эл на 2020 год </t>
  </si>
  <si>
    <t xml:space="preserve"> Таблица 48</t>
  </si>
  <si>
    <t>субсидий бюджетам городских округов и муниципальных районов на реализацию мероприятий                                           по обеспечению устойчивого сокращения непригодного для проживания жилищного фонда
на 2020 год</t>
  </si>
  <si>
    <t xml:space="preserve">иного межбюджетного трансферта бюджетам муниципальных районов на строительство социального жилья для работников бюджетной сферы на 2020 год </t>
  </si>
  <si>
    <t xml:space="preserve">           приложения № 12</t>
  </si>
  <si>
    <t xml:space="preserve">                                                                   "Таблица 54</t>
  </si>
  <si>
    <t xml:space="preserve">                                                                  приложения № 12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</si>
  <si>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</si>
  <si>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</si>
  <si>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 xml:space="preserve">                                                               Республики Марий Эл на 2020 год</t>
  </si>
  <si>
    <t xml:space="preserve">                                                           (в редакции Закона Республики Марий Эл</t>
  </si>
  <si>
    <t xml:space="preserve">                                                                      от 2 марта 2020 года № 4-З)</t>
  </si>
  <si>
    <t>субсидий бюджетам городских округов и муниципальных районов                          на строительство водопроводных сооружений и строительство (реконструкцию) систем водоснабжения  на 2020 год</t>
  </si>
  <si>
    <t xml:space="preserve">Город Козьмодемьянск </t>
  </si>
  <si>
    <t xml:space="preserve">                                                                   Таблица 55</t>
  </si>
  <si>
    <t xml:space="preserve">                                                             от 2 марта 2020 года № 4-З)</t>
  </si>
  <si>
    <t>субсидий бюджетам муниципальных районов на модернизацию объектов коммунальной инфраструктуры на 2020 год</t>
  </si>
  <si>
    <t xml:space="preserve">                                                                   Таблица 56</t>
  </si>
  <si>
    <t xml:space="preserve">                                                                  от 2 марта 2020 года № 4-З)</t>
  </si>
  <si>
    <t>иного межбюджетного трансферта бюджетам муниципальных районов на инвестиции в развитие физической культуры
и спорта в Республике Марий Эл на 2020 год</t>
  </si>
  <si>
    <t>___________</t>
  </si>
  <si>
    <t>Таблица 17</t>
  </si>
  <si>
    <t>субсидий бюджетам городских округов и муниципальных районов            на обеспечение организации отдыха детей в каникулярное время, включая мероприятия по обеспечению безопасности их жизни и здоровья,                                                               на 2020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</si>
</sst>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0"/>
    <numFmt numFmtId="168" formatCode="#,##0.000000"/>
    <numFmt numFmtId="169" formatCode="#,##0.00000_ ;\-#,##0.00000\ "/>
    <numFmt numFmtId="170" formatCode="0.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  <xf numFmtId="0" fontId="2" fillId="33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0" xfId="53" applyFont="1" applyFill="1" applyAlignment="1">
      <alignment vertical="top" wrapText="1"/>
      <protection/>
    </xf>
    <xf numFmtId="0" fontId="0" fillId="0" borderId="0" xfId="0" applyFill="1" applyAlignment="1">
      <alignment/>
    </xf>
    <xf numFmtId="0" fontId="2" fillId="0" borderId="0" xfId="53" applyFont="1" applyFill="1" applyBorder="1" applyAlignment="1">
      <alignment vertical="center" wrapText="1"/>
      <protection/>
    </xf>
    <xf numFmtId="164" fontId="7" fillId="33" borderId="0" xfId="0" applyNumberFormat="1" applyFont="1" applyFill="1" applyAlignment="1">
      <alignment/>
    </xf>
    <xf numFmtId="0" fontId="3" fillId="33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vertical="top" wrapText="1"/>
    </xf>
    <xf numFmtId="166" fontId="2" fillId="33" borderId="0" xfId="0" applyNumberFormat="1" applyFont="1" applyFill="1" applyAlignment="1">
      <alignment horizontal="right" wrapText="1"/>
    </xf>
    <xf numFmtId="0" fontId="2" fillId="33" borderId="0" xfId="0" applyFont="1" applyFill="1" applyAlignment="1">
      <alignment horizontal="center"/>
    </xf>
    <xf numFmtId="166" fontId="2" fillId="33" borderId="0" xfId="0" applyNumberFormat="1" applyFont="1" applyFill="1" applyBorder="1" applyAlignment="1">
      <alignment horizontal="right"/>
    </xf>
    <xf numFmtId="166" fontId="6" fillId="33" borderId="0" xfId="53" applyNumberFormat="1" applyFont="1" applyFill="1" applyAlignment="1">
      <alignment horizontal="right" wrapText="1"/>
      <protection/>
    </xf>
    <xf numFmtId="166" fontId="2" fillId="33" borderId="0" xfId="53" applyNumberFormat="1" applyFont="1" applyFill="1" applyBorder="1" applyAlignment="1">
      <alignment horizontal="right" wrapText="1"/>
      <protection/>
    </xf>
    <xf numFmtId="166" fontId="2" fillId="33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right" vertical="top"/>
    </xf>
    <xf numFmtId="1" fontId="2" fillId="33" borderId="11" xfId="0" applyNumberFormat="1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164" fontId="2" fillId="33" borderId="0" xfId="0" applyNumberFormat="1" applyFont="1" applyFill="1" applyAlignment="1">
      <alignment vertical="top" wrapText="1"/>
    </xf>
    <xf numFmtId="0" fontId="2" fillId="0" borderId="0" xfId="0" applyFont="1" applyFill="1" applyBorder="1" applyAlignment="1">
      <alignment horizontal="justify" vertical="top" wrapText="1"/>
    </xf>
    <xf numFmtId="4" fontId="2" fillId="33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64" fontId="2" fillId="33" borderId="0" xfId="0" applyNumberFormat="1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4" fontId="2" fillId="33" borderId="0" xfId="0" applyNumberFormat="1" applyFont="1" applyFill="1" applyAlignment="1">
      <alignment horizontal="right" wrapText="1"/>
    </xf>
    <xf numFmtId="0" fontId="2" fillId="33" borderId="0" xfId="0" applyFont="1" applyFill="1" applyBorder="1" applyAlignment="1">
      <alignment horizontal="justify" vertical="top" wrapText="1"/>
    </xf>
    <xf numFmtId="164" fontId="2" fillId="33" borderId="0" xfId="0" applyNumberFormat="1" applyFont="1" applyFill="1" applyAlignment="1">
      <alignment horizontal="right" vertical="top" wrapText="1"/>
    </xf>
    <xf numFmtId="164" fontId="7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65" fontId="2" fillId="33" borderId="0" xfId="0" applyNumberFormat="1" applyFont="1" applyFill="1" applyAlignment="1">
      <alignment horizontal="center" vertical="top" wrapText="1"/>
    </xf>
    <xf numFmtId="164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Border="1" applyAlignment="1">
      <alignment horizontal="right"/>
    </xf>
    <xf numFmtId="165" fontId="2" fillId="33" borderId="0" xfId="0" applyNumberFormat="1" applyFont="1" applyFill="1" applyAlignment="1">
      <alignment horizontal="right"/>
    </xf>
    <xf numFmtId="0" fontId="2" fillId="33" borderId="14" xfId="0" applyFont="1" applyFill="1" applyBorder="1" applyAlignment="1">
      <alignment horizontal="right" vertical="top" wrapText="1"/>
    </xf>
    <xf numFmtId="4" fontId="2" fillId="33" borderId="0" xfId="0" applyNumberFormat="1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/>
    </xf>
    <xf numFmtId="0" fontId="6" fillId="33" borderId="0" xfId="0" applyFont="1" applyFill="1" applyAlignment="1">
      <alignment vertical="top"/>
    </xf>
    <xf numFmtId="16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Alignment="1">
      <alignment horizontal="right" vertical="top" wrapText="1"/>
    </xf>
    <xf numFmtId="4" fontId="46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167" fontId="2" fillId="0" borderId="0" xfId="0" applyNumberFormat="1" applyFont="1" applyFill="1" applyAlignment="1">
      <alignment vertical="top" wrapText="1"/>
    </xf>
    <xf numFmtId="167" fontId="2" fillId="33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vertical="justify"/>
    </xf>
    <xf numFmtId="0" fontId="2" fillId="0" borderId="0" xfId="0" applyFont="1" applyFill="1" applyAlignment="1">
      <alignment vertical="justify"/>
    </xf>
    <xf numFmtId="164" fontId="2" fillId="0" borderId="0" xfId="0" applyNumberFormat="1" applyFont="1" applyFill="1" applyAlignment="1">
      <alignment horizontal="right" vertical="top" wrapText="1"/>
    </xf>
    <xf numFmtId="0" fontId="2" fillId="33" borderId="0" xfId="0" applyFont="1" applyFill="1" applyAlignment="1">
      <alignment horizontal="right" vertical="top"/>
    </xf>
    <xf numFmtId="0" fontId="3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165" fontId="7" fillId="0" borderId="0" xfId="0" applyNumberFormat="1" applyFont="1" applyFill="1" applyAlignment="1">
      <alignment/>
    </xf>
    <xf numFmtId="164" fontId="7" fillId="35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 vertical="justify"/>
    </xf>
    <xf numFmtId="164" fontId="7" fillId="0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 horizontal="right"/>
    </xf>
    <xf numFmtId="167" fontId="2" fillId="33" borderId="0" xfId="0" applyNumberFormat="1" applyFont="1" applyFill="1" applyBorder="1" applyAlignment="1">
      <alignment horizontal="right"/>
    </xf>
    <xf numFmtId="168" fontId="2" fillId="33" borderId="0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5" xfId="53" applyFont="1" applyFill="1" applyBorder="1" applyAlignment="1">
      <alignment horizontal="center" vertical="center" wrapText="1"/>
      <protection/>
    </xf>
    <xf numFmtId="0" fontId="3" fillId="33" borderId="0" xfId="53" applyFont="1" applyFill="1" applyAlignment="1">
      <alignment horizontal="center" vertical="top" wrapText="1"/>
      <protection/>
    </xf>
    <xf numFmtId="0" fontId="0" fillId="0" borderId="0" xfId="0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top" wrapText="1"/>
    </xf>
    <xf numFmtId="167" fontId="2" fillId="0" borderId="0" xfId="0" applyNumberFormat="1" applyFont="1" applyFill="1" applyBorder="1" applyAlignment="1">
      <alignment horizontal="right" vertical="top" wrapText="1"/>
    </xf>
    <xf numFmtId="4" fontId="2" fillId="33" borderId="0" xfId="0" applyNumberFormat="1" applyFont="1" applyFill="1" applyBorder="1" applyAlignment="1">
      <alignment horizontal="left" vertical="top" wrapText="1"/>
    </xf>
    <xf numFmtId="167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justify" wrapText="1"/>
    </xf>
    <xf numFmtId="167" fontId="2" fillId="0" borderId="0" xfId="0" applyNumberFormat="1" applyFont="1" applyFill="1" applyAlignment="1">
      <alignment wrapText="1"/>
    </xf>
    <xf numFmtId="0" fontId="2" fillId="0" borderId="0" xfId="52" applyFont="1" applyFill="1" applyAlignment="1">
      <alignment horizontal="right" vertical="top" wrapText="1"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right"/>
      <protection/>
    </xf>
    <xf numFmtId="0" fontId="2" fillId="0" borderId="0" xfId="52" applyFont="1" applyFill="1" applyAlignment="1">
      <alignment vertical="top" wrapText="1"/>
      <protection/>
    </xf>
    <xf numFmtId="0" fontId="3" fillId="0" borderId="0" xfId="52" applyFont="1" applyFill="1" applyBorder="1" applyAlignment="1">
      <alignment horizontal="center" vertical="top" wrapText="1"/>
      <protection/>
    </xf>
    <xf numFmtId="0" fontId="3" fillId="0" borderId="0" xfId="52" applyFont="1" applyFill="1" applyAlignment="1">
      <alignment horizontal="center" vertical="top" wrapText="1"/>
      <protection/>
    </xf>
    <xf numFmtId="0" fontId="2" fillId="0" borderId="0" xfId="52" applyFont="1" applyFill="1" applyBorder="1" applyAlignment="1">
      <alignment horizontal="right" vertical="top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justify" vertical="top" wrapText="1"/>
      <protection/>
    </xf>
    <xf numFmtId="164" fontId="2" fillId="0" borderId="0" xfId="52" applyNumberFormat="1" applyFont="1" applyFill="1" applyBorder="1" applyAlignment="1">
      <alignment horizontal="justify" vertical="top" wrapText="1"/>
      <protection/>
    </xf>
    <xf numFmtId="164" fontId="2" fillId="0" borderId="0" xfId="52" applyNumberFormat="1" applyFont="1" applyFill="1" applyBorder="1" applyAlignment="1">
      <alignment horizontal="right" vertical="top" wrapText="1"/>
      <protection/>
    </xf>
    <xf numFmtId="0" fontId="2" fillId="33" borderId="0" xfId="52" applyFont="1" applyFill="1" applyBorder="1" applyAlignment="1">
      <alignment/>
      <protection/>
    </xf>
    <xf numFmtId="167" fontId="2" fillId="0" borderId="0" xfId="52" applyNumberFormat="1" applyFont="1" applyFill="1" applyBorder="1" applyAlignment="1">
      <alignment horizontal="right" vertical="top" wrapText="1"/>
      <protection/>
    </xf>
    <xf numFmtId="167" fontId="2" fillId="0" borderId="0" xfId="55" applyNumberFormat="1" applyFont="1" applyFill="1" applyBorder="1" applyAlignment="1">
      <alignment/>
      <protection/>
    </xf>
    <xf numFmtId="167" fontId="2" fillId="0" borderId="0" xfId="55" applyNumberFormat="1" applyFont="1" applyFill="1" applyBorder="1">
      <alignment/>
      <protection/>
    </xf>
    <xf numFmtId="164" fontId="2" fillId="0" borderId="0" xfId="52" applyNumberFormat="1" applyFont="1" applyFill="1" applyAlignment="1">
      <alignment vertical="top" wrapText="1"/>
      <protection/>
    </xf>
    <xf numFmtId="0" fontId="8" fillId="0" borderId="0" xfId="52" applyFont="1" applyAlignment="1">
      <alignment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4" fontId="8" fillId="0" borderId="0" xfId="52" applyNumberFormat="1" applyFont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165" fontId="2" fillId="0" borderId="0" xfId="0" applyNumberFormat="1" applyFont="1" applyFill="1" applyAlignment="1">
      <alignment horizontal="center" vertical="top" wrapText="1"/>
    </xf>
    <xf numFmtId="0" fontId="1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47" fillId="0" borderId="0" xfId="0" applyNumberFormat="1" applyFont="1" applyFill="1" applyAlignment="1">
      <alignment horizontal="right" vertical="top" wrapText="1"/>
    </xf>
    <xf numFmtId="0" fontId="47" fillId="0" borderId="0" xfId="0" applyFont="1" applyAlignment="1">
      <alignment vertical="top" wrapText="1"/>
    </xf>
    <xf numFmtId="167" fontId="2" fillId="0" borderId="0" xfId="0" applyNumberFormat="1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48" fillId="33" borderId="0" xfId="0" applyFont="1" applyFill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49" fontId="49" fillId="33" borderId="0" xfId="0" applyNumberFormat="1" applyFont="1" applyFill="1" applyBorder="1" applyAlignment="1">
      <alignment horizontal="left" vertical="center" wrapText="1"/>
    </xf>
    <xf numFmtId="169" fontId="49" fillId="33" borderId="0" xfId="0" applyNumberFormat="1" applyFont="1" applyFill="1" applyBorder="1" applyAlignment="1">
      <alignment horizontal="right" vertical="center" wrapText="1"/>
    </xf>
    <xf numFmtId="170" fontId="49" fillId="33" borderId="0" xfId="0" applyNumberFormat="1" applyFont="1" applyFill="1" applyBorder="1" applyAlignment="1">
      <alignment horizontal="right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wrapText="1"/>
    </xf>
    <xf numFmtId="167" fontId="49" fillId="33" borderId="0" xfId="0" applyNumberFormat="1" applyFont="1" applyFill="1" applyBorder="1" applyAlignment="1">
      <alignment horizontal="right" wrapText="1"/>
    </xf>
    <xf numFmtId="170" fontId="49" fillId="33" borderId="0" xfId="0" applyNumberFormat="1" applyFont="1" applyFill="1" applyBorder="1" applyAlignment="1">
      <alignment horizontal="right" wrapText="1"/>
    </xf>
    <xf numFmtId="0" fontId="49" fillId="33" borderId="0" xfId="0" applyFont="1" applyFill="1" applyAlignment="1">
      <alignment vertical="center" wrapText="1"/>
    </xf>
    <xf numFmtId="0" fontId="49" fillId="0" borderId="0" xfId="0" applyFont="1" applyAlignment="1">
      <alignment vertical="center" wrapText="1"/>
    </xf>
    <xf numFmtId="170" fontId="2" fillId="0" borderId="0" xfId="0" applyNumberFormat="1" applyFont="1" applyAlignment="1">
      <alignment vertical="center" wrapText="1"/>
    </xf>
    <xf numFmtId="167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33" borderId="0" xfId="0" applyFont="1" applyFill="1" applyAlignment="1">
      <alignment horizontal="center"/>
    </xf>
    <xf numFmtId="1" fontId="2" fillId="33" borderId="0" xfId="0" applyNumberFormat="1" applyFont="1" applyFill="1" applyBorder="1" applyAlignment="1">
      <alignment horizontal="center" vertical="top" wrapText="1"/>
    </xf>
    <xf numFmtId="165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wrapText="1"/>
    </xf>
    <xf numFmtId="167" fontId="6" fillId="33" borderId="0" xfId="0" applyNumberFormat="1" applyFont="1" applyFill="1" applyAlignment="1">
      <alignment horizontal="right" vertical="top" wrapText="1"/>
    </xf>
    <xf numFmtId="0" fontId="6" fillId="33" borderId="0" xfId="0" applyFont="1" applyFill="1" applyAlignment="1">
      <alignment vertical="top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 wrapText="1"/>
    </xf>
    <xf numFmtId="167" fontId="5" fillId="0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right" vertical="top"/>
    </xf>
    <xf numFmtId="0" fontId="2" fillId="0" borderId="0" xfId="52" applyFont="1" applyFill="1" applyAlignment="1">
      <alignment horizontal="justify" wrapText="1"/>
      <protection/>
    </xf>
    <xf numFmtId="167" fontId="2" fillId="0" borderId="0" xfId="52" applyNumberFormat="1" applyFont="1" applyFill="1" applyAlignment="1">
      <alignment horizontal="right" wrapText="1"/>
      <protection/>
    </xf>
    <xf numFmtId="0" fontId="0" fillId="0" borderId="0" xfId="0" applyAlignment="1">
      <alignment/>
    </xf>
    <xf numFmtId="4" fontId="2" fillId="0" borderId="0" xfId="52" applyNumberFormat="1" applyFont="1" applyFill="1" applyBorder="1" applyAlignment="1">
      <alignment horizontal="right" vertical="top" wrapText="1"/>
      <protection/>
    </xf>
    <xf numFmtId="4" fontId="2" fillId="0" borderId="0" xfId="55" applyNumberFormat="1" applyFont="1" applyFill="1" applyBorder="1" applyAlignment="1">
      <alignment/>
      <protection/>
    </xf>
    <xf numFmtId="4" fontId="2" fillId="0" borderId="0" xfId="55" applyNumberFormat="1" applyFont="1" applyFill="1" applyBorder="1">
      <alignment/>
      <protection/>
    </xf>
    <xf numFmtId="4" fontId="2" fillId="0" borderId="0" xfId="52" applyNumberFormat="1" applyFont="1" applyFill="1" applyAlignment="1">
      <alignment horizontal="right" wrapText="1"/>
      <protection/>
    </xf>
    <xf numFmtId="167" fontId="2" fillId="0" borderId="0" xfId="0" applyNumberFormat="1" applyFont="1" applyFill="1" applyAlignment="1">
      <alignment horizontal="right" wrapText="1"/>
    </xf>
    <xf numFmtId="4" fontId="46" fillId="0" borderId="0" xfId="0" applyNumberFormat="1" applyFont="1" applyFill="1" applyAlignment="1">
      <alignment/>
    </xf>
    <xf numFmtId="0" fontId="2" fillId="0" borderId="0" xfId="52" applyFont="1" applyFill="1" applyAlignment="1">
      <alignment wrapText="1"/>
      <protection/>
    </xf>
    <xf numFmtId="0" fontId="3" fillId="33" borderId="0" xfId="0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 wrapText="1"/>
    </xf>
    <xf numFmtId="167" fontId="2" fillId="0" borderId="0" xfId="55" applyNumberFormat="1" applyFont="1" applyFill="1" applyBorder="1" applyAlignment="1">
      <alignment horizontal="right"/>
      <protection/>
    </xf>
    <xf numFmtId="167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167" fontId="2" fillId="0" borderId="0" xfId="0" applyNumberFormat="1" applyFont="1" applyFill="1" applyBorder="1" applyAlignment="1">
      <alignment horizontal="right" wrapText="1"/>
    </xf>
    <xf numFmtId="167" fontId="2" fillId="0" borderId="0" xfId="0" applyNumberFormat="1" applyFont="1" applyAlignment="1">
      <alignment horizontal="right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4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167" fontId="2" fillId="33" borderId="0" xfId="0" applyNumberFormat="1" applyFont="1" applyFill="1" applyBorder="1" applyAlignment="1">
      <alignment horizontal="right" vertical="center" wrapText="1"/>
    </xf>
    <xf numFmtId="167" fontId="2" fillId="33" borderId="0" xfId="0" applyNumberFormat="1" applyFont="1" applyFill="1" applyBorder="1" applyAlignment="1">
      <alignment horizontal="right" wrapText="1"/>
    </xf>
    <xf numFmtId="167" fontId="2" fillId="0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3" fillId="33" borderId="0" xfId="53" applyFont="1" applyFill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166" fontId="2" fillId="33" borderId="0" xfId="0" applyNumberFormat="1" applyFont="1" applyFill="1" applyAlignment="1">
      <alignment horizontal="right" vertical="top" wrapText="1"/>
    </xf>
    <xf numFmtId="166" fontId="2" fillId="33" borderId="0" xfId="0" applyNumberFormat="1" applyFont="1" applyFill="1" applyBorder="1" applyAlignment="1">
      <alignment horizontal="right" vertical="center"/>
    </xf>
    <xf numFmtId="166" fontId="2" fillId="33" borderId="0" xfId="0" applyNumberFormat="1" applyFont="1" applyFill="1" applyAlignment="1">
      <alignment/>
    </xf>
    <xf numFmtId="166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 wrapText="1"/>
    </xf>
    <xf numFmtId="167" fontId="6" fillId="0" borderId="0" xfId="0" applyNumberFormat="1" applyFont="1" applyFill="1" applyAlignment="1">
      <alignment horizontal="right" wrapText="1"/>
    </xf>
    <xf numFmtId="164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3" fillId="0" borderId="0" xfId="54" applyFont="1" applyFill="1" applyAlignment="1">
      <alignment vertical="top" wrapText="1"/>
      <protection/>
    </xf>
    <xf numFmtId="0" fontId="3" fillId="33" borderId="0" xfId="54" applyFont="1" applyFill="1" applyAlignment="1">
      <alignment horizontal="center" vertical="top" wrapText="1"/>
      <protection/>
    </xf>
    <xf numFmtId="0" fontId="2" fillId="0" borderId="0" xfId="54" applyFont="1" applyFill="1" applyBorder="1" applyAlignment="1">
      <alignment vertical="center" wrapText="1"/>
      <protection/>
    </xf>
    <xf numFmtId="0" fontId="2" fillId="0" borderId="17" xfId="52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167" fontId="47" fillId="0" borderId="0" xfId="0" applyNumberFormat="1" applyFont="1" applyFill="1" applyAlignment="1">
      <alignment vertical="top" wrapText="1"/>
    </xf>
    <xf numFmtId="167" fontId="2" fillId="0" borderId="0" xfId="0" applyNumberFormat="1" applyFont="1" applyAlignment="1">
      <alignment horizontal="right"/>
    </xf>
    <xf numFmtId="167" fontId="47" fillId="0" borderId="0" xfId="0" applyNumberFormat="1" applyFont="1" applyFill="1" applyAlignment="1">
      <alignment horizontal="right" wrapText="1"/>
    </xf>
    <xf numFmtId="167" fontId="47" fillId="0" borderId="0" xfId="0" applyNumberFormat="1" applyFont="1" applyFill="1" applyAlignment="1">
      <alignment wrapText="1"/>
    </xf>
    <xf numFmtId="0" fontId="10" fillId="0" borderId="0" xfId="0" applyFont="1" applyBorder="1" applyAlignment="1">
      <alignment horizontal="left"/>
    </xf>
    <xf numFmtId="4" fontId="2" fillId="33" borderId="0" xfId="0" applyNumberFormat="1" applyFont="1" applyFill="1" applyAlignment="1">
      <alignment horizontal="right"/>
    </xf>
    <xf numFmtId="16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2" fillId="0" borderId="14" xfId="0" applyFont="1" applyFill="1" applyBorder="1" applyAlignment="1">
      <alignment horizontal="right" vertical="top"/>
    </xf>
    <xf numFmtId="0" fontId="2" fillId="33" borderId="0" xfId="0" applyFont="1" applyFill="1" applyAlignment="1">
      <alignment horizontal="right" vertical="top" wrapText="1"/>
    </xf>
    <xf numFmtId="0" fontId="2" fillId="33" borderId="14" xfId="0" applyFont="1" applyFill="1" applyBorder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2" fillId="33" borderId="14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top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1" fontId="2" fillId="33" borderId="10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0" fontId="2" fillId="0" borderId="19" xfId="52" applyFont="1" applyFill="1" applyBorder="1" applyAlignment="1">
      <alignment horizontal="center" vertical="center" wrapText="1"/>
      <protection/>
    </xf>
    <xf numFmtId="0" fontId="2" fillId="0" borderId="20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top" wrapText="1"/>
      <protection/>
    </xf>
    <xf numFmtId="0" fontId="2" fillId="33" borderId="0" xfId="0" applyFont="1" applyFill="1" applyBorder="1" applyAlignment="1">
      <alignment horizontal="center" vertical="top"/>
    </xf>
    <xf numFmtId="0" fontId="2" fillId="0" borderId="16" xfId="52" applyFont="1" applyFill="1" applyBorder="1" applyAlignment="1">
      <alignment horizontal="center" vertical="center" wrapText="1"/>
      <protection/>
    </xf>
    <xf numFmtId="0" fontId="2" fillId="0" borderId="18" xfId="52" applyFont="1" applyFill="1" applyBorder="1" applyAlignment="1">
      <alignment horizontal="center" vertical="center" wrapText="1"/>
      <protection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8" xfId="53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Fill="1" applyAlignment="1">
      <alignment horizontal="right" vertical="top" wrapText="1"/>
    </xf>
    <xf numFmtId="167" fontId="2" fillId="0" borderId="0" xfId="0" applyNumberFormat="1" applyFont="1" applyFill="1" applyBorder="1" applyAlignment="1">
      <alignment horizontal="right" vertical="top" wrapText="1"/>
    </xf>
    <xf numFmtId="167" fontId="2" fillId="0" borderId="0" xfId="0" applyNumberFormat="1" applyFont="1" applyFill="1" applyAlignment="1">
      <alignment horizontal="right" wrapText="1"/>
    </xf>
    <xf numFmtId="0" fontId="2" fillId="0" borderId="0" xfId="52" applyFont="1" applyFill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center" vertical="top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wrapText="1"/>
    </xf>
    <xf numFmtId="0" fontId="49" fillId="33" borderId="0" xfId="0" applyFont="1" applyFill="1" applyBorder="1" applyAlignment="1">
      <alignment horizontal="right" vertical="top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49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49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 2" xfId="54"/>
    <cellStyle name="Обычный_Реестр потребности средств на возмещение расходов по оплате ЖКУ детям-сиротам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9"/>
  <sheetViews>
    <sheetView tabSelected="1" view="pageBreakPreview" zoomScale="90" zoomScaleSheetLayoutView="90" zoomScalePageLayoutView="0" workbookViewId="0" topLeftCell="A273">
      <selection activeCell="G255" sqref="G255"/>
    </sheetView>
  </sheetViews>
  <sheetFormatPr defaultColWidth="9.00390625" defaultRowHeight="12.75"/>
  <cols>
    <col min="1" max="1" width="67.125" style="51" customWidth="1"/>
    <col min="2" max="2" width="20.125" style="99" customWidth="1"/>
    <col min="3" max="3" width="13.625" style="1" customWidth="1"/>
    <col min="4" max="4" width="9.00390625" style="3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1:2" ht="20.25" customHeight="1">
      <c r="A1" s="272" t="s">
        <v>283</v>
      </c>
      <c r="B1" s="272"/>
    </row>
    <row r="2" spans="1:2" ht="19.5" customHeight="1">
      <c r="A2" s="272" t="s">
        <v>5</v>
      </c>
      <c r="B2" s="272"/>
    </row>
    <row r="3" spans="1:2" ht="19.5" customHeight="1">
      <c r="A3" s="272" t="s">
        <v>26</v>
      </c>
      <c r="B3" s="272"/>
    </row>
    <row r="4" spans="1:2" ht="19.5" customHeight="1">
      <c r="A4" s="272" t="s">
        <v>135</v>
      </c>
      <c r="B4" s="272"/>
    </row>
    <row r="5" spans="1:2" ht="19.5" customHeight="1">
      <c r="A5" s="272" t="s">
        <v>136</v>
      </c>
      <c r="B5" s="272"/>
    </row>
    <row r="6" spans="1:2" ht="19.5" customHeight="1">
      <c r="A6" s="259" t="s">
        <v>315</v>
      </c>
      <c r="B6" s="259"/>
    </row>
    <row r="7" spans="1:2" ht="49.5" customHeight="1">
      <c r="A7" s="52"/>
      <c r="B7" s="25"/>
    </row>
    <row r="8" spans="1:2" ht="18.75">
      <c r="A8" s="52"/>
      <c r="B8" s="25" t="s">
        <v>6</v>
      </c>
    </row>
    <row r="9" spans="1:2" ht="18.75">
      <c r="A9" s="52"/>
      <c r="B9" s="25" t="s">
        <v>284</v>
      </c>
    </row>
    <row r="10" spans="1:2" ht="49.5" customHeight="1">
      <c r="A10" s="52"/>
      <c r="B10" s="25"/>
    </row>
    <row r="11" spans="1:2" ht="18.75">
      <c r="A11" s="260" t="s">
        <v>0</v>
      </c>
      <c r="B11" s="260"/>
    </row>
    <row r="12" spans="1:2" ht="3.75" customHeight="1">
      <c r="A12" s="96"/>
      <c r="B12" s="62"/>
    </row>
    <row r="13" spans="1:5" ht="36.75" customHeight="1">
      <c r="A13" s="266" t="s">
        <v>93</v>
      </c>
      <c r="B13" s="266"/>
      <c r="E13" s="4"/>
    </row>
    <row r="14" spans="1:2" ht="49.5" customHeight="1">
      <c r="A14" s="52"/>
      <c r="B14" s="25"/>
    </row>
    <row r="15" spans="1:2" ht="19.5" customHeight="1">
      <c r="A15" s="63"/>
      <c r="B15" s="37" t="s">
        <v>1</v>
      </c>
    </row>
    <row r="16" spans="1:2" ht="43.5" customHeight="1">
      <c r="A16" s="64" t="s">
        <v>8</v>
      </c>
      <c r="B16" s="56" t="s">
        <v>27</v>
      </c>
    </row>
    <row r="17" spans="1:2" ht="7.5" customHeight="1">
      <c r="A17" s="65"/>
      <c r="B17" s="66"/>
    </row>
    <row r="18" spans="1:2" ht="19.5" customHeight="1">
      <c r="A18" s="34" t="s">
        <v>2</v>
      </c>
      <c r="B18" s="55">
        <v>87009.2</v>
      </c>
    </row>
    <row r="19" spans="1:2" ht="19.5" customHeight="1">
      <c r="A19" s="34" t="s">
        <v>3</v>
      </c>
      <c r="B19" s="55">
        <v>36274.3</v>
      </c>
    </row>
    <row r="20" spans="1:2" ht="19.5" customHeight="1">
      <c r="A20" s="7" t="s">
        <v>49</v>
      </c>
      <c r="B20" s="67">
        <v>37126.5</v>
      </c>
    </row>
    <row r="21" spans="1:2" ht="19.5" customHeight="1">
      <c r="A21" s="7" t="s">
        <v>42</v>
      </c>
      <c r="B21" s="68">
        <v>149977.9</v>
      </c>
    </row>
    <row r="22" spans="1:2" ht="19.5" customHeight="1">
      <c r="A22" s="7" t="s">
        <v>50</v>
      </c>
      <c r="B22" s="68">
        <v>45484.1</v>
      </c>
    </row>
    <row r="23" spans="1:2" ht="19.5" customHeight="1">
      <c r="A23" s="7" t="s">
        <v>43</v>
      </c>
      <c r="B23" s="69">
        <v>75776.7</v>
      </c>
    </row>
    <row r="24" spans="1:2" ht="19.5" customHeight="1">
      <c r="A24" s="7" t="s">
        <v>44</v>
      </c>
      <c r="B24" s="69">
        <v>31643.7</v>
      </c>
    </row>
    <row r="25" spans="1:2" ht="19.5" customHeight="1">
      <c r="A25" s="7" t="s">
        <v>56</v>
      </c>
      <c r="B25" s="8">
        <v>80371.2</v>
      </c>
    </row>
    <row r="26" spans="1:2" ht="19.5" customHeight="1">
      <c r="A26" s="7" t="s">
        <v>51</v>
      </c>
      <c r="B26" s="8">
        <v>34737.2</v>
      </c>
    </row>
    <row r="27" spans="1:2" ht="19.5" customHeight="1">
      <c r="A27" s="7" t="s">
        <v>46</v>
      </c>
      <c r="B27" s="8">
        <v>82480.9</v>
      </c>
    </row>
    <row r="28" spans="1:2" ht="19.5" customHeight="1">
      <c r="A28" s="7" t="s">
        <v>47</v>
      </c>
      <c r="B28" s="8">
        <v>81611.9</v>
      </c>
    </row>
    <row r="29" spans="1:2" ht="19.5" customHeight="1">
      <c r="A29" s="7" t="s">
        <v>52</v>
      </c>
      <c r="B29" s="8">
        <v>25582.9</v>
      </c>
    </row>
    <row r="30" spans="1:2" ht="19.5" customHeight="1">
      <c r="A30" s="7" t="s">
        <v>53</v>
      </c>
      <c r="B30" s="8">
        <v>64407.6</v>
      </c>
    </row>
    <row r="31" spans="1:2" ht="19.5" customHeight="1">
      <c r="A31" s="7" t="s">
        <v>48</v>
      </c>
      <c r="B31" s="8">
        <v>21040.9</v>
      </c>
    </row>
    <row r="32" spans="1:2" ht="19.5" customHeight="1">
      <c r="A32" s="7" t="s">
        <v>54</v>
      </c>
      <c r="B32" s="8">
        <v>40263.7</v>
      </c>
    </row>
    <row r="33" spans="1:2" ht="19.5" customHeight="1">
      <c r="A33" s="7" t="s">
        <v>55</v>
      </c>
      <c r="B33" s="8">
        <v>36297.4</v>
      </c>
    </row>
    <row r="34" spans="1:5" ht="24.75" customHeight="1">
      <c r="A34" s="34" t="s">
        <v>4</v>
      </c>
      <c r="B34" s="70">
        <f>SUM(B18:B33)</f>
        <v>930086.1</v>
      </c>
      <c r="C34" s="104"/>
      <c r="E34" s="3"/>
    </row>
    <row r="35" spans="1:2" ht="18.75">
      <c r="A35" s="34"/>
      <c r="B35" s="25" t="s">
        <v>7</v>
      </c>
    </row>
    <row r="36" spans="1:2" ht="18.75">
      <c r="A36" s="34"/>
      <c r="B36" s="25" t="s">
        <v>284</v>
      </c>
    </row>
    <row r="37" spans="1:2" ht="49.5" customHeight="1">
      <c r="A37" s="52"/>
      <c r="B37" s="25"/>
    </row>
    <row r="38" spans="1:2" ht="18.75">
      <c r="A38" s="260" t="s">
        <v>9</v>
      </c>
      <c r="B38" s="260"/>
    </row>
    <row r="39" spans="1:2" ht="3.75" customHeight="1">
      <c r="A39" s="231"/>
      <c r="B39" s="62"/>
    </row>
    <row r="40" spans="1:2" ht="56.25" customHeight="1">
      <c r="A40" s="266" t="s">
        <v>163</v>
      </c>
      <c r="B40" s="266"/>
    </row>
    <row r="41" spans="1:2" ht="49.5" customHeight="1">
      <c r="A41" s="52"/>
      <c r="B41" s="25"/>
    </row>
    <row r="42" spans="1:2" ht="22.5" customHeight="1">
      <c r="A42" s="271" t="s">
        <v>1</v>
      </c>
      <c r="B42" s="271"/>
    </row>
    <row r="43" spans="1:2" ht="42.75" customHeight="1">
      <c r="A43" s="64" t="s">
        <v>8</v>
      </c>
      <c r="B43" s="56" t="s">
        <v>27</v>
      </c>
    </row>
    <row r="44" spans="1:2" ht="7.5" customHeight="1">
      <c r="A44" s="65"/>
      <c r="B44" s="66"/>
    </row>
    <row r="45" spans="1:2" ht="19.5" customHeight="1">
      <c r="A45" s="1" t="s">
        <v>10</v>
      </c>
      <c r="B45" s="237">
        <v>4200</v>
      </c>
    </row>
    <row r="46" spans="1:2" ht="19.5" customHeight="1">
      <c r="A46" s="34" t="s">
        <v>2</v>
      </c>
      <c r="B46" s="238">
        <v>29718.874</v>
      </c>
    </row>
    <row r="47" spans="1:2" ht="19.5" customHeight="1">
      <c r="A47" s="34" t="s">
        <v>3</v>
      </c>
      <c r="B47" s="238">
        <v>31021.391</v>
      </c>
    </row>
    <row r="48" spans="1:2" ht="19.5" customHeight="1">
      <c r="A48" s="7" t="s">
        <v>49</v>
      </c>
      <c r="B48" s="238">
        <v>11627.989</v>
      </c>
    </row>
    <row r="49" spans="1:2" ht="19.5" customHeight="1">
      <c r="A49" s="7" t="s">
        <v>42</v>
      </c>
      <c r="B49" s="239">
        <v>4761.899</v>
      </c>
    </row>
    <row r="50" spans="1:2" ht="19.5" customHeight="1">
      <c r="A50" s="7" t="s">
        <v>50</v>
      </c>
      <c r="B50" s="239">
        <v>30277.958</v>
      </c>
    </row>
    <row r="51" spans="1:2" ht="19.5" customHeight="1">
      <c r="A51" s="7" t="s">
        <v>43</v>
      </c>
      <c r="B51" s="240">
        <v>7668.193</v>
      </c>
    </row>
    <row r="52" spans="1:2" ht="19.5" customHeight="1">
      <c r="A52" s="7" t="s">
        <v>44</v>
      </c>
      <c r="B52" s="240">
        <v>6075.104</v>
      </c>
    </row>
    <row r="53" spans="1:2" ht="19.5" customHeight="1">
      <c r="A53" s="7" t="s">
        <v>56</v>
      </c>
      <c r="B53" s="240">
        <v>10629.634</v>
      </c>
    </row>
    <row r="54" spans="1:2" ht="19.5" customHeight="1">
      <c r="A54" s="7" t="s">
        <v>51</v>
      </c>
      <c r="B54" s="240">
        <v>46164.372</v>
      </c>
    </row>
    <row r="55" spans="1:2" ht="19.5" customHeight="1">
      <c r="A55" s="7" t="s">
        <v>46</v>
      </c>
      <c r="B55" s="240">
        <v>17011.962</v>
      </c>
    </row>
    <row r="56" spans="1:2" ht="19.5" customHeight="1">
      <c r="A56" s="7" t="s">
        <v>47</v>
      </c>
      <c r="B56" s="240">
        <v>6003.232</v>
      </c>
    </row>
    <row r="57" spans="1:2" ht="19.5" customHeight="1">
      <c r="A57" s="7" t="s">
        <v>52</v>
      </c>
      <c r="B57" s="240">
        <v>8214.235</v>
      </c>
    </row>
    <row r="58" spans="1:2" ht="19.5" customHeight="1">
      <c r="A58" s="7" t="s">
        <v>53</v>
      </c>
      <c r="B58" s="240">
        <v>2523.145</v>
      </c>
    </row>
    <row r="59" spans="1:2" ht="19.5" customHeight="1">
      <c r="A59" s="7" t="s">
        <v>48</v>
      </c>
      <c r="B59" s="240">
        <v>11123.434</v>
      </c>
    </row>
    <row r="60" spans="1:2" ht="19.5" customHeight="1">
      <c r="A60" s="7" t="s">
        <v>54</v>
      </c>
      <c r="B60" s="240">
        <v>15003.372</v>
      </c>
    </row>
    <row r="61" spans="1:5" ht="24.75" customHeight="1">
      <c r="A61" s="7" t="s">
        <v>55</v>
      </c>
      <c r="B61" s="240">
        <v>5267.306</v>
      </c>
      <c r="C61" s="104"/>
      <c r="E61" s="3"/>
    </row>
    <row r="62" spans="1:2" ht="18.75">
      <c r="A62" s="34" t="s">
        <v>4</v>
      </c>
      <c r="B62" s="30">
        <f>SUM(B45:B61)</f>
        <v>247292.1</v>
      </c>
    </row>
    <row r="63" spans="1:2" ht="18.75">
      <c r="A63" s="34"/>
      <c r="B63" s="25" t="s">
        <v>30</v>
      </c>
    </row>
    <row r="64" spans="1:2" ht="18.75">
      <c r="A64" s="34"/>
      <c r="B64" s="25" t="s">
        <v>284</v>
      </c>
    </row>
    <row r="65" spans="1:2" ht="49.5" customHeight="1">
      <c r="A65" s="52"/>
      <c r="B65" s="25"/>
    </row>
    <row r="66" spans="1:2" ht="18.75">
      <c r="A66" s="260" t="s">
        <v>9</v>
      </c>
      <c r="B66" s="260"/>
    </row>
    <row r="67" spans="1:2" ht="3.75" customHeight="1">
      <c r="A67" s="96"/>
      <c r="B67" s="62"/>
    </row>
    <row r="68" spans="1:2" ht="55.5" customHeight="1">
      <c r="A68" s="266" t="s">
        <v>304</v>
      </c>
      <c r="B68" s="266"/>
    </row>
    <row r="69" spans="1:2" ht="49.5" customHeight="1">
      <c r="A69" s="52"/>
      <c r="B69" s="25"/>
    </row>
    <row r="70" spans="1:2" ht="21.75" customHeight="1">
      <c r="A70" s="7"/>
      <c r="B70" s="97" t="s">
        <v>1</v>
      </c>
    </row>
    <row r="71" spans="1:3" ht="34.5" customHeight="1">
      <c r="A71" s="115" t="s">
        <v>34</v>
      </c>
      <c r="B71" s="19" t="s">
        <v>27</v>
      </c>
      <c r="C71" s="60"/>
    </row>
    <row r="72" spans="1:2" ht="7.5" customHeight="1">
      <c r="A72" s="65"/>
      <c r="B72" s="66"/>
    </row>
    <row r="73" spans="1:2" ht="19.5" customHeight="1">
      <c r="A73" s="7" t="s">
        <v>49</v>
      </c>
      <c r="B73" s="55">
        <v>3757</v>
      </c>
    </row>
    <row r="74" spans="1:2" ht="19.5" customHeight="1">
      <c r="A74" s="7" t="s">
        <v>42</v>
      </c>
      <c r="B74" s="55">
        <v>8132.5</v>
      </c>
    </row>
    <row r="75" spans="1:2" ht="19.5" customHeight="1">
      <c r="A75" s="7" t="s">
        <v>50</v>
      </c>
      <c r="B75" s="55">
        <v>7184.6</v>
      </c>
    </row>
    <row r="76" spans="1:2" ht="19.5" customHeight="1">
      <c r="A76" s="7" t="s">
        <v>43</v>
      </c>
      <c r="B76" s="55">
        <v>5854.2</v>
      </c>
    </row>
    <row r="77" spans="1:2" ht="19.5" customHeight="1">
      <c r="A77" s="7" t="s">
        <v>44</v>
      </c>
      <c r="B77" s="55">
        <v>4593</v>
      </c>
    </row>
    <row r="78" spans="1:2" ht="19.5" customHeight="1">
      <c r="A78" s="7" t="s">
        <v>56</v>
      </c>
      <c r="B78" s="55">
        <v>5046.1</v>
      </c>
    </row>
    <row r="79" spans="1:2" ht="19.5" customHeight="1">
      <c r="A79" s="7" t="s">
        <v>51</v>
      </c>
      <c r="B79" s="55">
        <v>9171.2</v>
      </c>
    </row>
    <row r="80" spans="1:2" ht="19.5" customHeight="1">
      <c r="A80" s="7" t="s">
        <v>46</v>
      </c>
      <c r="B80" s="55">
        <v>13530.1</v>
      </c>
    </row>
    <row r="81" spans="1:2" ht="19.5" customHeight="1">
      <c r="A81" s="7" t="s">
        <v>47</v>
      </c>
      <c r="B81" s="55">
        <v>6624.7</v>
      </c>
    </row>
    <row r="82" spans="1:2" ht="19.5" customHeight="1">
      <c r="A82" s="7" t="s">
        <v>52</v>
      </c>
      <c r="B82" s="55">
        <v>3153.8</v>
      </c>
    </row>
    <row r="83" spans="1:2" ht="19.5" customHeight="1">
      <c r="A83" s="7" t="s">
        <v>53</v>
      </c>
      <c r="B83" s="55">
        <v>6515</v>
      </c>
    </row>
    <row r="84" spans="1:2" ht="19.5" customHeight="1">
      <c r="A84" s="7" t="s">
        <v>48</v>
      </c>
      <c r="B84" s="55">
        <v>2388.1</v>
      </c>
    </row>
    <row r="85" spans="1:2" ht="19.5" customHeight="1">
      <c r="A85" s="7" t="s">
        <v>54</v>
      </c>
      <c r="B85" s="55">
        <v>3907.7</v>
      </c>
    </row>
    <row r="86" spans="1:2" ht="19.5" customHeight="1">
      <c r="A86" s="7" t="s">
        <v>55</v>
      </c>
      <c r="B86" s="55">
        <v>4873.6</v>
      </c>
    </row>
    <row r="87" spans="1:5" ht="24.75" customHeight="1">
      <c r="A87" s="34" t="s">
        <v>4</v>
      </c>
      <c r="B87" s="70">
        <f>SUM(B73:B86)</f>
        <v>84731.6</v>
      </c>
      <c r="C87" s="104"/>
      <c r="E87" s="3"/>
    </row>
    <row r="88" spans="1:2" ht="18.75">
      <c r="A88" s="34"/>
      <c r="B88" s="29"/>
    </row>
    <row r="89" spans="1:2" ht="18.75">
      <c r="A89" s="34"/>
      <c r="B89" s="29"/>
    </row>
    <row r="90" spans="1:2" ht="18.75">
      <c r="A90" s="34"/>
      <c r="B90" s="29"/>
    </row>
    <row r="91" spans="1:2" ht="18.75">
      <c r="A91" s="34"/>
      <c r="B91" s="25" t="s">
        <v>83</v>
      </c>
    </row>
    <row r="92" spans="1:2" ht="18.75">
      <c r="A92" s="34"/>
      <c r="B92" s="25" t="s">
        <v>284</v>
      </c>
    </row>
    <row r="93" spans="1:2" ht="54.75" customHeight="1">
      <c r="A93" s="52"/>
      <c r="B93" s="25"/>
    </row>
    <row r="94" spans="1:4" s="7" customFormat="1" ht="18.75">
      <c r="A94" s="260" t="s">
        <v>9</v>
      </c>
      <c r="B94" s="260"/>
      <c r="D94" s="8"/>
    </row>
    <row r="95" spans="1:2" ht="3.75" customHeight="1">
      <c r="A95" s="96"/>
      <c r="B95" s="62"/>
    </row>
    <row r="96" spans="1:4" s="7" customFormat="1" ht="76.5" customHeight="1">
      <c r="A96" s="266" t="s">
        <v>146</v>
      </c>
      <c r="B96" s="266"/>
      <c r="D96" s="8"/>
    </row>
    <row r="97" spans="1:4" s="7" customFormat="1" ht="49.5" customHeight="1">
      <c r="A97" s="96"/>
      <c r="B97" s="96"/>
      <c r="D97" s="8"/>
    </row>
    <row r="98" spans="2:4" s="7" customFormat="1" ht="18.75">
      <c r="B98" s="95" t="s">
        <v>1</v>
      </c>
      <c r="D98" s="8"/>
    </row>
    <row r="99" spans="1:3" ht="34.5" customHeight="1">
      <c r="A99" s="115" t="s">
        <v>34</v>
      </c>
      <c r="B99" s="19" t="s">
        <v>27</v>
      </c>
      <c r="C99" s="60"/>
    </row>
    <row r="100" spans="1:2" ht="7.5" customHeight="1">
      <c r="A100" s="65"/>
      <c r="B100" s="66"/>
    </row>
    <row r="101" spans="1:4" s="7" customFormat="1" ht="19.5" customHeight="1">
      <c r="A101" s="7" t="s">
        <v>48</v>
      </c>
      <c r="B101" s="55">
        <v>93.6</v>
      </c>
      <c r="D101" s="8"/>
    </row>
    <row r="102" spans="1:5" ht="24.75" customHeight="1">
      <c r="A102" s="34" t="s">
        <v>4</v>
      </c>
      <c r="B102" s="70">
        <f>B101</f>
        <v>93.6</v>
      </c>
      <c r="C102" s="104"/>
      <c r="E102" s="3"/>
    </row>
    <row r="103" spans="1:4" s="7" customFormat="1" ht="18.75">
      <c r="A103" s="34"/>
      <c r="B103" s="29"/>
      <c r="D103" s="8"/>
    </row>
    <row r="104" spans="1:4" s="7" customFormat="1" ht="18.75">
      <c r="A104" s="34"/>
      <c r="B104" s="29"/>
      <c r="D104" s="8"/>
    </row>
    <row r="105" spans="1:4" s="7" customFormat="1" ht="18.75">
      <c r="A105" s="34"/>
      <c r="B105" s="29"/>
      <c r="D105" s="8"/>
    </row>
    <row r="106" spans="1:2" ht="18.75">
      <c r="A106" s="34"/>
      <c r="B106" s="29"/>
    </row>
    <row r="107" spans="1:4" s="7" customFormat="1" ht="18.75">
      <c r="A107" s="270" t="s">
        <v>32</v>
      </c>
      <c r="B107" s="270"/>
      <c r="D107" s="8"/>
    </row>
    <row r="108" spans="1:4" s="7" customFormat="1" ht="18.75">
      <c r="A108" s="270" t="s">
        <v>284</v>
      </c>
      <c r="B108" s="270"/>
      <c r="D108" s="8"/>
    </row>
    <row r="109" spans="1:2" ht="49.5" customHeight="1">
      <c r="A109" s="52"/>
      <c r="B109" s="25"/>
    </row>
    <row r="110" spans="1:2" ht="18.75">
      <c r="A110" s="267" t="s">
        <v>9</v>
      </c>
      <c r="B110" s="267"/>
    </row>
    <row r="111" spans="1:2" ht="3.75" customHeight="1">
      <c r="A111" s="96"/>
      <c r="B111" s="62"/>
    </row>
    <row r="112" spans="1:2" ht="96" customHeight="1">
      <c r="A112" s="261" t="s">
        <v>147</v>
      </c>
      <c r="B112" s="261"/>
    </row>
    <row r="113" spans="1:2" ht="49.5" customHeight="1">
      <c r="A113" s="52"/>
      <c r="B113" s="25"/>
    </row>
    <row r="114" spans="1:2" ht="18.75">
      <c r="A114" s="10"/>
      <c r="B114" s="102" t="s">
        <v>1</v>
      </c>
    </row>
    <row r="115" spans="1:3" ht="34.5" customHeight="1">
      <c r="A115" s="115" t="s">
        <v>34</v>
      </c>
      <c r="B115" s="19" t="s">
        <v>27</v>
      </c>
      <c r="C115" s="60"/>
    </row>
    <row r="116" spans="1:2" ht="7.5" customHeight="1">
      <c r="A116" s="65"/>
      <c r="B116" s="66"/>
    </row>
    <row r="117" spans="1:2" ht="19.5" customHeight="1">
      <c r="A117" s="1" t="s">
        <v>49</v>
      </c>
      <c r="B117" s="82">
        <v>995.90909</v>
      </c>
    </row>
    <row r="118" spans="1:2" ht="19.5" customHeight="1">
      <c r="A118" s="1" t="s">
        <v>42</v>
      </c>
      <c r="B118" s="82">
        <v>1543.65909</v>
      </c>
    </row>
    <row r="119" spans="1:2" ht="19.5" customHeight="1">
      <c r="A119" s="1" t="s">
        <v>50</v>
      </c>
      <c r="B119" s="82">
        <v>1543.65909</v>
      </c>
    </row>
    <row r="120" spans="1:2" ht="19.5" customHeight="1">
      <c r="A120" s="1" t="s">
        <v>43</v>
      </c>
      <c r="B120" s="82">
        <v>879.7197</v>
      </c>
    </row>
    <row r="121" spans="1:2" ht="19.5" customHeight="1">
      <c r="A121" s="1" t="s">
        <v>44</v>
      </c>
      <c r="B121" s="82">
        <v>763.5303</v>
      </c>
    </row>
    <row r="122" spans="1:2" ht="19.5" customHeight="1">
      <c r="A122" s="1" t="s">
        <v>56</v>
      </c>
      <c r="B122" s="82">
        <v>1361.07576</v>
      </c>
    </row>
    <row r="123" spans="1:2" ht="19.5" customHeight="1">
      <c r="A123" s="1" t="s">
        <v>51</v>
      </c>
      <c r="B123" s="82">
        <v>1477.26515</v>
      </c>
    </row>
    <row r="124" spans="1:2" ht="19.5" customHeight="1">
      <c r="A124" s="1" t="s">
        <v>46</v>
      </c>
      <c r="B124" s="82">
        <v>1593.45455</v>
      </c>
    </row>
    <row r="125" spans="1:2" ht="19.5" customHeight="1">
      <c r="A125" s="1" t="s">
        <v>47</v>
      </c>
      <c r="B125" s="82">
        <v>1062.30303</v>
      </c>
    </row>
    <row r="126" spans="1:2" ht="19.5" customHeight="1">
      <c r="A126" s="1" t="s">
        <v>52</v>
      </c>
      <c r="B126" s="82">
        <v>879.7197</v>
      </c>
    </row>
    <row r="127" spans="1:2" ht="19.5" customHeight="1">
      <c r="A127" s="1" t="s">
        <v>53</v>
      </c>
      <c r="B127" s="82">
        <v>1244.88636</v>
      </c>
    </row>
    <row r="128" spans="1:2" ht="19.5" customHeight="1">
      <c r="A128" s="1" t="s">
        <v>48</v>
      </c>
      <c r="B128" s="82">
        <v>1543.65909</v>
      </c>
    </row>
    <row r="129" spans="1:2" ht="19.5" customHeight="1">
      <c r="A129" s="1" t="s">
        <v>54</v>
      </c>
      <c r="B129" s="82">
        <v>1062.30303</v>
      </c>
    </row>
    <row r="130" spans="1:2" ht="19.5" customHeight="1">
      <c r="A130" s="1" t="s">
        <v>55</v>
      </c>
      <c r="B130" s="82">
        <v>647.34091</v>
      </c>
    </row>
    <row r="131" spans="1:5" ht="24.75" customHeight="1">
      <c r="A131" s="34" t="s">
        <v>4</v>
      </c>
      <c r="B131" s="112">
        <f>SUM(B117:B130)</f>
        <v>16598.48485</v>
      </c>
      <c r="C131" s="104"/>
      <c r="E131" s="3"/>
    </row>
    <row r="132" spans="1:2" ht="18.75">
      <c r="A132" s="34"/>
      <c r="B132" s="29"/>
    </row>
    <row r="133" spans="1:2" ht="18.75">
      <c r="A133" s="34"/>
      <c r="B133" s="29"/>
    </row>
    <row r="134" spans="1:2" ht="18.75">
      <c r="A134" s="34"/>
      <c r="B134" s="29"/>
    </row>
    <row r="135" spans="1:4" s="7" customFormat="1" ht="18.75">
      <c r="A135" s="270" t="s">
        <v>31</v>
      </c>
      <c r="B135" s="270"/>
      <c r="D135" s="8"/>
    </row>
    <row r="136" spans="1:4" s="7" customFormat="1" ht="18.75">
      <c r="A136" s="270" t="s">
        <v>284</v>
      </c>
      <c r="B136" s="270"/>
      <c r="D136" s="8"/>
    </row>
    <row r="137" spans="1:2" ht="49.5" customHeight="1">
      <c r="A137" s="52"/>
      <c r="B137" s="25"/>
    </row>
    <row r="138" spans="1:2" ht="18.75">
      <c r="A138" s="267" t="s">
        <v>9</v>
      </c>
      <c r="B138" s="267"/>
    </row>
    <row r="139" spans="1:2" ht="3.75" customHeight="1">
      <c r="A139" s="96"/>
      <c r="B139" s="62"/>
    </row>
    <row r="140" spans="1:2" ht="80.25" customHeight="1">
      <c r="A140" s="261" t="s">
        <v>296</v>
      </c>
      <c r="B140" s="261"/>
    </row>
    <row r="141" spans="1:2" ht="49.5" customHeight="1">
      <c r="A141" s="52"/>
      <c r="B141" s="25"/>
    </row>
    <row r="142" spans="1:2" ht="18.75">
      <c r="A142" s="10"/>
      <c r="B142" s="102" t="s">
        <v>1</v>
      </c>
    </row>
    <row r="143" spans="1:3" ht="37.5" customHeight="1">
      <c r="A143" s="115" t="s">
        <v>8</v>
      </c>
      <c r="B143" s="19" t="s">
        <v>27</v>
      </c>
      <c r="C143" s="60"/>
    </row>
    <row r="144" spans="1:2" ht="7.5" customHeight="1">
      <c r="A144" s="65"/>
      <c r="B144" s="66"/>
    </row>
    <row r="145" spans="1:2" ht="19.5" customHeight="1">
      <c r="A145" s="46" t="s">
        <v>2</v>
      </c>
      <c r="B145" s="82">
        <v>2131.41304</v>
      </c>
    </row>
    <row r="146" spans="1:2" ht="19.5" customHeight="1">
      <c r="A146" s="1" t="s">
        <v>42</v>
      </c>
      <c r="B146" s="82">
        <v>2207.60064</v>
      </c>
    </row>
    <row r="147" spans="1:2" ht="19.5" customHeight="1">
      <c r="A147" s="1" t="s">
        <v>44</v>
      </c>
      <c r="B147" s="82">
        <v>76.29631</v>
      </c>
    </row>
    <row r="148" spans="1:2" ht="19.5" customHeight="1">
      <c r="A148" s="1" t="s">
        <v>47</v>
      </c>
      <c r="B148" s="82">
        <v>76.29629</v>
      </c>
    </row>
    <row r="149" spans="1:2" ht="19.5" customHeight="1">
      <c r="A149" s="1" t="s">
        <v>52</v>
      </c>
      <c r="B149" s="82">
        <v>9650.40816</v>
      </c>
    </row>
    <row r="150" spans="1:2" ht="19.5" customHeight="1">
      <c r="A150" s="1" t="s">
        <v>53</v>
      </c>
      <c r="B150" s="82">
        <v>2131.30435</v>
      </c>
    </row>
    <row r="151" spans="1:5" ht="24.75" customHeight="1">
      <c r="A151" s="34" t="s">
        <v>4</v>
      </c>
      <c r="B151" s="111">
        <f>SUM(B145:B150)</f>
        <v>16273.31879</v>
      </c>
      <c r="C151" s="104"/>
      <c r="E151" s="3"/>
    </row>
    <row r="152" spans="1:2" ht="18.75">
      <c r="A152" s="34"/>
      <c r="B152" s="29"/>
    </row>
    <row r="153" spans="1:2" ht="18.75">
      <c r="A153" s="34"/>
      <c r="B153" s="29"/>
    </row>
    <row r="154" spans="1:2" ht="18.75">
      <c r="A154" s="1"/>
      <c r="B154" s="50" t="s">
        <v>16</v>
      </c>
    </row>
    <row r="155" spans="1:2" ht="18.75">
      <c r="A155" s="18"/>
      <c r="B155" s="50" t="s">
        <v>284</v>
      </c>
    </row>
    <row r="156" spans="1:2" ht="49.5" customHeight="1">
      <c r="A156" s="52"/>
      <c r="B156" s="25"/>
    </row>
    <row r="157" spans="1:2" s="10" customFormat="1" ht="18.75" customHeight="1">
      <c r="A157" s="265" t="s">
        <v>9</v>
      </c>
      <c r="B157" s="265"/>
    </row>
    <row r="158" spans="1:2" ht="3.75" customHeight="1">
      <c r="A158" s="96"/>
      <c r="B158" s="62"/>
    </row>
    <row r="159" spans="1:2" ht="80.25" customHeight="1">
      <c r="A159" s="261" t="s">
        <v>305</v>
      </c>
      <c r="B159" s="261"/>
    </row>
    <row r="160" spans="1:2" ht="49.5" customHeight="1">
      <c r="A160" s="52"/>
      <c r="B160" s="25"/>
    </row>
    <row r="161" spans="1:2" ht="18.75">
      <c r="A161" s="1"/>
      <c r="B161" s="100" t="s">
        <v>1</v>
      </c>
    </row>
    <row r="162" spans="1:3" ht="34.5" customHeight="1">
      <c r="A162" s="115" t="s">
        <v>34</v>
      </c>
      <c r="B162" s="19" t="s">
        <v>27</v>
      </c>
      <c r="C162" s="60"/>
    </row>
    <row r="163" spans="1:2" ht="7.5" customHeight="1">
      <c r="A163" s="65"/>
      <c r="B163" s="66"/>
    </row>
    <row r="164" spans="1:2" ht="19.5" customHeight="1">
      <c r="A164" s="1" t="s">
        <v>61</v>
      </c>
      <c r="B164" s="22">
        <v>900</v>
      </c>
    </row>
    <row r="165" spans="1:2" ht="19.5" customHeight="1">
      <c r="A165" s="1" t="s">
        <v>58</v>
      </c>
      <c r="B165" s="22">
        <v>300</v>
      </c>
    </row>
    <row r="166" spans="1:5" ht="24.75" customHeight="1">
      <c r="A166" s="34" t="s">
        <v>4</v>
      </c>
      <c r="B166" s="70">
        <f>SUM(B164:B165)</f>
        <v>1200</v>
      </c>
      <c r="C166" s="104"/>
      <c r="E166" s="3"/>
    </row>
    <row r="167" spans="2:4" s="7" customFormat="1" ht="18.75">
      <c r="B167" s="55"/>
      <c r="D167" s="8"/>
    </row>
    <row r="168" spans="2:4" s="7" customFormat="1" ht="18.75">
      <c r="B168" s="55"/>
      <c r="D168" s="8"/>
    </row>
    <row r="169" spans="2:4" s="7" customFormat="1" ht="18.75">
      <c r="B169" s="55"/>
      <c r="D169" s="8"/>
    </row>
    <row r="170" spans="1:4" s="7" customFormat="1" ht="18.75">
      <c r="A170" s="34"/>
      <c r="B170" s="25" t="s">
        <v>17</v>
      </c>
      <c r="D170" s="8"/>
    </row>
    <row r="171" spans="1:4" s="7" customFormat="1" ht="18.75">
      <c r="A171" s="34"/>
      <c r="B171" s="25" t="s">
        <v>284</v>
      </c>
      <c r="D171" s="8"/>
    </row>
    <row r="172" spans="1:2" ht="49.5" customHeight="1">
      <c r="A172" s="52"/>
      <c r="B172" s="25"/>
    </row>
    <row r="173" spans="1:2" ht="21.75" customHeight="1">
      <c r="A173" s="268" t="s">
        <v>9</v>
      </c>
      <c r="B173" s="268"/>
    </row>
    <row r="174" spans="1:2" ht="3.75" customHeight="1">
      <c r="A174" s="96"/>
      <c r="B174" s="62"/>
    </row>
    <row r="175" spans="1:2" ht="78" customHeight="1">
      <c r="A175" s="261" t="s">
        <v>295</v>
      </c>
      <c r="B175" s="261"/>
    </row>
    <row r="176" spans="1:2" ht="49.5" customHeight="1">
      <c r="A176" s="52"/>
      <c r="B176" s="25"/>
    </row>
    <row r="177" spans="1:2" ht="18.75">
      <c r="A177" s="2"/>
      <c r="B177" s="91" t="s">
        <v>1</v>
      </c>
    </row>
    <row r="178" spans="1:3" ht="34.5" customHeight="1">
      <c r="A178" s="115" t="s">
        <v>34</v>
      </c>
      <c r="B178" s="19" t="s">
        <v>27</v>
      </c>
      <c r="C178" s="60"/>
    </row>
    <row r="179" spans="1:2" ht="7.5" customHeight="1">
      <c r="A179" s="65"/>
      <c r="B179" s="66"/>
    </row>
    <row r="180" spans="1:2" ht="19.5" customHeight="1">
      <c r="A180" s="1" t="s">
        <v>43</v>
      </c>
      <c r="B180" s="107">
        <v>3408.77753</v>
      </c>
    </row>
    <row r="181" spans="1:2" ht="19.5" customHeight="1">
      <c r="A181" s="1" t="s">
        <v>56</v>
      </c>
      <c r="B181" s="107">
        <v>2746.41544</v>
      </c>
    </row>
    <row r="182" spans="1:2" ht="19.5" customHeight="1">
      <c r="A182" s="1" t="s">
        <v>51</v>
      </c>
      <c r="B182" s="107">
        <v>2125.69004</v>
      </c>
    </row>
    <row r="183" spans="1:2" ht="19.5" customHeight="1">
      <c r="A183" s="1" t="s">
        <v>79</v>
      </c>
      <c r="B183" s="107">
        <v>1977.17518</v>
      </c>
    </row>
    <row r="184" spans="1:2" ht="19.5" customHeight="1">
      <c r="A184" s="1" t="s">
        <v>52</v>
      </c>
      <c r="B184" s="107">
        <v>3475.76076</v>
      </c>
    </row>
    <row r="185" spans="1:2" ht="19.5" customHeight="1">
      <c r="A185" s="1" t="s">
        <v>48</v>
      </c>
      <c r="B185" s="107">
        <v>2393.7846</v>
      </c>
    </row>
    <row r="186" spans="1:2" ht="19.5" customHeight="1">
      <c r="A186" s="1" t="s">
        <v>59</v>
      </c>
      <c r="B186" s="107">
        <v>1962.80461</v>
      </c>
    </row>
    <row r="187" spans="1:5" ht="24.75" customHeight="1">
      <c r="A187" s="34" t="s">
        <v>4</v>
      </c>
      <c r="B187" s="111">
        <f>SUM(B180:B186)</f>
        <v>18090.40816</v>
      </c>
      <c r="C187" s="104"/>
      <c r="E187" s="3"/>
    </row>
    <row r="188" spans="1:2" ht="19.5" customHeight="1">
      <c r="A188" s="21"/>
      <c r="B188" s="48"/>
    </row>
    <row r="189" spans="1:2" ht="19.5" customHeight="1">
      <c r="A189" s="21"/>
      <c r="B189" s="48"/>
    </row>
    <row r="190" spans="1:4" s="7" customFormat="1" ht="19.5" customHeight="1">
      <c r="A190" s="34"/>
      <c r="B190" s="29"/>
      <c r="D190" s="8"/>
    </row>
    <row r="191" spans="1:4" s="7" customFormat="1" ht="19.5" customHeight="1">
      <c r="A191" s="34"/>
      <c r="B191" s="29"/>
      <c r="D191" s="8"/>
    </row>
    <row r="192" spans="1:4" s="7" customFormat="1" ht="18.75">
      <c r="A192" s="34"/>
      <c r="B192" s="25" t="s">
        <v>18</v>
      </c>
      <c r="D192" s="8"/>
    </row>
    <row r="193" spans="1:4" s="7" customFormat="1" ht="18.75">
      <c r="A193" s="34"/>
      <c r="B193" s="25" t="s">
        <v>284</v>
      </c>
      <c r="D193" s="8"/>
    </row>
    <row r="194" spans="1:2" ht="49.5" customHeight="1">
      <c r="A194" s="52"/>
      <c r="B194" s="25"/>
    </row>
    <row r="195" spans="1:2" ht="18.75">
      <c r="A195" s="260" t="s">
        <v>9</v>
      </c>
      <c r="B195" s="260"/>
    </row>
    <row r="196" spans="1:2" ht="3.75" customHeight="1">
      <c r="A196" s="96"/>
      <c r="B196" s="62"/>
    </row>
    <row r="197" spans="1:2" ht="75.75" customHeight="1">
      <c r="A197" s="266" t="s">
        <v>86</v>
      </c>
      <c r="B197" s="266"/>
    </row>
    <row r="198" spans="1:2" ht="49.5" customHeight="1">
      <c r="A198" s="52"/>
      <c r="B198" s="25"/>
    </row>
    <row r="199" spans="1:2" ht="18.75">
      <c r="A199" s="7"/>
      <c r="B199" s="97" t="s">
        <v>1</v>
      </c>
    </row>
    <row r="200" spans="1:3" ht="34.5" customHeight="1">
      <c r="A200" s="115" t="s">
        <v>98</v>
      </c>
      <c r="B200" s="19" t="s">
        <v>27</v>
      </c>
      <c r="C200" s="60"/>
    </row>
    <row r="201" spans="1:2" ht="19.5" customHeight="1">
      <c r="A201" s="7"/>
      <c r="B201" s="55"/>
    </row>
    <row r="202" spans="1:2" ht="19.5" customHeight="1">
      <c r="A202" s="1" t="s">
        <v>10</v>
      </c>
      <c r="B202" s="28">
        <v>4900</v>
      </c>
    </row>
    <row r="203" spans="1:2" ht="19.5" customHeight="1">
      <c r="A203" s="1" t="s">
        <v>2</v>
      </c>
      <c r="B203" s="28">
        <v>60000</v>
      </c>
    </row>
    <row r="204" spans="1:2" ht="19.5" customHeight="1">
      <c r="A204" s="1" t="s">
        <v>3</v>
      </c>
      <c r="B204" s="28">
        <v>40280</v>
      </c>
    </row>
    <row r="205" spans="1:2" ht="19.5" customHeight="1">
      <c r="A205" s="1" t="s">
        <v>256</v>
      </c>
      <c r="B205" s="28">
        <v>2793</v>
      </c>
    </row>
    <row r="206" spans="1:2" ht="19.5" customHeight="1">
      <c r="A206" s="1" t="s">
        <v>101</v>
      </c>
      <c r="B206" s="28">
        <v>900</v>
      </c>
    </row>
    <row r="207" spans="1:2" ht="19.5" customHeight="1">
      <c r="A207" s="1" t="s">
        <v>257</v>
      </c>
      <c r="B207" s="28">
        <v>3019.9</v>
      </c>
    </row>
    <row r="208" spans="1:2" ht="19.5" customHeight="1">
      <c r="A208" s="1" t="s">
        <v>258</v>
      </c>
      <c r="B208" s="28">
        <v>3452.679</v>
      </c>
    </row>
    <row r="209" spans="1:2" ht="19.5" customHeight="1">
      <c r="A209" s="1" t="s">
        <v>133</v>
      </c>
      <c r="B209" s="28">
        <v>9410</v>
      </c>
    </row>
    <row r="210" spans="1:2" ht="19.5" customHeight="1">
      <c r="A210" s="1" t="s">
        <v>260</v>
      </c>
      <c r="B210" s="28">
        <v>1456.747</v>
      </c>
    </row>
    <row r="211" spans="1:2" ht="19.5" customHeight="1">
      <c r="A211" s="1" t="s">
        <v>87</v>
      </c>
      <c r="B211" s="28">
        <v>5274.719</v>
      </c>
    </row>
    <row r="212" spans="1:2" ht="19.5" customHeight="1">
      <c r="A212" s="1" t="s">
        <v>319</v>
      </c>
      <c r="B212" s="28">
        <v>8410</v>
      </c>
    </row>
    <row r="213" spans="1:2" ht="19.5" customHeight="1">
      <c r="A213" s="1" t="s">
        <v>103</v>
      </c>
      <c r="B213" s="28">
        <v>9600</v>
      </c>
    </row>
    <row r="214" spans="1:2" ht="19.5" customHeight="1">
      <c r="A214" s="1" t="s">
        <v>262</v>
      </c>
      <c r="B214" s="28">
        <v>498.066</v>
      </c>
    </row>
    <row r="215" spans="1:2" ht="19.5" customHeight="1">
      <c r="A215" s="1" t="s">
        <v>264</v>
      </c>
      <c r="B215" s="28">
        <v>1500</v>
      </c>
    </row>
    <row r="216" spans="1:2" ht="19.5" customHeight="1">
      <c r="A216" s="1" t="s">
        <v>104</v>
      </c>
      <c r="B216" s="28">
        <v>1003.8</v>
      </c>
    </row>
    <row r="217" spans="1:2" ht="19.5" customHeight="1">
      <c r="A217" s="1" t="s">
        <v>173</v>
      </c>
      <c r="B217" s="28">
        <v>2480</v>
      </c>
    </row>
    <row r="218" spans="1:2" ht="19.5" customHeight="1">
      <c r="A218" s="1" t="s">
        <v>266</v>
      </c>
      <c r="B218" s="28">
        <v>905.944</v>
      </c>
    </row>
    <row r="219" spans="1:2" ht="19.5" customHeight="1">
      <c r="A219" s="7" t="s">
        <v>320</v>
      </c>
      <c r="B219" s="28">
        <v>3700</v>
      </c>
    </row>
    <row r="220" spans="1:2" ht="19.5" customHeight="1">
      <c r="A220" s="1" t="s">
        <v>109</v>
      </c>
      <c r="B220" s="28">
        <v>4912.248</v>
      </c>
    </row>
    <row r="221" spans="1:2" ht="19.5" customHeight="1">
      <c r="A221" s="1" t="s">
        <v>195</v>
      </c>
      <c r="B221" s="28">
        <v>890.3</v>
      </c>
    </row>
    <row r="222" spans="1:2" ht="19.5" customHeight="1">
      <c r="A222" s="1" t="s">
        <v>110</v>
      </c>
      <c r="B222" s="28">
        <v>784</v>
      </c>
    </row>
    <row r="223" spans="1:2" ht="19.5" customHeight="1">
      <c r="A223" s="1" t="s">
        <v>197</v>
      </c>
      <c r="B223" s="28">
        <v>247.814</v>
      </c>
    </row>
    <row r="224" spans="1:2" ht="19.5" customHeight="1">
      <c r="A224" s="7" t="s">
        <v>321</v>
      </c>
      <c r="B224" s="28">
        <v>1600</v>
      </c>
    </row>
    <row r="225" spans="1:2" ht="19.5" customHeight="1">
      <c r="A225" s="1" t="s">
        <v>112</v>
      </c>
      <c r="B225" s="28">
        <v>1125.1</v>
      </c>
    </row>
    <row r="226" spans="1:2" ht="19.5" customHeight="1">
      <c r="A226" s="1" t="s">
        <v>199</v>
      </c>
      <c r="B226" s="28">
        <v>558.6</v>
      </c>
    </row>
    <row r="227" spans="1:2" ht="19.5" customHeight="1">
      <c r="A227" s="1" t="s">
        <v>322</v>
      </c>
      <c r="B227" s="28">
        <v>979.667</v>
      </c>
    </row>
    <row r="228" spans="1:2" ht="19.5" customHeight="1">
      <c r="A228" s="1" t="s">
        <v>166</v>
      </c>
      <c r="B228" s="28">
        <v>5650</v>
      </c>
    </row>
    <row r="229" spans="1:2" ht="19.5" customHeight="1">
      <c r="A229" s="1" t="s">
        <v>203</v>
      </c>
      <c r="B229" s="28">
        <v>480</v>
      </c>
    </row>
    <row r="230" spans="1:2" ht="19.5" customHeight="1">
      <c r="A230" s="1" t="s">
        <v>205</v>
      </c>
      <c r="B230" s="28">
        <v>1370.3</v>
      </c>
    </row>
    <row r="231" spans="1:2" ht="19.5" customHeight="1">
      <c r="A231" s="1" t="s">
        <v>323</v>
      </c>
      <c r="B231" s="28">
        <v>1294.889</v>
      </c>
    </row>
    <row r="232" spans="1:2" ht="19.5" customHeight="1">
      <c r="A232" s="1" t="s">
        <v>209</v>
      </c>
      <c r="B232" s="28">
        <v>14700</v>
      </c>
    </row>
    <row r="233" spans="1:2" ht="19.5" customHeight="1">
      <c r="A233" s="1" t="s">
        <v>218</v>
      </c>
      <c r="B233" s="28">
        <v>532.191</v>
      </c>
    </row>
    <row r="234" spans="1:2" ht="19.5" customHeight="1">
      <c r="A234" s="1" t="s">
        <v>221</v>
      </c>
      <c r="B234" s="28">
        <v>1000</v>
      </c>
    </row>
    <row r="235" spans="1:2" ht="19.5" customHeight="1">
      <c r="A235" s="1" t="s">
        <v>306</v>
      </c>
      <c r="B235" s="28">
        <v>986.585</v>
      </c>
    </row>
    <row r="236" spans="1:2" ht="19.5" customHeight="1">
      <c r="A236" s="1" t="s">
        <v>122</v>
      </c>
      <c r="B236" s="28">
        <v>767.513</v>
      </c>
    </row>
    <row r="237" spans="1:5" ht="18" customHeight="1">
      <c r="A237" s="1" t="s">
        <v>227</v>
      </c>
      <c r="B237" s="28">
        <v>2326.875</v>
      </c>
      <c r="C237" s="104"/>
      <c r="E237" s="3"/>
    </row>
    <row r="238" spans="1:4" s="7" customFormat="1" ht="18.75">
      <c r="A238" s="1" t="s">
        <v>228</v>
      </c>
      <c r="B238" s="28">
        <v>588</v>
      </c>
      <c r="D238" s="8"/>
    </row>
    <row r="239" spans="1:4" s="7" customFormat="1" ht="18.75">
      <c r="A239" s="7" t="s">
        <v>324</v>
      </c>
      <c r="B239" s="28">
        <v>12100</v>
      </c>
      <c r="D239" s="8"/>
    </row>
    <row r="240" spans="1:4" s="7" customFormat="1" ht="18.75">
      <c r="A240" s="1" t="s">
        <v>234</v>
      </c>
      <c r="B240" s="28">
        <v>753.599</v>
      </c>
      <c r="D240" s="8"/>
    </row>
    <row r="241" spans="1:4" s="7" customFormat="1" ht="18.75">
      <c r="A241" s="1" t="s">
        <v>236</v>
      </c>
      <c r="B241" s="28">
        <v>588</v>
      </c>
      <c r="D241" s="8"/>
    </row>
    <row r="242" spans="1:2" ht="19.5" customHeight="1">
      <c r="A242" s="1" t="s">
        <v>243</v>
      </c>
      <c r="B242" s="28">
        <v>899</v>
      </c>
    </row>
    <row r="243" spans="1:2" ht="18.75">
      <c r="A243" s="1" t="s">
        <v>244</v>
      </c>
      <c r="B243" s="28">
        <v>1375.281</v>
      </c>
    </row>
    <row r="244" spans="1:2" ht="20.25" customHeight="1">
      <c r="A244" s="1" t="s">
        <v>245</v>
      </c>
      <c r="B244" s="28">
        <v>1479.574</v>
      </c>
    </row>
    <row r="245" spans="1:3" ht="21" customHeight="1">
      <c r="A245" s="1" t="s">
        <v>325</v>
      </c>
      <c r="B245" s="28">
        <v>1449.667</v>
      </c>
      <c r="C245" s="60"/>
    </row>
    <row r="246" spans="1:2" ht="19.5" customHeight="1">
      <c r="A246" s="1" t="s">
        <v>249</v>
      </c>
      <c r="B246" s="28">
        <v>928.288</v>
      </c>
    </row>
    <row r="247" spans="1:3" ht="23.25" customHeight="1">
      <c r="A247" s="1" t="s">
        <v>251</v>
      </c>
      <c r="B247" s="28">
        <v>977.654</v>
      </c>
      <c r="C247" s="60"/>
    </row>
    <row r="248" spans="1:3" ht="34.5" customHeight="1">
      <c r="A248" s="34" t="s">
        <v>4</v>
      </c>
      <c r="B248" s="30">
        <f>SUM(B202:B247)</f>
        <v>220930</v>
      </c>
      <c r="C248" s="60"/>
    </row>
    <row r="249" spans="1:3" ht="22.5" customHeight="1">
      <c r="A249" s="34"/>
      <c r="B249" s="30"/>
      <c r="C249" s="60"/>
    </row>
    <row r="250" spans="1:3" ht="21.75" customHeight="1">
      <c r="A250" s="34"/>
      <c r="B250" s="250" t="s">
        <v>351</v>
      </c>
      <c r="C250" s="60"/>
    </row>
    <row r="251" spans="1:3" ht="18" customHeight="1">
      <c r="A251" s="34"/>
      <c r="B251" s="250" t="s">
        <v>284</v>
      </c>
      <c r="C251" s="60"/>
    </row>
    <row r="252" spans="1:3" ht="34.5" customHeight="1">
      <c r="A252" s="52"/>
      <c r="B252" s="250"/>
      <c r="C252" s="60"/>
    </row>
    <row r="253" spans="1:3" ht="21.75" customHeight="1">
      <c r="A253" s="268" t="s">
        <v>9</v>
      </c>
      <c r="B253" s="268"/>
      <c r="C253" s="60"/>
    </row>
    <row r="254" spans="1:3" ht="34.5" customHeight="1" hidden="1">
      <c r="A254" s="236"/>
      <c r="B254" s="62"/>
      <c r="C254" s="60"/>
    </row>
    <row r="255" spans="1:3" ht="78" customHeight="1">
      <c r="A255" s="261" t="s">
        <v>352</v>
      </c>
      <c r="B255" s="261"/>
      <c r="C255" s="60"/>
    </row>
    <row r="256" spans="1:3" ht="34.5" customHeight="1">
      <c r="A256" s="52"/>
      <c r="B256" s="250"/>
      <c r="C256" s="60"/>
    </row>
    <row r="257" spans="1:3" ht="34.5" customHeight="1">
      <c r="A257" s="2"/>
      <c r="B257" s="91" t="s">
        <v>1</v>
      </c>
      <c r="C257" s="60"/>
    </row>
    <row r="258" spans="1:3" ht="42.75" customHeight="1">
      <c r="A258" s="101" t="s">
        <v>23</v>
      </c>
      <c r="B258" s="19" t="s">
        <v>27</v>
      </c>
      <c r="C258" s="60"/>
    </row>
    <row r="259" spans="1:3" ht="18.75" customHeight="1">
      <c r="A259" s="1" t="s">
        <v>2</v>
      </c>
      <c r="B259" s="22">
        <v>1208</v>
      </c>
      <c r="C259" s="60"/>
    </row>
    <row r="260" spans="1:3" ht="18.75" customHeight="1">
      <c r="A260" s="1" t="s">
        <v>3</v>
      </c>
      <c r="B260" s="22">
        <v>814</v>
      </c>
      <c r="C260" s="60"/>
    </row>
    <row r="261" spans="1:3" ht="18.75" customHeight="1">
      <c r="A261" s="1" t="s">
        <v>49</v>
      </c>
      <c r="B261" s="22">
        <v>753.3</v>
      </c>
      <c r="C261" s="60"/>
    </row>
    <row r="262" spans="1:3" ht="18.75" customHeight="1">
      <c r="A262" s="1" t="s">
        <v>42</v>
      </c>
      <c r="B262" s="22">
        <v>363.9</v>
      </c>
      <c r="C262" s="60"/>
    </row>
    <row r="263" spans="1:3" ht="18.75" customHeight="1">
      <c r="A263" s="1" t="s">
        <v>50</v>
      </c>
      <c r="B263" s="22">
        <v>1246.5</v>
      </c>
      <c r="C263" s="60"/>
    </row>
    <row r="264" spans="1:3" ht="18.75" customHeight="1">
      <c r="A264" s="1" t="s">
        <v>43</v>
      </c>
      <c r="B264" s="22">
        <v>319.2</v>
      </c>
      <c r="C264" s="60"/>
    </row>
    <row r="265" spans="1:3" ht="18.75" customHeight="1">
      <c r="A265" s="1" t="s">
        <v>44</v>
      </c>
      <c r="B265" s="22">
        <v>363.9</v>
      </c>
      <c r="C265" s="60"/>
    </row>
    <row r="266" spans="1:3" ht="18.75" customHeight="1">
      <c r="A266" s="1" t="s">
        <v>56</v>
      </c>
      <c r="B266" s="22">
        <v>446.9</v>
      </c>
      <c r="C266" s="60"/>
    </row>
    <row r="267" spans="1:3" ht="18.75" customHeight="1">
      <c r="A267" s="1" t="s">
        <v>51</v>
      </c>
      <c r="B267" s="22">
        <v>1513</v>
      </c>
      <c r="C267" s="60"/>
    </row>
    <row r="268" spans="1:3" ht="18.75" customHeight="1">
      <c r="A268" s="1" t="s">
        <v>46</v>
      </c>
      <c r="B268" s="22">
        <v>399</v>
      </c>
      <c r="C268" s="60"/>
    </row>
    <row r="269" spans="1:3" ht="18.75" customHeight="1">
      <c r="A269" s="1" t="s">
        <v>47</v>
      </c>
      <c r="B269" s="22">
        <v>478.8</v>
      </c>
      <c r="C269" s="60"/>
    </row>
    <row r="270" spans="1:3" ht="18.75" customHeight="1">
      <c r="A270" s="1" t="s">
        <v>52</v>
      </c>
      <c r="B270" s="22">
        <v>351.1</v>
      </c>
      <c r="C270" s="60"/>
    </row>
    <row r="271" spans="1:3" ht="18.75" customHeight="1">
      <c r="A271" s="1" t="s">
        <v>53</v>
      </c>
      <c r="B271" s="22">
        <v>446.9</v>
      </c>
      <c r="C271" s="60"/>
    </row>
    <row r="272" spans="1:3" ht="18.75" customHeight="1">
      <c r="A272" s="1" t="s">
        <v>48</v>
      </c>
      <c r="B272" s="22">
        <v>877.8</v>
      </c>
      <c r="C272" s="60"/>
    </row>
    <row r="273" spans="1:3" ht="18.75" customHeight="1">
      <c r="A273" s="1" t="s">
        <v>54</v>
      </c>
      <c r="B273" s="22">
        <v>654.4</v>
      </c>
      <c r="C273" s="60"/>
    </row>
    <row r="274" spans="1:3" ht="18.75" customHeight="1">
      <c r="A274" s="1" t="s">
        <v>55</v>
      </c>
      <c r="B274" s="22">
        <v>204.3</v>
      </c>
      <c r="C274" s="60"/>
    </row>
    <row r="275" spans="1:3" ht="18.75" customHeight="1">
      <c r="A275" s="34" t="s">
        <v>4</v>
      </c>
      <c r="B275" s="70">
        <f>SUM(B259:B274)</f>
        <v>10441</v>
      </c>
      <c r="C275" s="60"/>
    </row>
    <row r="276" spans="1:4" s="7" customFormat="1" ht="18.75">
      <c r="A276" s="34"/>
      <c r="B276" s="25" t="s">
        <v>70</v>
      </c>
      <c r="D276" s="8"/>
    </row>
    <row r="277" spans="1:4" s="7" customFormat="1" ht="18.75">
      <c r="A277" s="34"/>
      <c r="B277" s="25" t="s">
        <v>284</v>
      </c>
      <c r="D277" s="8"/>
    </row>
    <row r="278" spans="1:2" ht="49.5" customHeight="1">
      <c r="A278" s="52"/>
      <c r="B278" s="25"/>
    </row>
    <row r="279" spans="1:4" s="7" customFormat="1" ht="18.75">
      <c r="A279" s="274" t="s">
        <v>9</v>
      </c>
      <c r="B279" s="274"/>
      <c r="D279" s="8"/>
    </row>
    <row r="280" spans="1:2" ht="3.75" customHeight="1">
      <c r="A280" s="96"/>
      <c r="B280" s="62"/>
    </row>
    <row r="281" spans="1:4" s="7" customFormat="1" ht="166.5" customHeight="1">
      <c r="A281" s="266" t="s">
        <v>313</v>
      </c>
      <c r="B281" s="266"/>
      <c r="D281" s="8"/>
    </row>
    <row r="282" spans="1:2" ht="49.5" customHeight="1">
      <c r="A282" s="52"/>
      <c r="B282" s="25"/>
    </row>
    <row r="283" spans="1:4" s="7" customFormat="1" ht="18.75">
      <c r="A283" s="273" t="s">
        <v>1</v>
      </c>
      <c r="B283" s="273"/>
      <c r="D283" s="8"/>
    </row>
    <row r="284" spans="1:4" s="7" customFormat="1" ht="37.5">
      <c r="A284" s="53" t="s">
        <v>60</v>
      </c>
      <c r="B284" s="56" t="s">
        <v>27</v>
      </c>
      <c r="D284" s="8"/>
    </row>
    <row r="285" spans="1:2" ht="7.5" customHeight="1">
      <c r="A285" s="65"/>
      <c r="B285" s="66"/>
    </row>
    <row r="286" spans="1:4" s="7" customFormat="1" ht="19.5" customHeight="1">
      <c r="A286" s="26" t="s">
        <v>10</v>
      </c>
      <c r="B286" s="57">
        <v>1.66</v>
      </c>
      <c r="D286" s="8"/>
    </row>
    <row r="287" spans="1:4" s="7" customFormat="1" ht="19.5" customHeight="1">
      <c r="A287" s="52" t="s">
        <v>42</v>
      </c>
      <c r="B287" s="57">
        <v>0.83</v>
      </c>
      <c r="D287" s="8"/>
    </row>
    <row r="288" spans="1:4" s="7" customFormat="1" ht="19.5" customHeight="1">
      <c r="A288" s="52" t="s">
        <v>56</v>
      </c>
      <c r="B288" s="57">
        <v>0.83</v>
      </c>
      <c r="D288" s="8"/>
    </row>
    <row r="289" spans="1:4" s="7" customFormat="1" ht="19.5" customHeight="1">
      <c r="A289" s="52" t="s">
        <v>51</v>
      </c>
      <c r="B289" s="57">
        <v>0.83</v>
      </c>
      <c r="D289" s="8"/>
    </row>
    <row r="290" spans="1:4" s="7" customFormat="1" ht="19.5" customHeight="1">
      <c r="A290" s="52" t="s">
        <v>53</v>
      </c>
      <c r="B290" s="57">
        <v>0.83</v>
      </c>
      <c r="D290" s="8"/>
    </row>
    <row r="291" spans="1:5" ht="24.75" customHeight="1">
      <c r="A291" s="34" t="s">
        <v>4</v>
      </c>
      <c r="B291" s="110">
        <f>SUM(B286:B290)</f>
        <v>4.98</v>
      </c>
      <c r="C291" s="104"/>
      <c r="E291" s="3"/>
    </row>
    <row r="292" spans="2:4" s="7" customFormat="1" ht="18.75">
      <c r="B292" s="55"/>
      <c r="D292" s="8"/>
    </row>
    <row r="293" spans="2:4" s="7" customFormat="1" ht="18.75">
      <c r="B293" s="55"/>
      <c r="D293" s="8"/>
    </row>
    <row r="294" spans="1:4" s="7" customFormat="1" ht="18.75">
      <c r="A294" s="34"/>
      <c r="B294" s="25" t="s">
        <v>19</v>
      </c>
      <c r="D294" s="8"/>
    </row>
    <row r="295" spans="1:4" s="7" customFormat="1" ht="18.75">
      <c r="A295" s="34"/>
      <c r="B295" s="25" t="s">
        <v>284</v>
      </c>
      <c r="D295" s="8"/>
    </row>
    <row r="296" spans="1:2" ht="49.5" customHeight="1">
      <c r="A296" s="52"/>
      <c r="B296" s="25"/>
    </row>
    <row r="297" spans="1:4" s="7" customFormat="1" ht="18.75">
      <c r="A297" s="275" t="s">
        <v>9</v>
      </c>
      <c r="B297" s="275"/>
      <c r="C297" s="14"/>
      <c r="D297" s="8"/>
    </row>
    <row r="298" spans="1:2" ht="3.75" customHeight="1">
      <c r="A298" s="96"/>
      <c r="B298" s="62"/>
    </row>
    <row r="299" spans="1:4" s="7" customFormat="1" ht="95.25" customHeight="1">
      <c r="A299" s="266" t="s">
        <v>158</v>
      </c>
      <c r="B299" s="266"/>
      <c r="D299" s="8"/>
    </row>
    <row r="300" spans="1:2" ht="49.5" customHeight="1">
      <c r="A300" s="52"/>
      <c r="B300" s="25"/>
    </row>
    <row r="301" spans="1:4" s="7" customFormat="1" ht="18.75">
      <c r="A301" s="9"/>
      <c r="B301" s="95" t="s">
        <v>1</v>
      </c>
      <c r="D301" s="8"/>
    </row>
    <row r="302" spans="1:4" s="7" customFormat="1" ht="37.5">
      <c r="A302" s="53" t="s">
        <v>23</v>
      </c>
      <c r="B302" s="56" t="s">
        <v>27</v>
      </c>
      <c r="D302" s="8"/>
    </row>
    <row r="303" spans="1:2" ht="7.5" customHeight="1">
      <c r="A303" s="65"/>
      <c r="B303" s="66"/>
    </row>
    <row r="304" spans="1:4" s="7" customFormat="1" ht="19.5" customHeight="1">
      <c r="A304" s="34" t="s">
        <v>10</v>
      </c>
      <c r="B304" s="55">
        <v>3569.5</v>
      </c>
      <c r="D304" s="8"/>
    </row>
    <row r="305" spans="1:4" s="7" customFormat="1" ht="19.5" customHeight="1">
      <c r="A305" s="7" t="s">
        <v>49</v>
      </c>
      <c r="B305" s="55">
        <v>16605</v>
      </c>
      <c r="D305" s="8"/>
    </row>
    <row r="306" spans="1:4" s="7" customFormat="1" ht="19.5" customHeight="1">
      <c r="A306" s="7" t="s">
        <v>42</v>
      </c>
      <c r="B306" s="55">
        <v>15916</v>
      </c>
      <c r="D306" s="8"/>
    </row>
    <row r="307" spans="1:4" s="7" customFormat="1" ht="19.5" customHeight="1">
      <c r="A307" s="7" t="s">
        <v>50</v>
      </c>
      <c r="B307" s="55">
        <v>15748</v>
      </c>
      <c r="D307" s="8"/>
    </row>
    <row r="308" spans="1:4" s="7" customFormat="1" ht="19.5" customHeight="1">
      <c r="A308" s="7" t="s">
        <v>43</v>
      </c>
      <c r="B308" s="55">
        <v>9328</v>
      </c>
      <c r="D308" s="8"/>
    </row>
    <row r="309" spans="1:4" s="7" customFormat="1" ht="19.5" customHeight="1">
      <c r="A309" s="7" t="s">
        <v>44</v>
      </c>
      <c r="B309" s="55">
        <v>11669</v>
      </c>
      <c r="D309" s="8"/>
    </row>
    <row r="310" spans="1:4" s="7" customFormat="1" ht="19.5" customHeight="1">
      <c r="A310" s="7" t="s">
        <v>56</v>
      </c>
      <c r="B310" s="55">
        <v>17433</v>
      </c>
      <c r="D310" s="8"/>
    </row>
    <row r="311" spans="1:4" s="7" customFormat="1" ht="19.5" customHeight="1">
      <c r="A311" s="7" t="s">
        <v>51</v>
      </c>
      <c r="B311" s="55">
        <v>39598</v>
      </c>
      <c r="D311" s="8"/>
    </row>
    <row r="312" spans="1:4" s="7" customFormat="1" ht="19.5" customHeight="1">
      <c r="A312" s="7" t="s">
        <v>46</v>
      </c>
      <c r="B312" s="55">
        <v>22199</v>
      </c>
      <c r="D312" s="8"/>
    </row>
    <row r="313" spans="1:4" s="7" customFormat="1" ht="19.5" customHeight="1">
      <c r="A313" s="7" t="s">
        <v>47</v>
      </c>
      <c r="B313" s="55">
        <v>13000</v>
      </c>
      <c r="D313" s="8"/>
    </row>
    <row r="314" spans="1:4" s="7" customFormat="1" ht="19.5" customHeight="1">
      <c r="A314" s="7" t="s">
        <v>52</v>
      </c>
      <c r="B314" s="55">
        <v>12782</v>
      </c>
      <c r="D314" s="8"/>
    </row>
    <row r="315" spans="1:4" s="7" customFormat="1" ht="19.5" customHeight="1">
      <c r="A315" s="7" t="s">
        <v>53</v>
      </c>
      <c r="B315" s="55">
        <v>15499</v>
      </c>
      <c r="D315" s="8"/>
    </row>
    <row r="316" spans="1:4" s="7" customFormat="1" ht="19.5" customHeight="1">
      <c r="A316" s="7" t="s">
        <v>48</v>
      </c>
      <c r="B316" s="55">
        <v>17370</v>
      </c>
      <c r="D316" s="8"/>
    </row>
    <row r="317" spans="1:4" s="7" customFormat="1" ht="19.5" customHeight="1">
      <c r="A317" s="7" t="s">
        <v>54</v>
      </c>
      <c r="B317" s="55">
        <v>22039</v>
      </c>
      <c r="D317" s="8"/>
    </row>
    <row r="318" spans="1:4" s="7" customFormat="1" ht="19.5" customHeight="1">
      <c r="A318" s="7" t="s">
        <v>55</v>
      </c>
      <c r="B318" s="55">
        <v>9205</v>
      </c>
      <c r="D318" s="8"/>
    </row>
    <row r="319" spans="1:5" ht="24.75" customHeight="1">
      <c r="A319" s="34" t="s">
        <v>4</v>
      </c>
      <c r="B319" s="70">
        <f>SUM(B304:B318)</f>
        <v>241960.5</v>
      </c>
      <c r="C319" s="104"/>
      <c r="E319" s="3"/>
    </row>
    <row r="320" spans="1:4" s="7" customFormat="1" ht="18.75">
      <c r="A320" s="34"/>
      <c r="B320" s="29"/>
      <c r="D320" s="8"/>
    </row>
    <row r="321" spans="1:4" s="7" customFormat="1" ht="18.75">
      <c r="A321" s="34"/>
      <c r="B321" s="29"/>
      <c r="D321" s="8"/>
    </row>
    <row r="322" spans="1:4" s="7" customFormat="1" ht="18.75">
      <c r="A322" s="34"/>
      <c r="B322" s="25" t="s">
        <v>40</v>
      </c>
      <c r="D322" s="8"/>
    </row>
    <row r="323" spans="1:4" s="7" customFormat="1" ht="18.75">
      <c r="A323" s="34"/>
      <c r="B323" s="25" t="s">
        <v>284</v>
      </c>
      <c r="D323" s="8"/>
    </row>
    <row r="324" spans="1:2" ht="46.5" customHeight="1">
      <c r="A324" s="52"/>
      <c r="B324" s="25"/>
    </row>
    <row r="325" spans="1:3" ht="18.75">
      <c r="A325" s="262" t="s">
        <v>9</v>
      </c>
      <c r="B325" s="262"/>
      <c r="C325" s="60"/>
    </row>
    <row r="326" spans="1:2" ht="3.75" customHeight="1">
      <c r="A326" s="96"/>
      <c r="B326" s="62"/>
    </row>
    <row r="327" spans="1:3" ht="194.25" customHeight="1">
      <c r="A327" s="261" t="s">
        <v>326</v>
      </c>
      <c r="B327" s="261"/>
      <c r="C327" s="60"/>
    </row>
    <row r="328" spans="1:2" ht="39" customHeight="1">
      <c r="A328" s="52"/>
      <c r="B328" s="25"/>
    </row>
    <row r="329" spans="1:3" ht="18.75">
      <c r="A329" s="1"/>
      <c r="B329" s="91" t="s">
        <v>1</v>
      </c>
      <c r="C329" s="60"/>
    </row>
    <row r="330" spans="1:3" ht="39" customHeight="1">
      <c r="A330" s="101" t="s">
        <v>24</v>
      </c>
      <c r="B330" s="19" t="s">
        <v>27</v>
      </c>
      <c r="C330" s="60"/>
    </row>
    <row r="331" spans="1:2" ht="7.5" customHeight="1">
      <c r="A331" s="65"/>
      <c r="B331" s="66"/>
    </row>
    <row r="332" spans="1:3" ht="19.5" customHeight="1">
      <c r="A332" s="34" t="s">
        <v>10</v>
      </c>
      <c r="B332" s="244">
        <v>851647.3</v>
      </c>
      <c r="C332" s="244"/>
    </row>
    <row r="333" spans="1:3" ht="19.5" customHeight="1">
      <c r="A333" s="34" t="s">
        <v>2</v>
      </c>
      <c r="B333" s="244">
        <v>233721.6</v>
      </c>
      <c r="C333" s="244"/>
    </row>
    <row r="334" spans="1:3" ht="19.5" customHeight="1">
      <c r="A334" s="34" t="s">
        <v>3</v>
      </c>
      <c r="B334" s="244">
        <v>93213.7</v>
      </c>
      <c r="C334" s="244"/>
    </row>
    <row r="335" spans="1:3" ht="19.5" customHeight="1">
      <c r="A335" s="7" t="s">
        <v>49</v>
      </c>
      <c r="B335" s="244">
        <v>130869.6</v>
      </c>
      <c r="C335" s="244"/>
    </row>
    <row r="336" spans="1:3" ht="19.5" customHeight="1">
      <c r="A336" s="7" t="s">
        <v>42</v>
      </c>
      <c r="B336" s="244">
        <v>173713.1</v>
      </c>
      <c r="C336" s="244"/>
    </row>
    <row r="337" spans="1:3" ht="19.5" customHeight="1">
      <c r="A337" s="7" t="s">
        <v>50</v>
      </c>
      <c r="B337" s="244">
        <v>206534.3</v>
      </c>
      <c r="C337" s="244"/>
    </row>
    <row r="338" spans="1:3" ht="19.5" customHeight="1">
      <c r="A338" s="7" t="s">
        <v>43</v>
      </c>
      <c r="B338" s="244">
        <v>77343.5</v>
      </c>
      <c r="C338" s="244"/>
    </row>
    <row r="339" spans="1:3" ht="19.5" customHeight="1">
      <c r="A339" s="7" t="s">
        <v>44</v>
      </c>
      <c r="B339" s="244">
        <v>95889</v>
      </c>
      <c r="C339" s="244"/>
    </row>
    <row r="340" spans="1:3" ht="19.5" customHeight="1">
      <c r="A340" s="7" t="s">
        <v>56</v>
      </c>
      <c r="B340" s="244">
        <v>137310.2</v>
      </c>
      <c r="C340" s="244"/>
    </row>
    <row r="341" spans="1:3" ht="19.5" customHeight="1">
      <c r="A341" s="7" t="s">
        <v>51</v>
      </c>
      <c r="B341" s="244">
        <v>390575.2</v>
      </c>
      <c r="C341" s="244"/>
    </row>
    <row r="342" spans="1:3" ht="19.5" customHeight="1">
      <c r="A342" s="7" t="s">
        <v>46</v>
      </c>
      <c r="B342" s="244">
        <v>210620.6</v>
      </c>
      <c r="C342" s="244"/>
    </row>
    <row r="343" spans="1:3" ht="19.5" customHeight="1">
      <c r="A343" s="7" t="s">
        <v>47</v>
      </c>
      <c r="B343" s="244">
        <v>86693.5</v>
      </c>
      <c r="C343" s="244"/>
    </row>
    <row r="344" spans="1:3" ht="19.5" customHeight="1">
      <c r="A344" s="7" t="s">
        <v>52</v>
      </c>
      <c r="B344" s="244">
        <v>76020.7</v>
      </c>
      <c r="C344" s="244"/>
    </row>
    <row r="345" spans="1:3" ht="19.5" customHeight="1">
      <c r="A345" s="7" t="s">
        <v>53</v>
      </c>
      <c r="B345" s="244">
        <v>94199.4</v>
      </c>
      <c r="C345" s="244"/>
    </row>
    <row r="346" spans="1:3" ht="19.5" customHeight="1">
      <c r="A346" s="7" t="s">
        <v>48</v>
      </c>
      <c r="B346" s="244">
        <v>148323.7</v>
      </c>
      <c r="C346" s="244"/>
    </row>
    <row r="347" spans="1:3" ht="19.5" customHeight="1">
      <c r="A347" s="7" t="s">
        <v>54</v>
      </c>
      <c r="B347" s="244">
        <v>133658.5</v>
      </c>
      <c r="C347" s="244"/>
    </row>
    <row r="348" spans="1:3" ht="19.5" customHeight="1">
      <c r="A348" s="7" t="s">
        <v>55</v>
      </c>
      <c r="B348" s="244">
        <v>50429.7</v>
      </c>
      <c r="C348" s="244"/>
    </row>
    <row r="349" spans="1:3" ht="19.5" customHeight="1">
      <c r="A349" s="7"/>
      <c r="B349" s="258"/>
      <c r="C349" s="258"/>
    </row>
    <row r="350" spans="1:5" ht="19.5" customHeight="1">
      <c r="A350" s="7" t="s">
        <v>4</v>
      </c>
      <c r="B350" s="244">
        <v>3190763.6</v>
      </c>
      <c r="C350" s="244"/>
      <c r="E350" s="3"/>
    </row>
    <row r="351" spans="1:4" s="7" customFormat="1" ht="18.75">
      <c r="A351" s="34"/>
      <c r="B351" s="25" t="s">
        <v>20</v>
      </c>
      <c r="D351" s="8"/>
    </row>
    <row r="352" spans="1:4" s="7" customFormat="1" ht="18.75">
      <c r="A352" s="34"/>
      <c r="B352" s="25" t="s">
        <v>284</v>
      </c>
      <c r="D352" s="8"/>
    </row>
    <row r="353" spans="1:2" ht="49.5" customHeight="1">
      <c r="A353" s="52"/>
      <c r="B353" s="25"/>
    </row>
    <row r="354" spans="1:3" ht="18.75">
      <c r="A354" s="262" t="s">
        <v>9</v>
      </c>
      <c r="B354" s="262"/>
      <c r="C354" s="60"/>
    </row>
    <row r="355" spans="1:2" ht="3.75" customHeight="1">
      <c r="A355" s="96"/>
      <c r="B355" s="62"/>
    </row>
    <row r="356" spans="1:3" ht="114" customHeight="1">
      <c r="A356" s="261" t="s">
        <v>149</v>
      </c>
      <c r="B356" s="261"/>
      <c r="C356" s="60"/>
    </row>
    <row r="357" spans="1:2" ht="49.5" customHeight="1">
      <c r="A357" s="52"/>
      <c r="B357" s="25"/>
    </row>
    <row r="358" spans="1:3" ht="21" customHeight="1">
      <c r="A358" s="21"/>
      <c r="B358" s="103" t="s">
        <v>1</v>
      </c>
      <c r="C358" s="60"/>
    </row>
    <row r="359" spans="1:3" ht="39.75" customHeight="1">
      <c r="A359" s="101" t="s">
        <v>41</v>
      </c>
      <c r="B359" s="19" t="s">
        <v>27</v>
      </c>
      <c r="C359" s="60"/>
    </row>
    <row r="360" spans="1:2" ht="7.5" customHeight="1">
      <c r="A360" s="65"/>
      <c r="B360" s="66"/>
    </row>
    <row r="361" spans="1:3" ht="19.5" customHeight="1">
      <c r="A361" s="21" t="s">
        <v>10</v>
      </c>
      <c r="B361" s="22">
        <v>50.6</v>
      </c>
      <c r="C361" s="60"/>
    </row>
    <row r="362" spans="1:3" ht="19.5" customHeight="1">
      <c r="A362" s="21" t="s">
        <v>2</v>
      </c>
      <c r="B362" s="22">
        <v>9.2</v>
      </c>
      <c r="C362" s="60"/>
    </row>
    <row r="363" spans="1:3" ht="19.5" customHeight="1">
      <c r="A363" s="21" t="s">
        <v>3</v>
      </c>
      <c r="B363" s="22">
        <v>9.2</v>
      </c>
      <c r="C363" s="60"/>
    </row>
    <row r="364" spans="1:3" ht="19.5" customHeight="1">
      <c r="A364" s="1" t="s">
        <v>49</v>
      </c>
      <c r="B364" s="22">
        <v>38.4</v>
      </c>
      <c r="C364" s="60"/>
    </row>
    <row r="365" spans="1:3" ht="19.5" customHeight="1">
      <c r="A365" s="1" t="s">
        <v>50</v>
      </c>
      <c r="B365" s="22">
        <v>36.8</v>
      </c>
      <c r="C365" s="60"/>
    </row>
    <row r="366" spans="1:3" ht="19.5" customHeight="1">
      <c r="A366" s="1" t="s">
        <v>43</v>
      </c>
      <c r="B366" s="22">
        <v>4.6</v>
      </c>
      <c r="C366" s="60"/>
    </row>
    <row r="367" spans="1:3" ht="19.5" customHeight="1">
      <c r="A367" s="1" t="s">
        <v>44</v>
      </c>
      <c r="B367" s="22">
        <v>9.2</v>
      </c>
      <c r="C367" s="60"/>
    </row>
    <row r="368" spans="1:3" ht="19.5" customHeight="1">
      <c r="A368" s="1" t="s">
        <v>56</v>
      </c>
      <c r="B368" s="22">
        <v>13.8</v>
      </c>
      <c r="C368" s="60"/>
    </row>
    <row r="369" spans="1:3" ht="19.5" customHeight="1">
      <c r="A369" s="1" t="s">
        <v>51</v>
      </c>
      <c r="B369" s="22">
        <v>9.2</v>
      </c>
      <c r="C369" s="60"/>
    </row>
    <row r="370" spans="1:3" ht="19.5" customHeight="1">
      <c r="A370" s="1" t="s">
        <v>46</v>
      </c>
      <c r="B370" s="22">
        <v>13.8</v>
      </c>
      <c r="C370" s="60"/>
    </row>
    <row r="371" spans="1:3" ht="19.5" customHeight="1">
      <c r="A371" s="1" t="s">
        <v>47</v>
      </c>
      <c r="B371" s="22">
        <v>9.2</v>
      </c>
      <c r="C371" s="60"/>
    </row>
    <row r="372" spans="1:3" ht="19.5" customHeight="1">
      <c r="A372" s="1" t="s">
        <v>52</v>
      </c>
      <c r="B372" s="22">
        <v>4.6</v>
      </c>
      <c r="C372" s="60"/>
    </row>
    <row r="373" spans="1:3" ht="19.5" customHeight="1">
      <c r="A373" s="1" t="s">
        <v>53</v>
      </c>
      <c r="B373" s="22">
        <v>9.2</v>
      </c>
      <c r="C373" s="60"/>
    </row>
    <row r="374" spans="1:3" ht="19.5" customHeight="1">
      <c r="A374" s="1" t="s">
        <v>48</v>
      </c>
      <c r="B374" s="22">
        <v>13.8</v>
      </c>
      <c r="C374" s="60"/>
    </row>
    <row r="375" spans="1:3" ht="19.5" customHeight="1">
      <c r="A375" s="1" t="s">
        <v>54</v>
      </c>
      <c r="B375" s="22">
        <v>9.2</v>
      </c>
      <c r="C375" s="60"/>
    </row>
    <row r="376" spans="1:3" ht="19.5" customHeight="1">
      <c r="A376" s="1" t="s">
        <v>55</v>
      </c>
      <c r="B376" s="22">
        <v>9.2</v>
      </c>
      <c r="C376" s="60"/>
    </row>
    <row r="377" spans="1:5" ht="24.75" customHeight="1">
      <c r="A377" s="34" t="s">
        <v>4</v>
      </c>
      <c r="B377" s="70">
        <f>SUM(B361:B376)</f>
        <v>250</v>
      </c>
      <c r="C377" s="104"/>
      <c r="E377" s="3"/>
    </row>
    <row r="378" spans="2:4" s="7" customFormat="1" ht="18.75">
      <c r="B378" s="55"/>
      <c r="C378" s="14"/>
      <c r="D378" s="8"/>
    </row>
    <row r="379" spans="1:4" s="7" customFormat="1" ht="18.75">
      <c r="A379" s="34"/>
      <c r="B379" s="25" t="s">
        <v>21</v>
      </c>
      <c r="D379" s="8"/>
    </row>
    <row r="380" spans="1:4" s="7" customFormat="1" ht="18.75">
      <c r="A380" s="34"/>
      <c r="B380" s="25" t="s">
        <v>284</v>
      </c>
      <c r="D380" s="8"/>
    </row>
    <row r="381" spans="1:2" ht="49.5" customHeight="1">
      <c r="A381" s="52"/>
      <c r="B381" s="25"/>
    </row>
    <row r="382" spans="1:3" ht="18.75">
      <c r="A382" s="262" t="s">
        <v>9</v>
      </c>
      <c r="B382" s="262"/>
      <c r="C382" s="60"/>
    </row>
    <row r="383" spans="1:2" ht="3.75" customHeight="1">
      <c r="A383" s="96"/>
      <c r="B383" s="62"/>
    </row>
    <row r="384" spans="1:3" ht="114.75" customHeight="1">
      <c r="A384" s="261" t="s">
        <v>150</v>
      </c>
      <c r="B384" s="261"/>
      <c r="C384" s="60"/>
    </row>
    <row r="385" spans="1:2" ht="49.5" customHeight="1">
      <c r="A385" s="52"/>
      <c r="B385" s="25"/>
    </row>
    <row r="386" spans="1:2" ht="18.75">
      <c r="A386" s="1"/>
      <c r="B386" s="91" t="s">
        <v>1</v>
      </c>
    </row>
    <row r="387" spans="1:2" ht="42" customHeight="1">
      <c r="A387" s="101" t="s">
        <v>24</v>
      </c>
      <c r="B387" s="19" t="s">
        <v>27</v>
      </c>
    </row>
    <row r="388" spans="1:2" ht="7.5" customHeight="1">
      <c r="A388" s="65"/>
      <c r="B388" s="66"/>
    </row>
    <row r="389" spans="1:3" ht="19.5" customHeight="1">
      <c r="A389" s="1" t="s">
        <v>10</v>
      </c>
      <c r="B389" s="22">
        <v>30107</v>
      </c>
      <c r="C389" s="60"/>
    </row>
    <row r="390" spans="1:3" ht="19.5" customHeight="1">
      <c r="A390" s="1" t="s">
        <v>2</v>
      </c>
      <c r="B390" s="22">
        <v>8245</v>
      </c>
      <c r="C390" s="60"/>
    </row>
    <row r="391" spans="1:3" ht="19.5" customHeight="1">
      <c r="A391" s="1" t="s">
        <v>3</v>
      </c>
      <c r="B391" s="22">
        <v>3995</v>
      </c>
      <c r="C391" s="60"/>
    </row>
    <row r="392" spans="1:3" ht="19.5" customHeight="1">
      <c r="A392" s="1" t="s">
        <v>49</v>
      </c>
      <c r="B392" s="22">
        <v>5865</v>
      </c>
      <c r="C392" s="60"/>
    </row>
    <row r="393" spans="1:3" ht="19.5" customHeight="1">
      <c r="A393" s="1" t="s">
        <v>42</v>
      </c>
      <c r="B393" s="22">
        <v>4845</v>
      </c>
      <c r="C393" s="60"/>
    </row>
    <row r="394" spans="1:3" ht="19.5" customHeight="1">
      <c r="A394" s="1" t="s">
        <v>50</v>
      </c>
      <c r="B394" s="22">
        <v>11475</v>
      </c>
      <c r="C394" s="60"/>
    </row>
    <row r="395" spans="1:3" ht="19.5" customHeight="1">
      <c r="A395" s="1" t="s">
        <v>43</v>
      </c>
      <c r="B395" s="22">
        <v>3570</v>
      </c>
      <c r="C395" s="60"/>
    </row>
    <row r="396" spans="1:3" ht="19.5" customHeight="1">
      <c r="A396" s="1" t="s">
        <v>44</v>
      </c>
      <c r="B396" s="22">
        <v>3740</v>
      </c>
      <c r="C396" s="60"/>
    </row>
    <row r="397" spans="1:3" ht="19.5" customHeight="1">
      <c r="A397" s="1" t="s">
        <v>56</v>
      </c>
      <c r="B397" s="22">
        <v>4165</v>
      </c>
      <c r="C397" s="60"/>
    </row>
    <row r="398" spans="1:3" ht="19.5" customHeight="1">
      <c r="A398" s="1" t="s">
        <v>51</v>
      </c>
      <c r="B398" s="22">
        <v>14195</v>
      </c>
      <c r="C398" s="60"/>
    </row>
    <row r="399" spans="1:3" ht="19.5" customHeight="1">
      <c r="A399" s="1" t="s">
        <v>46</v>
      </c>
      <c r="B399" s="22">
        <v>9690</v>
      </c>
      <c r="C399" s="60"/>
    </row>
    <row r="400" spans="1:3" ht="19.5" customHeight="1">
      <c r="A400" s="1" t="s">
        <v>47</v>
      </c>
      <c r="B400" s="22">
        <v>3085.5</v>
      </c>
      <c r="C400" s="60"/>
    </row>
    <row r="401" spans="1:3" ht="19.5" customHeight="1">
      <c r="A401" s="1" t="s">
        <v>52</v>
      </c>
      <c r="B401" s="22">
        <v>3170.5</v>
      </c>
      <c r="C401" s="60"/>
    </row>
    <row r="402" spans="1:3" ht="19.5" customHeight="1">
      <c r="A402" s="1" t="s">
        <v>53</v>
      </c>
      <c r="B402" s="22">
        <v>3995</v>
      </c>
      <c r="C402" s="60"/>
    </row>
    <row r="403" spans="1:3" ht="19.5" customHeight="1">
      <c r="A403" s="1" t="s">
        <v>48</v>
      </c>
      <c r="B403" s="22">
        <v>4352</v>
      </c>
      <c r="C403" s="60"/>
    </row>
    <row r="404" spans="1:3" ht="19.5" customHeight="1">
      <c r="A404" s="1" t="s">
        <v>54</v>
      </c>
      <c r="B404" s="22">
        <v>5185</v>
      </c>
      <c r="C404" s="60"/>
    </row>
    <row r="405" spans="1:3" ht="19.5" customHeight="1">
      <c r="A405" s="1" t="s">
        <v>55</v>
      </c>
      <c r="B405" s="22">
        <v>1810.5</v>
      </c>
      <c r="C405" s="60"/>
    </row>
    <row r="406" spans="1:5" ht="24.75" customHeight="1">
      <c r="A406" s="34" t="s">
        <v>4</v>
      </c>
      <c r="B406" s="70">
        <f>SUM(B389:B405)</f>
        <v>121490.5</v>
      </c>
      <c r="C406" s="104"/>
      <c r="E406" s="3"/>
    </row>
    <row r="407" spans="1:2" ht="18.75">
      <c r="A407" s="1"/>
      <c r="B407" s="22"/>
    </row>
    <row r="408" spans="2:4" s="7" customFormat="1" ht="18.75">
      <c r="B408" s="55"/>
      <c r="D408" s="8"/>
    </row>
    <row r="409" spans="1:4" s="7" customFormat="1" ht="18.75">
      <c r="A409" s="34"/>
      <c r="B409" s="25" t="s">
        <v>22</v>
      </c>
      <c r="D409" s="8"/>
    </row>
    <row r="410" spans="1:4" s="7" customFormat="1" ht="18.75">
      <c r="A410" s="34"/>
      <c r="B410" s="25" t="s">
        <v>284</v>
      </c>
      <c r="D410" s="8"/>
    </row>
    <row r="411" spans="1:2" ht="35.25" customHeight="1">
      <c r="A411" s="52"/>
      <c r="B411" s="25"/>
    </row>
    <row r="412" spans="1:7" ht="18.75">
      <c r="A412" s="262" t="s">
        <v>9</v>
      </c>
      <c r="B412" s="262"/>
      <c r="F412" s="23"/>
      <c r="G412" s="23"/>
    </row>
    <row r="413" spans="1:2" ht="3.75" customHeight="1">
      <c r="A413" s="96"/>
      <c r="B413" s="62"/>
    </row>
    <row r="414" spans="1:2" ht="193.5" customHeight="1">
      <c r="A414" s="261" t="s">
        <v>151</v>
      </c>
      <c r="B414" s="261"/>
    </row>
    <row r="415" spans="1:2" ht="40.5" customHeight="1">
      <c r="A415" s="52"/>
      <c r="B415" s="25"/>
    </row>
    <row r="416" spans="1:2" ht="22.5" customHeight="1">
      <c r="A416" s="1"/>
      <c r="B416" s="91" t="s">
        <v>1</v>
      </c>
    </row>
    <row r="417" spans="1:2" ht="38.25" customHeight="1">
      <c r="A417" s="101" t="s">
        <v>24</v>
      </c>
      <c r="B417" s="19" t="s">
        <v>27</v>
      </c>
    </row>
    <row r="418" spans="1:2" ht="7.5" customHeight="1">
      <c r="A418" s="65"/>
      <c r="B418" s="66"/>
    </row>
    <row r="419" spans="1:2" ht="19.5" customHeight="1">
      <c r="A419" s="92" t="s">
        <v>10</v>
      </c>
      <c r="B419" s="108">
        <v>272.5</v>
      </c>
    </row>
    <row r="420" spans="1:2" ht="19.5" customHeight="1">
      <c r="A420" s="92" t="s">
        <v>2</v>
      </c>
      <c r="B420" s="108">
        <v>130.1</v>
      </c>
    </row>
    <row r="421" spans="1:2" ht="19.5" customHeight="1">
      <c r="A421" s="92" t="s">
        <v>3</v>
      </c>
      <c r="B421" s="108">
        <v>123.8</v>
      </c>
    </row>
    <row r="422" spans="1:2" ht="19.5" customHeight="1">
      <c r="A422" s="93" t="s">
        <v>49</v>
      </c>
      <c r="B422" s="108">
        <v>123.8</v>
      </c>
    </row>
    <row r="423" spans="1:2" ht="19.5" customHeight="1">
      <c r="A423" s="93" t="s">
        <v>42</v>
      </c>
      <c r="B423" s="108">
        <v>123.8</v>
      </c>
    </row>
    <row r="424" spans="1:2" ht="19.5" customHeight="1">
      <c r="A424" s="93" t="s">
        <v>50</v>
      </c>
      <c r="B424" s="108">
        <v>123.8</v>
      </c>
    </row>
    <row r="425" spans="1:2" ht="19.5" customHeight="1">
      <c r="A425" s="93" t="s">
        <v>43</v>
      </c>
      <c r="B425" s="108">
        <v>123.8</v>
      </c>
    </row>
    <row r="426" spans="1:7" ht="19.5" customHeight="1">
      <c r="A426" s="93" t="s">
        <v>44</v>
      </c>
      <c r="B426" s="108">
        <v>123.8</v>
      </c>
      <c r="F426" s="23"/>
      <c r="G426" s="23"/>
    </row>
    <row r="427" spans="1:7" ht="19.5" customHeight="1">
      <c r="A427" s="93" t="s">
        <v>56</v>
      </c>
      <c r="B427" s="108">
        <v>123.8</v>
      </c>
      <c r="F427" s="23"/>
      <c r="G427" s="23"/>
    </row>
    <row r="428" spans="1:7" ht="19.5" customHeight="1">
      <c r="A428" s="93" t="s">
        <v>51</v>
      </c>
      <c r="B428" s="108">
        <v>130.1</v>
      </c>
      <c r="F428" s="23"/>
      <c r="G428" s="23"/>
    </row>
    <row r="429" spans="1:7" ht="19.5" customHeight="1">
      <c r="A429" s="93" t="s">
        <v>46</v>
      </c>
      <c r="B429" s="108">
        <v>123.8</v>
      </c>
      <c r="F429" s="23"/>
      <c r="G429" s="23"/>
    </row>
    <row r="430" spans="1:7" ht="19.5" customHeight="1">
      <c r="A430" s="93" t="s">
        <v>47</v>
      </c>
      <c r="B430" s="108">
        <v>123.8</v>
      </c>
      <c r="F430" s="23"/>
      <c r="G430" s="23"/>
    </row>
    <row r="431" spans="1:7" ht="19.5" customHeight="1">
      <c r="A431" s="93" t="s">
        <v>52</v>
      </c>
      <c r="B431" s="108">
        <v>123.8</v>
      </c>
      <c r="F431" s="23"/>
      <c r="G431" s="23"/>
    </row>
    <row r="432" spans="1:7" ht="19.5" customHeight="1">
      <c r="A432" s="93" t="s">
        <v>53</v>
      </c>
      <c r="B432" s="108">
        <v>123.8</v>
      </c>
      <c r="F432" s="23"/>
      <c r="G432" s="23"/>
    </row>
    <row r="433" spans="1:7" ht="19.5" customHeight="1">
      <c r="A433" s="93" t="s">
        <v>48</v>
      </c>
      <c r="B433" s="108">
        <v>123.8</v>
      </c>
      <c r="F433" s="23"/>
      <c r="G433" s="23"/>
    </row>
    <row r="434" spans="1:7" ht="19.5" customHeight="1">
      <c r="A434" s="93" t="s">
        <v>54</v>
      </c>
      <c r="B434" s="108">
        <v>123.8</v>
      </c>
      <c r="F434" s="23"/>
      <c r="G434" s="23"/>
    </row>
    <row r="435" spans="1:7" ht="19.5" customHeight="1">
      <c r="A435" s="93" t="s">
        <v>55</v>
      </c>
      <c r="B435" s="108">
        <v>123.8</v>
      </c>
      <c r="F435" s="23"/>
      <c r="G435" s="23"/>
    </row>
    <row r="436" spans="1:5" ht="20.25" customHeight="1">
      <c r="A436" s="34" t="s">
        <v>4</v>
      </c>
      <c r="B436" s="70">
        <f>SUM(B419:B435)</f>
        <v>2265.9</v>
      </c>
      <c r="C436" s="104"/>
      <c r="E436" s="3"/>
    </row>
    <row r="437" spans="1:4" s="7" customFormat="1" ht="18.75">
      <c r="A437" s="34"/>
      <c r="B437" s="25" t="s">
        <v>28</v>
      </c>
      <c r="D437" s="8"/>
    </row>
    <row r="438" spans="1:4" s="7" customFormat="1" ht="18.75">
      <c r="A438" s="34"/>
      <c r="B438" s="25" t="s">
        <v>284</v>
      </c>
      <c r="D438" s="8"/>
    </row>
    <row r="439" spans="1:2" ht="39.75" customHeight="1">
      <c r="A439" s="52"/>
      <c r="B439" s="25"/>
    </row>
    <row r="440" spans="1:7" ht="18.75">
      <c r="A440" s="262" t="s">
        <v>0</v>
      </c>
      <c r="B440" s="262"/>
      <c r="F440" s="23"/>
      <c r="G440" s="23"/>
    </row>
    <row r="441" spans="1:2" ht="3.75" customHeight="1">
      <c r="A441" s="96"/>
      <c r="B441" s="62"/>
    </row>
    <row r="442" spans="1:3" ht="228.75" customHeight="1">
      <c r="A442" s="261" t="s">
        <v>152</v>
      </c>
      <c r="B442" s="261"/>
      <c r="C442" s="60"/>
    </row>
    <row r="443" spans="1:2" ht="28.5" customHeight="1">
      <c r="A443" s="52"/>
      <c r="B443" s="25"/>
    </row>
    <row r="444" spans="1:4" ht="18.75" customHeight="1">
      <c r="A444" s="21"/>
      <c r="B444" s="103" t="s">
        <v>1</v>
      </c>
      <c r="C444" s="21"/>
      <c r="D444" s="1"/>
    </row>
    <row r="445" spans="1:4" ht="21.75" customHeight="1">
      <c r="A445" s="276" t="s">
        <v>11</v>
      </c>
      <c r="B445" s="263" t="s">
        <v>27</v>
      </c>
      <c r="C445" s="21"/>
      <c r="D445" s="1"/>
    </row>
    <row r="446" spans="1:4" ht="18" customHeight="1">
      <c r="A446" s="277"/>
      <c r="B446" s="264"/>
      <c r="C446" s="21"/>
      <c r="D446" s="1"/>
    </row>
    <row r="447" spans="1:2" ht="7.5" customHeight="1">
      <c r="A447" s="65"/>
      <c r="B447" s="66"/>
    </row>
    <row r="448" spans="1:4" ht="19.5" customHeight="1">
      <c r="A448" s="21" t="s">
        <v>10</v>
      </c>
      <c r="B448" s="24">
        <v>2325.7</v>
      </c>
      <c r="C448" s="21"/>
      <c r="D448" s="1"/>
    </row>
    <row r="449" spans="1:4" ht="19.5" customHeight="1">
      <c r="A449" s="21" t="s">
        <v>2</v>
      </c>
      <c r="B449" s="94">
        <v>45</v>
      </c>
      <c r="C449" s="21"/>
      <c r="D449" s="1"/>
    </row>
    <row r="450" spans="1:2" s="21" customFormat="1" ht="19.5" customHeight="1">
      <c r="A450" s="21" t="s">
        <v>3</v>
      </c>
      <c r="B450" s="94">
        <v>400</v>
      </c>
    </row>
    <row r="451" spans="1:4" ht="19.5" customHeight="1">
      <c r="A451" s="1" t="s">
        <v>49</v>
      </c>
      <c r="B451" s="22">
        <v>5.1</v>
      </c>
      <c r="C451" s="21"/>
      <c r="D451" s="1"/>
    </row>
    <row r="452" spans="1:4" ht="19.5" customHeight="1">
      <c r="A452" s="1" t="s">
        <v>42</v>
      </c>
      <c r="B452" s="22">
        <v>5.1</v>
      </c>
      <c r="C452" s="21"/>
      <c r="D452" s="1"/>
    </row>
    <row r="453" spans="1:4" ht="19.5" customHeight="1">
      <c r="A453" s="1" t="s">
        <v>50</v>
      </c>
      <c r="B453" s="22">
        <v>29.3</v>
      </c>
      <c r="C453" s="21"/>
      <c r="D453" s="1"/>
    </row>
    <row r="454" spans="1:4" ht="19.5" customHeight="1">
      <c r="A454" s="1" t="s">
        <v>43</v>
      </c>
      <c r="B454" s="22">
        <v>5.1</v>
      </c>
      <c r="C454" s="21"/>
      <c r="D454" s="1"/>
    </row>
    <row r="455" spans="1:4" ht="19.5" customHeight="1">
      <c r="A455" s="1" t="s">
        <v>44</v>
      </c>
      <c r="B455" s="22">
        <v>5.1</v>
      </c>
      <c r="C455" s="21"/>
      <c r="D455" s="1"/>
    </row>
    <row r="456" spans="1:4" ht="19.5" customHeight="1">
      <c r="A456" s="1" t="s">
        <v>56</v>
      </c>
      <c r="B456" s="22">
        <v>5.1</v>
      </c>
      <c r="C456" s="21"/>
      <c r="D456" s="1"/>
    </row>
    <row r="457" spans="1:4" ht="19.5" customHeight="1">
      <c r="A457" s="1" t="s">
        <v>51</v>
      </c>
      <c r="B457" s="22">
        <v>460.3</v>
      </c>
      <c r="C457" s="21"/>
      <c r="D457" s="1"/>
    </row>
    <row r="458" spans="1:4" ht="19.5" customHeight="1">
      <c r="A458" s="1" t="s">
        <v>46</v>
      </c>
      <c r="B458" s="22">
        <v>5.1</v>
      </c>
      <c r="C458" s="21"/>
      <c r="D458" s="1"/>
    </row>
    <row r="459" spans="1:4" ht="19.5" customHeight="1">
      <c r="A459" s="1" t="s">
        <v>47</v>
      </c>
      <c r="B459" s="22">
        <v>25</v>
      </c>
      <c r="C459" s="21"/>
      <c r="D459" s="1"/>
    </row>
    <row r="460" spans="1:4" ht="19.5" customHeight="1">
      <c r="A460" s="1" t="s">
        <v>52</v>
      </c>
      <c r="B460" s="22">
        <v>5.1</v>
      </c>
      <c r="C460" s="21"/>
      <c r="D460" s="1"/>
    </row>
    <row r="461" spans="1:4" ht="19.5" customHeight="1">
      <c r="A461" s="1" t="s">
        <v>53</v>
      </c>
      <c r="B461" s="22">
        <v>5.1</v>
      </c>
      <c r="C461" s="21"/>
      <c r="D461" s="1"/>
    </row>
    <row r="462" spans="1:4" ht="19.5" customHeight="1">
      <c r="A462" s="1" t="s">
        <v>48</v>
      </c>
      <c r="B462" s="22">
        <v>25</v>
      </c>
      <c r="C462" s="21"/>
      <c r="D462" s="1"/>
    </row>
    <row r="463" spans="1:4" ht="19.5" customHeight="1">
      <c r="A463" s="1" t="s">
        <v>54</v>
      </c>
      <c r="B463" s="22">
        <v>5.1</v>
      </c>
      <c r="C463" s="21"/>
      <c r="D463" s="1"/>
    </row>
    <row r="464" spans="1:4" ht="19.5" customHeight="1">
      <c r="A464" s="1" t="s">
        <v>55</v>
      </c>
      <c r="B464" s="22">
        <v>5.1</v>
      </c>
      <c r="C464" s="21"/>
      <c r="D464" s="1"/>
    </row>
    <row r="465" spans="1:5" ht="21.75" customHeight="1">
      <c r="A465" s="34" t="s">
        <v>4</v>
      </c>
      <c r="B465" s="70">
        <f>B448+B449+B450+B451+B452+B453+B454+B455+B456+B457+B458+B459+B460+B461+B462+B463+B464</f>
        <v>3361.3</v>
      </c>
      <c r="C465" s="104"/>
      <c r="E465" s="3"/>
    </row>
    <row r="466" spans="1:4" s="7" customFormat="1" ht="18.75">
      <c r="A466" s="34"/>
      <c r="B466" s="25" t="s">
        <v>71</v>
      </c>
      <c r="D466" s="8"/>
    </row>
    <row r="467" spans="1:4" s="7" customFormat="1" ht="18.75">
      <c r="A467" s="34"/>
      <c r="B467" s="25" t="s">
        <v>284</v>
      </c>
      <c r="D467" s="8"/>
    </row>
    <row r="468" spans="1:2" ht="49.5" customHeight="1">
      <c r="A468" s="52"/>
      <c r="B468" s="25"/>
    </row>
    <row r="469" spans="1:7" ht="18.75">
      <c r="A469" s="262" t="s">
        <v>9</v>
      </c>
      <c r="B469" s="262"/>
      <c r="F469" s="23"/>
      <c r="G469" s="23"/>
    </row>
    <row r="470" spans="1:2" ht="3.75" customHeight="1">
      <c r="A470" s="96"/>
      <c r="B470" s="62"/>
    </row>
    <row r="471" spans="1:2" ht="133.5" customHeight="1">
      <c r="A471" s="261" t="s">
        <v>148</v>
      </c>
      <c r="B471" s="261"/>
    </row>
    <row r="472" spans="1:2" ht="49.5" customHeight="1">
      <c r="A472" s="52"/>
      <c r="B472" s="25"/>
    </row>
    <row r="473" spans="1:2" ht="18" customHeight="1">
      <c r="A473" s="21"/>
      <c r="B473" s="103" t="s">
        <v>1</v>
      </c>
    </row>
    <row r="474" spans="1:2" ht="39" customHeight="1">
      <c r="A474" s="101" t="s">
        <v>41</v>
      </c>
      <c r="B474" s="19" t="s">
        <v>27</v>
      </c>
    </row>
    <row r="475" spans="1:2" ht="7.5" customHeight="1">
      <c r="A475" s="65"/>
      <c r="B475" s="66"/>
    </row>
    <row r="476" spans="1:4" s="2" customFormat="1" ht="19.5" customHeight="1">
      <c r="A476" s="21" t="s">
        <v>10</v>
      </c>
      <c r="B476" s="24">
        <v>716412.7</v>
      </c>
      <c r="D476" s="5"/>
    </row>
    <row r="477" spans="1:2" ht="19.5" customHeight="1">
      <c r="A477" s="21" t="s">
        <v>2</v>
      </c>
      <c r="B477" s="24">
        <v>205580.5</v>
      </c>
    </row>
    <row r="478" spans="1:2" ht="19.5" customHeight="1">
      <c r="A478" s="21" t="s">
        <v>3</v>
      </c>
      <c r="B478" s="24">
        <v>78707.9</v>
      </c>
    </row>
    <row r="479" spans="1:2" ht="19.5" customHeight="1">
      <c r="A479" s="1" t="s">
        <v>49</v>
      </c>
      <c r="B479" s="22">
        <v>72428.6</v>
      </c>
    </row>
    <row r="480" spans="1:2" ht="19.5" customHeight="1">
      <c r="A480" s="1" t="s">
        <v>42</v>
      </c>
      <c r="B480" s="22">
        <v>13738.4</v>
      </c>
    </row>
    <row r="481" spans="1:2" ht="19.5" customHeight="1">
      <c r="A481" s="1" t="s">
        <v>50</v>
      </c>
      <c r="B481" s="22">
        <v>114894.6</v>
      </c>
    </row>
    <row r="482" spans="1:2" ht="19.5" customHeight="1">
      <c r="A482" s="1" t="s">
        <v>43</v>
      </c>
      <c r="B482" s="22">
        <v>23841.3</v>
      </c>
    </row>
    <row r="483" spans="1:2" ht="19.5" customHeight="1">
      <c r="A483" s="1" t="s">
        <v>44</v>
      </c>
      <c r="B483" s="22">
        <v>32117.9</v>
      </c>
    </row>
    <row r="484" spans="1:2" ht="19.5" customHeight="1">
      <c r="A484" s="1" t="s">
        <v>56</v>
      </c>
      <c r="B484" s="22">
        <v>50604.4</v>
      </c>
    </row>
    <row r="485" spans="1:3" ht="19.5" customHeight="1">
      <c r="A485" s="1" t="s">
        <v>51</v>
      </c>
      <c r="B485" s="22">
        <v>200614</v>
      </c>
      <c r="C485" s="60"/>
    </row>
    <row r="486" spans="1:4" ht="19.5" customHeight="1">
      <c r="A486" s="1" t="s">
        <v>46</v>
      </c>
      <c r="B486" s="22">
        <v>35519</v>
      </c>
      <c r="C486" s="109"/>
      <c r="D486" s="1"/>
    </row>
    <row r="487" spans="1:4" ht="19.5" customHeight="1">
      <c r="A487" s="1" t="s">
        <v>47</v>
      </c>
      <c r="B487" s="22">
        <v>35112.6</v>
      </c>
      <c r="C487" s="109"/>
      <c r="D487" s="1"/>
    </row>
    <row r="488" spans="1:2" ht="19.5" customHeight="1">
      <c r="A488" s="1" t="s">
        <v>52</v>
      </c>
      <c r="B488" s="22">
        <v>29710.5</v>
      </c>
    </row>
    <row r="489" spans="1:2" ht="19.5" customHeight="1">
      <c r="A489" s="1" t="s">
        <v>53</v>
      </c>
      <c r="B489" s="22">
        <v>34078.4</v>
      </c>
    </row>
    <row r="490" spans="1:2" ht="19.5" customHeight="1">
      <c r="A490" s="1" t="s">
        <v>48</v>
      </c>
      <c r="B490" s="22">
        <v>41054.6</v>
      </c>
    </row>
    <row r="491" spans="1:2" ht="19.5" customHeight="1">
      <c r="A491" s="1" t="s">
        <v>54</v>
      </c>
      <c r="B491" s="22">
        <v>74909.1</v>
      </c>
    </row>
    <row r="492" spans="1:2" ht="19.5" customHeight="1">
      <c r="A492" s="1" t="s">
        <v>55</v>
      </c>
      <c r="B492" s="22">
        <v>10950.6</v>
      </c>
    </row>
    <row r="493" spans="1:5" ht="24.75" customHeight="1">
      <c r="A493" s="34" t="s">
        <v>4</v>
      </c>
      <c r="B493" s="70">
        <f>SUM(B476:B492)</f>
        <v>1770275.1</v>
      </c>
      <c r="C493" s="104"/>
      <c r="E493" s="3"/>
    </row>
    <row r="494" spans="2:4" s="7" customFormat="1" ht="23.25" customHeight="1">
      <c r="B494" s="55"/>
      <c r="D494" s="8"/>
    </row>
    <row r="495" spans="1:4" s="7" customFormat="1" ht="18.75">
      <c r="A495" s="34"/>
      <c r="B495" s="25" t="s">
        <v>25</v>
      </c>
      <c r="D495" s="8"/>
    </row>
    <row r="496" spans="1:4" s="7" customFormat="1" ht="18.75">
      <c r="A496" s="34"/>
      <c r="B496" s="25" t="s">
        <v>284</v>
      </c>
      <c r="D496" s="8"/>
    </row>
    <row r="497" spans="1:2" ht="49.5" customHeight="1">
      <c r="A497" s="52"/>
      <c r="B497" s="25"/>
    </row>
    <row r="498" spans="1:7" ht="18.75">
      <c r="A498" s="262" t="s">
        <v>9</v>
      </c>
      <c r="B498" s="262"/>
      <c r="F498" s="23"/>
      <c r="G498" s="23"/>
    </row>
    <row r="499" spans="1:2" ht="3.75" customHeight="1">
      <c r="A499" s="96"/>
      <c r="B499" s="62"/>
    </row>
    <row r="500" spans="1:2" ht="98.25" customHeight="1">
      <c r="A500" s="261" t="s">
        <v>153</v>
      </c>
      <c r="B500" s="261"/>
    </row>
    <row r="501" spans="1:2" ht="49.5" customHeight="1">
      <c r="A501" s="52"/>
      <c r="B501" s="25"/>
    </row>
    <row r="502" spans="1:2" ht="18.75" customHeight="1">
      <c r="A502" s="1"/>
      <c r="B502" s="91" t="s">
        <v>1</v>
      </c>
    </row>
    <row r="503" spans="1:2" ht="38.25" customHeight="1">
      <c r="A503" s="101" t="s">
        <v>24</v>
      </c>
      <c r="B503" s="19" t="s">
        <v>27</v>
      </c>
    </row>
    <row r="504" spans="1:2" ht="7.5" customHeight="1">
      <c r="A504" s="65"/>
      <c r="B504" s="66"/>
    </row>
    <row r="505" spans="1:2" ht="19.5" customHeight="1">
      <c r="A505" s="21" t="s">
        <v>10</v>
      </c>
      <c r="B505" s="22">
        <v>68</v>
      </c>
    </row>
    <row r="506" spans="1:2" ht="19.5" customHeight="1">
      <c r="A506" s="1" t="s">
        <v>2</v>
      </c>
      <c r="B506" s="22">
        <v>69.2</v>
      </c>
    </row>
    <row r="507" spans="1:2" ht="19.5" customHeight="1">
      <c r="A507" s="1" t="s">
        <v>50</v>
      </c>
      <c r="B507" s="22">
        <v>35.6</v>
      </c>
    </row>
    <row r="508" spans="1:2" ht="19.5" customHeight="1">
      <c r="A508" s="1" t="s">
        <v>63</v>
      </c>
      <c r="B508" s="22">
        <v>35.6</v>
      </c>
    </row>
    <row r="509" spans="1:2" ht="19.5" customHeight="1">
      <c r="A509" s="1" t="s">
        <v>54</v>
      </c>
      <c r="B509" s="22">
        <v>35.6</v>
      </c>
    </row>
    <row r="510" spans="1:5" ht="24.75" customHeight="1">
      <c r="A510" s="34" t="s">
        <v>4</v>
      </c>
      <c r="B510" s="70">
        <f>SUM(B505:B509)</f>
        <v>244</v>
      </c>
      <c r="C510" s="104"/>
      <c r="E510" s="3"/>
    </row>
    <row r="511" spans="1:2" ht="18.75" customHeight="1">
      <c r="A511" s="1"/>
      <c r="B511" s="22"/>
    </row>
    <row r="512" spans="2:4" s="7" customFormat="1" ht="18.75" customHeight="1">
      <c r="B512" s="55"/>
      <c r="D512" s="8"/>
    </row>
    <row r="513" spans="1:4" s="7" customFormat="1" ht="18.75">
      <c r="A513" s="34"/>
      <c r="B513" s="25" t="s">
        <v>39</v>
      </c>
      <c r="D513" s="8"/>
    </row>
    <row r="514" spans="1:4" s="7" customFormat="1" ht="18.75">
      <c r="A514" s="34"/>
      <c r="B514" s="25" t="s">
        <v>284</v>
      </c>
      <c r="D514" s="8"/>
    </row>
    <row r="515" spans="1:2" ht="49.5" customHeight="1">
      <c r="A515" s="52"/>
      <c r="B515" s="25"/>
    </row>
    <row r="516" spans="1:7" ht="18.75">
      <c r="A516" s="262" t="s">
        <v>9</v>
      </c>
      <c r="B516" s="262"/>
      <c r="F516" s="23"/>
      <c r="G516" s="23"/>
    </row>
    <row r="517" spans="1:2" ht="3.75" customHeight="1">
      <c r="A517" s="96"/>
      <c r="B517" s="62"/>
    </row>
    <row r="518" spans="1:3" ht="115.5" customHeight="1">
      <c r="A518" s="261" t="s">
        <v>154</v>
      </c>
      <c r="B518" s="261"/>
      <c r="C518" s="60"/>
    </row>
    <row r="519" spans="1:2" ht="49.5" customHeight="1">
      <c r="A519" s="52"/>
      <c r="B519" s="25"/>
    </row>
    <row r="520" spans="1:2" ht="18.75">
      <c r="A520" s="1"/>
      <c r="B520" s="91" t="s">
        <v>1</v>
      </c>
    </row>
    <row r="521" spans="1:2" ht="39" customHeight="1">
      <c r="A521" s="101" t="s">
        <v>24</v>
      </c>
      <c r="B521" s="19" t="s">
        <v>27</v>
      </c>
    </row>
    <row r="522" spans="1:2" ht="7.5" customHeight="1">
      <c r="A522" s="65"/>
      <c r="B522" s="66"/>
    </row>
    <row r="523" spans="1:2" ht="19.5" customHeight="1">
      <c r="A523" s="21" t="s">
        <v>10</v>
      </c>
      <c r="B523" s="22">
        <v>396</v>
      </c>
    </row>
    <row r="524" spans="1:4" s="2" customFormat="1" ht="19.5" customHeight="1">
      <c r="A524" s="21" t="s">
        <v>2</v>
      </c>
      <c r="B524" s="22">
        <v>99</v>
      </c>
      <c r="D524" s="5"/>
    </row>
    <row r="525" spans="1:2" ht="19.5" customHeight="1">
      <c r="A525" s="1" t="s">
        <v>3</v>
      </c>
      <c r="B525" s="22">
        <v>198</v>
      </c>
    </row>
    <row r="526" spans="1:2" ht="19.5" customHeight="1">
      <c r="A526" s="1" t="s">
        <v>49</v>
      </c>
      <c r="B526" s="22">
        <v>99</v>
      </c>
    </row>
    <row r="527" spans="1:2" ht="19.5" customHeight="1">
      <c r="A527" s="1" t="s">
        <v>50</v>
      </c>
      <c r="B527" s="22">
        <v>99</v>
      </c>
    </row>
    <row r="528" spans="1:2" ht="19.5" customHeight="1">
      <c r="A528" s="1" t="s">
        <v>56</v>
      </c>
      <c r="B528" s="22">
        <v>99</v>
      </c>
    </row>
    <row r="529" spans="1:2" ht="19.5" customHeight="1">
      <c r="A529" s="1" t="s">
        <v>51</v>
      </c>
      <c r="B529" s="22">
        <v>114</v>
      </c>
    </row>
    <row r="530" spans="1:2" ht="19.5" customHeight="1">
      <c r="A530" s="1" t="s">
        <v>46</v>
      </c>
      <c r="B530" s="22">
        <v>99</v>
      </c>
    </row>
    <row r="531" spans="1:2" ht="19.5" customHeight="1">
      <c r="A531" s="1" t="s">
        <v>52</v>
      </c>
      <c r="B531" s="22">
        <v>99</v>
      </c>
    </row>
    <row r="532" spans="1:2" ht="19.5" customHeight="1">
      <c r="A532" s="1" t="s">
        <v>54</v>
      </c>
      <c r="B532" s="22">
        <v>99</v>
      </c>
    </row>
    <row r="533" spans="1:4" s="7" customFormat="1" ht="19.5" customHeight="1">
      <c r="A533" s="7" t="s">
        <v>55</v>
      </c>
      <c r="B533" s="55">
        <v>99</v>
      </c>
      <c r="D533" s="8"/>
    </row>
    <row r="534" spans="1:5" ht="24.75" customHeight="1">
      <c r="A534" s="34" t="s">
        <v>4</v>
      </c>
      <c r="B534" s="70">
        <f>SUM(B523:B533)</f>
        <v>1500</v>
      </c>
      <c r="C534" s="104"/>
      <c r="E534" s="3"/>
    </row>
    <row r="535" spans="2:4" s="7" customFormat="1" ht="18.75">
      <c r="B535" s="25"/>
      <c r="D535" s="8"/>
    </row>
    <row r="536" spans="1:4" s="7" customFormat="1" ht="18.75">
      <c r="A536" s="34"/>
      <c r="B536" s="25" t="s">
        <v>35</v>
      </c>
      <c r="D536" s="8"/>
    </row>
    <row r="537" spans="1:4" s="7" customFormat="1" ht="18.75">
      <c r="A537" s="34"/>
      <c r="B537" s="25" t="s">
        <v>284</v>
      </c>
      <c r="D537" s="8"/>
    </row>
    <row r="538" spans="1:2" ht="37.5" customHeight="1">
      <c r="A538" s="52"/>
      <c r="B538" s="25"/>
    </row>
    <row r="539" spans="1:7" ht="18.75">
      <c r="A539" s="262" t="s">
        <v>9</v>
      </c>
      <c r="B539" s="262"/>
      <c r="F539" s="23"/>
      <c r="G539" s="23"/>
    </row>
    <row r="540" spans="1:2" ht="3.75" customHeight="1">
      <c r="A540" s="96"/>
      <c r="B540" s="62"/>
    </row>
    <row r="541" spans="1:2" ht="228.75" customHeight="1">
      <c r="A541" s="261" t="s">
        <v>155</v>
      </c>
      <c r="B541" s="261"/>
    </row>
    <row r="542" spans="1:2" ht="27" customHeight="1">
      <c r="A542" s="52"/>
      <c r="B542" s="25"/>
    </row>
    <row r="543" spans="1:2" ht="18.75">
      <c r="A543" s="1"/>
      <c r="B543" s="91" t="s">
        <v>1</v>
      </c>
    </row>
    <row r="544" spans="1:2" ht="39" customHeight="1">
      <c r="A544" s="101" t="s">
        <v>24</v>
      </c>
      <c r="B544" s="19" t="s">
        <v>27</v>
      </c>
    </row>
    <row r="545" spans="1:2" ht="7.5" customHeight="1">
      <c r="A545" s="65"/>
      <c r="B545" s="66"/>
    </row>
    <row r="546" spans="1:2" ht="19.5" customHeight="1">
      <c r="A546" s="1" t="s">
        <v>10</v>
      </c>
      <c r="B546" s="22">
        <v>52066.3</v>
      </c>
    </row>
    <row r="547" spans="1:2" ht="19.5" customHeight="1">
      <c r="A547" s="1" t="s">
        <v>2</v>
      </c>
      <c r="B547" s="22">
        <v>18078.9</v>
      </c>
    </row>
    <row r="548" spans="1:2" ht="19.5" customHeight="1">
      <c r="A548" s="1" t="s">
        <v>3</v>
      </c>
      <c r="B548" s="22">
        <v>10000.4</v>
      </c>
    </row>
    <row r="549" spans="1:2" ht="19.5" customHeight="1">
      <c r="A549" s="1" t="s">
        <v>49</v>
      </c>
      <c r="B549" s="22">
        <v>28435.7</v>
      </c>
    </row>
    <row r="550" spans="1:2" ht="19.5" customHeight="1">
      <c r="A550" s="1" t="s">
        <v>42</v>
      </c>
      <c r="B550" s="22">
        <v>11053.7</v>
      </c>
    </row>
    <row r="551" spans="1:2" ht="19.5" customHeight="1">
      <c r="A551" s="1" t="s">
        <v>50</v>
      </c>
      <c r="B551" s="22">
        <v>26634</v>
      </c>
    </row>
    <row r="552" spans="1:2" ht="19.5" customHeight="1">
      <c r="A552" s="1" t="s">
        <v>43</v>
      </c>
      <c r="B552" s="22">
        <v>11198.2</v>
      </c>
    </row>
    <row r="553" spans="1:2" ht="19.5" customHeight="1">
      <c r="A553" s="1" t="s">
        <v>44</v>
      </c>
      <c r="B553" s="22">
        <v>11341</v>
      </c>
    </row>
    <row r="554" spans="1:2" ht="19.5" customHeight="1">
      <c r="A554" s="1" t="s">
        <v>56</v>
      </c>
      <c r="B554" s="22">
        <v>15433.3</v>
      </c>
    </row>
    <row r="555" spans="1:2" ht="19.5" customHeight="1">
      <c r="A555" s="1" t="s">
        <v>51</v>
      </c>
      <c r="B555" s="22">
        <v>27044.9</v>
      </c>
    </row>
    <row r="556" spans="1:2" ht="19.5" customHeight="1">
      <c r="A556" s="1" t="s">
        <v>46</v>
      </c>
      <c r="B556" s="22">
        <v>25397.7</v>
      </c>
    </row>
    <row r="557" spans="1:2" ht="19.5" customHeight="1">
      <c r="A557" s="1" t="s">
        <v>47</v>
      </c>
      <c r="B557" s="22">
        <v>7229.7</v>
      </c>
    </row>
    <row r="558" spans="1:2" ht="19.5" customHeight="1">
      <c r="A558" s="1" t="s">
        <v>52</v>
      </c>
      <c r="B558" s="22">
        <v>12394.2</v>
      </c>
    </row>
    <row r="559" spans="1:2" ht="19.5" customHeight="1">
      <c r="A559" s="1" t="s">
        <v>53</v>
      </c>
      <c r="B559" s="22">
        <v>8204.3</v>
      </c>
    </row>
    <row r="560" spans="1:2" ht="19.5" customHeight="1">
      <c r="A560" s="1" t="s">
        <v>48</v>
      </c>
      <c r="B560" s="22">
        <v>19731.7</v>
      </c>
    </row>
    <row r="561" spans="1:2" ht="19.5" customHeight="1">
      <c r="A561" s="1" t="s">
        <v>54</v>
      </c>
      <c r="B561" s="22">
        <v>13472.7</v>
      </c>
    </row>
    <row r="562" spans="1:2" ht="19.5" customHeight="1">
      <c r="A562" s="1" t="s">
        <v>55</v>
      </c>
      <c r="B562" s="22">
        <v>8011.3</v>
      </c>
    </row>
    <row r="563" spans="1:5" ht="25.5" customHeight="1">
      <c r="A563" s="34" t="s">
        <v>4</v>
      </c>
      <c r="B563" s="70">
        <f>SUM(B546:B562)</f>
        <v>305728</v>
      </c>
      <c r="C563" s="104"/>
      <c r="E563" s="3"/>
    </row>
    <row r="564" spans="1:4" s="7" customFormat="1" ht="18.75">
      <c r="A564" s="34"/>
      <c r="B564" s="25" t="s">
        <v>36</v>
      </c>
      <c r="D564" s="8"/>
    </row>
    <row r="565" spans="1:4" s="7" customFormat="1" ht="18.75">
      <c r="A565" s="34"/>
      <c r="B565" s="25" t="s">
        <v>284</v>
      </c>
      <c r="D565" s="8"/>
    </row>
    <row r="566" spans="1:2" ht="49.5" customHeight="1">
      <c r="A566" s="52"/>
      <c r="B566" s="25"/>
    </row>
    <row r="567" spans="1:7" ht="18.75">
      <c r="A567" s="262" t="s">
        <v>9</v>
      </c>
      <c r="B567" s="262"/>
      <c r="F567" s="23"/>
      <c r="G567" s="23"/>
    </row>
    <row r="568" spans="1:2" ht="3.75" customHeight="1">
      <c r="A568" s="96"/>
      <c r="B568" s="62"/>
    </row>
    <row r="569" spans="1:2" ht="151.5" customHeight="1">
      <c r="A569" s="261" t="s">
        <v>156</v>
      </c>
      <c r="B569" s="261"/>
    </row>
    <row r="570" spans="1:2" ht="49.5" customHeight="1">
      <c r="A570" s="52"/>
      <c r="B570" s="25"/>
    </row>
    <row r="571" spans="1:2" ht="21" customHeight="1">
      <c r="A571" s="1"/>
      <c r="B571" s="91" t="s">
        <v>1</v>
      </c>
    </row>
    <row r="572" spans="1:2" ht="38.25" customHeight="1">
      <c r="A572" s="101" t="s">
        <v>24</v>
      </c>
      <c r="B572" s="19" t="s">
        <v>27</v>
      </c>
    </row>
    <row r="573" spans="1:2" ht="7.5" customHeight="1">
      <c r="A573" s="65"/>
      <c r="B573" s="66"/>
    </row>
    <row r="574" spans="1:2" ht="19.5" customHeight="1">
      <c r="A574" s="21" t="s">
        <v>10</v>
      </c>
      <c r="B574" s="1">
        <v>1075.3</v>
      </c>
    </row>
    <row r="575" spans="1:2" ht="18" customHeight="1">
      <c r="A575" s="21" t="s">
        <v>2</v>
      </c>
      <c r="B575" s="1">
        <v>506.7</v>
      </c>
    </row>
    <row r="576" spans="1:2" ht="18.75" customHeight="1">
      <c r="A576" s="21" t="s">
        <v>3</v>
      </c>
      <c r="B576" s="1">
        <v>379.9</v>
      </c>
    </row>
    <row r="577" spans="1:2" ht="18" customHeight="1">
      <c r="A577" s="1" t="s">
        <v>49</v>
      </c>
      <c r="B577" s="1">
        <v>748.5</v>
      </c>
    </row>
    <row r="578" spans="1:2" ht="18.75" customHeight="1">
      <c r="A578" s="1" t="s">
        <v>42</v>
      </c>
      <c r="B578" s="1">
        <v>96.7</v>
      </c>
    </row>
    <row r="579" spans="1:2" ht="18.75" customHeight="1">
      <c r="A579" s="1" t="s">
        <v>50</v>
      </c>
      <c r="B579" s="1">
        <v>354.3</v>
      </c>
    </row>
    <row r="580" spans="1:2" ht="18.75" customHeight="1">
      <c r="A580" s="1" t="s">
        <v>43</v>
      </c>
      <c r="B580" s="1">
        <v>88.8</v>
      </c>
    </row>
    <row r="581" spans="1:2" ht="18.75" customHeight="1">
      <c r="A581" s="1" t="s">
        <v>44</v>
      </c>
      <c r="B581" s="1">
        <v>100.9</v>
      </c>
    </row>
    <row r="582" spans="1:2" ht="18.75" customHeight="1">
      <c r="A582" s="1" t="s">
        <v>56</v>
      </c>
      <c r="B582" s="1">
        <v>134.7</v>
      </c>
    </row>
    <row r="583" spans="1:2" ht="18.75" customHeight="1">
      <c r="A583" s="1" t="s">
        <v>51</v>
      </c>
      <c r="B583" s="1">
        <v>298.8</v>
      </c>
    </row>
    <row r="584" spans="1:2" ht="18.75" customHeight="1">
      <c r="A584" s="1" t="s">
        <v>46</v>
      </c>
      <c r="B584" s="1">
        <v>180.8</v>
      </c>
    </row>
    <row r="585" spans="1:2" ht="18.75" customHeight="1">
      <c r="A585" s="1" t="s">
        <v>47</v>
      </c>
      <c r="B585" s="1">
        <v>185.3</v>
      </c>
    </row>
    <row r="586" spans="1:2" ht="18.75" customHeight="1">
      <c r="A586" s="1" t="s">
        <v>52</v>
      </c>
      <c r="B586" s="1">
        <v>106.3</v>
      </c>
    </row>
    <row r="587" spans="1:2" ht="18.75" customHeight="1">
      <c r="A587" s="1" t="s">
        <v>53</v>
      </c>
      <c r="B587" s="1">
        <v>113.3</v>
      </c>
    </row>
    <row r="588" spans="1:2" ht="18.75" customHeight="1">
      <c r="A588" s="1" t="s">
        <v>48</v>
      </c>
      <c r="B588" s="1">
        <v>174.8</v>
      </c>
    </row>
    <row r="589" spans="1:2" ht="18.75" customHeight="1">
      <c r="A589" s="1" t="s">
        <v>54</v>
      </c>
      <c r="B589" s="1">
        <v>130.1</v>
      </c>
    </row>
    <row r="590" spans="1:2" ht="18.75" customHeight="1">
      <c r="A590" s="1" t="s">
        <v>55</v>
      </c>
      <c r="B590" s="1">
        <v>83.8</v>
      </c>
    </row>
    <row r="591" spans="1:5" ht="24.75" customHeight="1">
      <c r="A591" s="34" t="s">
        <v>4</v>
      </c>
      <c r="B591" s="70">
        <f>SUM(B574:B590)</f>
        <v>4759</v>
      </c>
      <c r="C591" s="104"/>
      <c r="E591" s="3"/>
    </row>
    <row r="592" spans="1:2" ht="18.75" customHeight="1">
      <c r="A592" s="1"/>
      <c r="B592" s="22"/>
    </row>
    <row r="593" spans="1:4" s="7" customFormat="1" ht="18.75">
      <c r="A593" s="34"/>
      <c r="B593" s="25" t="s">
        <v>37</v>
      </c>
      <c r="D593" s="8"/>
    </row>
    <row r="594" spans="1:4" s="7" customFormat="1" ht="18.75">
      <c r="A594" s="34"/>
      <c r="B594" s="25" t="s">
        <v>284</v>
      </c>
      <c r="D594" s="8"/>
    </row>
    <row r="595" spans="1:2" ht="49.5" customHeight="1">
      <c r="A595" s="52"/>
      <c r="B595" s="25"/>
    </row>
    <row r="596" spans="1:7" ht="18.75">
      <c r="A596" s="262" t="s">
        <v>9</v>
      </c>
      <c r="B596" s="262"/>
      <c r="F596" s="23"/>
      <c r="G596" s="23"/>
    </row>
    <row r="597" spans="1:2" ht="3.75" customHeight="1">
      <c r="A597" s="96"/>
      <c r="B597" s="62"/>
    </row>
    <row r="598" spans="1:5" ht="75.75" customHeight="1">
      <c r="A598" s="261" t="s">
        <v>157</v>
      </c>
      <c r="B598" s="261"/>
      <c r="C598" s="60"/>
      <c r="E598" s="3"/>
    </row>
    <row r="599" spans="1:2" ht="49.5" customHeight="1">
      <c r="A599" s="52"/>
      <c r="B599" s="25"/>
    </row>
    <row r="600" spans="1:2" ht="18.75">
      <c r="A600" s="1"/>
      <c r="B600" s="91" t="s">
        <v>1</v>
      </c>
    </row>
    <row r="601" spans="1:2" ht="42" customHeight="1">
      <c r="A601" s="101" t="s">
        <v>24</v>
      </c>
      <c r="B601" s="19" t="s">
        <v>27</v>
      </c>
    </row>
    <row r="602" spans="1:2" ht="7.5" customHeight="1">
      <c r="A602" s="65"/>
      <c r="B602" s="66"/>
    </row>
    <row r="603" spans="1:2" ht="19.5" customHeight="1">
      <c r="A603" s="21" t="s">
        <v>10</v>
      </c>
      <c r="B603" s="1">
        <v>907.2</v>
      </c>
    </row>
    <row r="604" spans="1:2" ht="19.5" customHeight="1">
      <c r="A604" s="21" t="s">
        <v>2</v>
      </c>
      <c r="B604" s="1">
        <v>344.7</v>
      </c>
    </row>
    <row r="605" spans="1:2" ht="19.5" customHeight="1">
      <c r="A605" s="21" t="s">
        <v>3</v>
      </c>
      <c r="B605" s="1">
        <v>344.7</v>
      </c>
    </row>
    <row r="606" spans="1:2" ht="19.5" customHeight="1">
      <c r="A606" s="1" t="s">
        <v>49</v>
      </c>
      <c r="B606" s="1">
        <v>448.2</v>
      </c>
    </row>
    <row r="607" spans="1:2" ht="19.5" customHeight="1">
      <c r="A607" s="1" t="s">
        <v>42</v>
      </c>
      <c r="B607" s="1">
        <v>181.4</v>
      </c>
    </row>
    <row r="608" spans="1:2" ht="19.5" customHeight="1">
      <c r="A608" s="1" t="s">
        <v>50</v>
      </c>
      <c r="B608" s="1">
        <v>272.2</v>
      </c>
    </row>
    <row r="609" spans="1:2" ht="19.5" customHeight="1">
      <c r="A609" s="1" t="s">
        <v>43</v>
      </c>
      <c r="B609" s="114">
        <v>127</v>
      </c>
    </row>
    <row r="610" spans="1:2" ht="19.5" customHeight="1">
      <c r="A610" s="1" t="s">
        <v>44</v>
      </c>
      <c r="B610" s="1">
        <v>90.7</v>
      </c>
    </row>
    <row r="611" spans="1:2" ht="19.5" customHeight="1">
      <c r="A611" s="1" t="s">
        <v>56</v>
      </c>
      <c r="B611" s="1">
        <v>181.4</v>
      </c>
    </row>
    <row r="612" spans="1:2" ht="19.5" customHeight="1">
      <c r="A612" s="1" t="s">
        <v>51</v>
      </c>
      <c r="B612" s="1">
        <v>453.6</v>
      </c>
    </row>
    <row r="613" spans="1:2" ht="19.5" customHeight="1">
      <c r="A613" s="1" t="s">
        <v>46</v>
      </c>
      <c r="B613" s="1">
        <v>362.9</v>
      </c>
    </row>
    <row r="614" spans="1:2" ht="19.5" customHeight="1">
      <c r="A614" s="1" t="s">
        <v>47</v>
      </c>
      <c r="B614" s="1">
        <v>90.7</v>
      </c>
    </row>
    <row r="615" spans="1:2" ht="19.5" customHeight="1">
      <c r="A615" s="1" t="s">
        <v>52</v>
      </c>
      <c r="B615" s="1">
        <v>145.2</v>
      </c>
    </row>
    <row r="616" spans="1:2" ht="19.5" customHeight="1">
      <c r="A616" s="1" t="s">
        <v>53</v>
      </c>
      <c r="B616" s="1">
        <v>108.9</v>
      </c>
    </row>
    <row r="617" spans="1:2" ht="19.5" customHeight="1">
      <c r="A617" s="1" t="s">
        <v>48</v>
      </c>
      <c r="B617" s="1">
        <v>217.7</v>
      </c>
    </row>
    <row r="618" spans="1:2" ht="19.5" customHeight="1">
      <c r="A618" s="1" t="s">
        <v>54</v>
      </c>
      <c r="B618" s="1">
        <v>108.9</v>
      </c>
    </row>
    <row r="619" spans="1:2" ht="19.5" customHeight="1">
      <c r="A619" s="1" t="s">
        <v>55</v>
      </c>
      <c r="B619" s="1">
        <v>145.2</v>
      </c>
    </row>
    <row r="620" spans="1:5" ht="24.75" customHeight="1">
      <c r="A620" s="34" t="s">
        <v>4</v>
      </c>
      <c r="B620" s="70">
        <f>SUM(B603:B619)</f>
        <v>4530.6</v>
      </c>
      <c r="C620" s="104"/>
      <c r="E620" s="3"/>
    </row>
    <row r="621" spans="1:2" ht="18.75">
      <c r="A621" s="1"/>
      <c r="B621" s="22"/>
    </row>
    <row r="622" spans="1:2" ht="18.75">
      <c r="A622" s="1"/>
      <c r="B622" s="22"/>
    </row>
    <row r="623" spans="1:4" s="7" customFormat="1" ht="18.75">
      <c r="A623" s="34"/>
      <c r="B623" s="25" t="s">
        <v>38</v>
      </c>
      <c r="D623" s="8"/>
    </row>
    <row r="624" spans="1:4" s="7" customFormat="1" ht="18.75">
      <c r="A624" s="34"/>
      <c r="B624" s="25" t="s">
        <v>284</v>
      </c>
      <c r="D624" s="8"/>
    </row>
    <row r="625" spans="1:2" ht="49.5" customHeight="1">
      <c r="A625" s="52"/>
      <c r="B625" s="25"/>
    </row>
    <row r="626" spans="1:7" ht="18.75">
      <c r="A626" s="262" t="s">
        <v>9</v>
      </c>
      <c r="B626" s="262"/>
      <c r="F626" s="23"/>
      <c r="G626" s="23"/>
    </row>
    <row r="627" spans="1:2" ht="3.75" customHeight="1">
      <c r="A627" s="96"/>
      <c r="B627" s="62"/>
    </row>
    <row r="628" spans="1:5" s="7" customFormat="1" ht="76.5" customHeight="1">
      <c r="A628" s="266" t="s">
        <v>327</v>
      </c>
      <c r="B628" s="266"/>
      <c r="C628" s="14"/>
      <c r="D628" s="8"/>
      <c r="E628" s="8"/>
    </row>
    <row r="629" spans="1:2" ht="49.5" customHeight="1">
      <c r="A629" s="52"/>
      <c r="B629" s="25"/>
    </row>
    <row r="630" spans="2:5" s="7" customFormat="1" ht="18.75">
      <c r="B630" s="95" t="s">
        <v>1</v>
      </c>
      <c r="C630" s="14"/>
      <c r="D630" s="8"/>
      <c r="E630" s="8"/>
    </row>
    <row r="631" spans="1:5" s="7" customFormat="1" ht="37.5">
      <c r="A631" s="64" t="s">
        <v>24</v>
      </c>
      <c r="B631" s="54" t="s">
        <v>27</v>
      </c>
      <c r="C631" s="14"/>
      <c r="D631" s="8"/>
      <c r="E631" s="8"/>
    </row>
    <row r="632" spans="1:2" ht="7.5" customHeight="1">
      <c r="A632" s="65"/>
      <c r="B632" s="66"/>
    </row>
    <row r="633" spans="1:5" s="7" customFormat="1" ht="19.5" customHeight="1">
      <c r="A633" s="7" t="s">
        <v>10</v>
      </c>
      <c r="B633" s="55">
        <f>1755+102</f>
        <v>1857</v>
      </c>
      <c r="C633" s="14"/>
      <c r="D633" s="8"/>
      <c r="E633" s="8"/>
    </row>
    <row r="634" spans="1:5" s="7" customFormat="1" ht="19.5" customHeight="1">
      <c r="A634" s="7" t="s">
        <v>2</v>
      </c>
      <c r="B634" s="55">
        <f>638+102</f>
        <v>740</v>
      </c>
      <c r="C634" s="15"/>
      <c r="D634" s="8"/>
      <c r="E634" s="8"/>
    </row>
    <row r="635" spans="1:5" s="7" customFormat="1" ht="19.5" customHeight="1">
      <c r="A635" s="7" t="s">
        <v>3</v>
      </c>
      <c r="B635" s="55">
        <f>320+90</f>
        <v>410</v>
      </c>
      <c r="C635" s="14"/>
      <c r="D635" s="8"/>
      <c r="E635" s="8"/>
    </row>
    <row r="636" spans="1:5" s="7" customFormat="1" ht="19.5" customHeight="1">
      <c r="A636" s="7" t="s">
        <v>49</v>
      </c>
      <c r="B636" s="55">
        <f>632+90</f>
        <v>722</v>
      </c>
      <c r="C636" s="14"/>
      <c r="D636" s="8"/>
      <c r="E636" s="8"/>
    </row>
    <row r="637" spans="1:5" s="7" customFormat="1" ht="19.5" customHeight="1">
      <c r="A637" s="7" t="s">
        <v>42</v>
      </c>
      <c r="B637" s="55">
        <f>328+61</f>
        <v>389</v>
      </c>
      <c r="C637" s="14"/>
      <c r="D637" s="8"/>
      <c r="E637" s="8"/>
    </row>
    <row r="638" spans="1:5" s="7" customFormat="1" ht="19.5" customHeight="1">
      <c r="A638" s="7" t="s">
        <v>50</v>
      </c>
      <c r="B638" s="55">
        <f>576+73</f>
        <v>649</v>
      </c>
      <c r="C638" s="14"/>
      <c r="D638" s="8"/>
      <c r="E638" s="8"/>
    </row>
    <row r="639" spans="1:5" s="7" customFormat="1" ht="19.5" customHeight="1">
      <c r="A639" s="7" t="s">
        <v>43</v>
      </c>
      <c r="B639" s="55">
        <f>334+73</f>
        <v>407</v>
      </c>
      <c r="C639" s="14"/>
      <c r="D639" s="8"/>
      <c r="E639" s="8"/>
    </row>
    <row r="640" spans="1:5" s="7" customFormat="1" ht="19.5" customHeight="1">
      <c r="A640" s="7" t="s">
        <v>44</v>
      </c>
      <c r="B640" s="55">
        <f>325+61</f>
        <v>386</v>
      </c>
      <c r="C640" s="14"/>
      <c r="D640" s="8"/>
      <c r="E640" s="8"/>
    </row>
    <row r="641" spans="1:5" s="7" customFormat="1" ht="19.5" customHeight="1">
      <c r="A641" s="7" t="s">
        <v>56</v>
      </c>
      <c r="B641" s="55">
        <f>312+102</f>
        <v>414</v>
      </c>
      <c r="C641" s="14"/>
      <c r="D641" s="8"/>
      <c r="E641" s="8"/>
    </row>
    <row r="642" spans="1:5" s="7" customFormat="1" ht="19.5" customHeight="1">
      <c r="A642" s="7" t="s">
        <v>51</v>
      </c>
      <c r="B642" s="55">
        <f>673+73</f>
        <v>746</v>
      </c>
      <c r="C642" s="14"/>
      <c r="D642" s="8"/>
      <c r="E642" s="8"/>
    </row>
    <row r="643" spans="1:5" s="7" customFormat="1" ht="19.5" customHeight="1">
      <c r="A643" s="7" t="s">
        <v>46</v>
      </c>
      <c r="B643" s="55">
        <f>622+90</f>
        <v>712</v>
      </c>
      <c r="C643" s="14"/>
      <c r="D643" s="8"/>
      <c r="E643" s="8"/>
    </row>
    <row r="644" spans="1:5" s="7" customFormat="1" ht="19.5" customHeight="1">
      <c r="A644" s="7" t="s">
        <v>47</v>
      </c>
      <c r="B644" s="55">
        <f>315+73</f>
        <v>388</v>
      </c>
      <c r="C644" s="14"/>
      <c r="D644" s="8"/>
      <c r="E644" s="8"/>
    </row>
    <row r="645" spans="1:5" s="7" customFormat="1" ht="19.5" customHeight="1">
      <c r="A645" s="7" t="s">
        <v>52</v>
      </c>
      <c r="B645" s="55">
        <f>317+61</f>
        <v>378</v>
      </c>
      <c r="C645" s="14"/>
      <c r="D645" s="8"/>
      <c r="E645" s="8"/>
    </row>
    <row r="646" spans="1:5" s="7" customFormat="1" ht="19.5" customHeight="1">
      <c r="A646" s="7" t="s">
        <v>53</v>
      </c>
      <c r="B646" s="55">
        <f>328+102</f>
        <v>430</v>
      </c>
      <c r="C646" s="14"/>
      <c r="D646" s="8"/>
      <c r="E646" s="8"/>
    </row>
    <row r="647" spans="1:5" s="7" customFormat="1" ht="19.5" customHeight="1">
      <c r="A647" s="7" t="s">
        <v>48</v>
      </c>
      <c r="B647" s="55">
        <f>606+61</f>
        <v>667</v>
      </c>
      <c r="C647" s="14"/>
      <c r="D647" s="8"/>
      <c r="E647" s="8"/>
    </row>
    <row r="648" spans="1:5" s="7" customFormat="1" ht="19.5" customHeight="1">
      <c r="A648" s="7" t="s">
        <v>54</v>
      </c>
      <c r="B648" s="55">
        <f>613+61</f>
        <v>674</v>
      </c>
      <c r="C648" s="14"/>
      <c r="D648" s="8"/>
      <c r="E648" s="8"/>
    </row>
    <row r="649" spans="1:5" s="7" customFormat="1" ht="19.5" customHeight="1">
      <c r="A649" s="7" t="s">
        <v>55</v>
      </c>
      <c r="B649" s="55">
        <f>295+102</f>
        <v>397</v>
      </c>
      <c r="C649" s="14"/>
      <c r="D649" s="8"/>
      <c r="E649" s="8"/>
    </row>
    <row r="650" spans="1:5" ht="24.75" customHeight="1">
      <c r="A650" s="34" t="s">
        <v>4</v>
      </c>
      <c r="B650" s="70">
        <f>SUM(B633:B649)</f>
        <v>10366</v>
      </c>
      <c r="C650" s="104"/>
      <c r="E650" s="3"/>
    </row>
    <row r="651" spans="1:5" s="7" customFormat="1" ht="18.75">
      <c r="A651" s="1"/>
      <c r="B651" s="22"/>
      <c r="C651" s="14"/>
      <c r="D651" s="8"/>
      <c r="E651" s="8"/>
    </row>
    <row r="652" spans="1:5" s="7" customFormat="1" ht="18.75">
      <c r="A652" s="1"/>
      <c r="B652" s="22"/>
      <c r="C652" s="14"/>
      <c r="D652" s="8"/>
      <c r="E652" s="8"/>
    </row>
    <row r="653" spans="1:4" s="7" customFormat="1" ht="18.75">
      <c r="A653" s="34"/>
      <c r="B653" s="25" t="s">
        <v>66</v>
      </c>
      <c r="D653" s="8"/>
    </row>
    <row r="654" spans="1:4" s="7" customFormat="1" ht="18.75">
      <c r="A654" s="34"/>
      <c r="B654" s="25" t="s">
        <v>284</v>
      </c>
      <c r="D654" s="8"/>
    </row>
    <row r="655" spans="1:2" ht="49.5" customHeight="1">
      <c r="A655" s="52"/>
      <c r="B655" s="25"/>
    </row>
    <row r="656" spans="1:7" ht="18.75">
      <c r="A656" s="262" t="s">
        <v>9</v>
      </c>
      <c r="B656" s="262"/>
      <c r="F656" s="23"/>
      <c r="G656" s="23"/>
    </row>
    <row r="657" spans="1:2" ht="3.75" customHeight="1">
      <c r="A657" s="96"/>
      <c r="B657" s="62"/>
    </row>
    <row r="658" spans="1:5" ht="94.5" customHeight="1">
      <c r="A658" s="261" t="s">
        <v>99</v>
      </c>
      <c r="B658" s="261"/>
      <c r="C658" s="17"/>
      <c r="E658" s="3"/>
    </row>
    <row r="659" spans="1:2" ht="49.5" customHeight="1">
      <c r="A659" s="52"/>
      <c r="B659" s="25"/>
    </row>
    <row r="660" spans="1:4" s="7" customFormat="1" ht="18.75">
      <c r="A660" s="269" t="s">
        <v>1</v>
      </c>
      <c r="B660" s="269"/>
      <c r="D660" s="8"/>
    </row>
    <row r="661" spans="1:4" s="7" customFormat="1" ht="43.5" customHeight="1">
      <c r="A661" s="101" t="s">
        <v>24</v>
      </c>
      <c r="B661" s="19" t="s">
        <v>27</v>
      </c>
      <c r="D661" s="8"/>
    </row>
    <row r="662" spans="1:2" ht="7.5" customHeight="1">
      <c r="A662" s="65"/>
      <c r="B662" s="66"/>
    </row>
    <row r="663" spans="1:2" ht="19.5" customHeight="1">
      <c r="A663" s="21" t="s">
        <v>10</v>
      </c>
      <c r="B663" s="61">
        <v>1095</v>
      </c>
    </row>
    <row r="664" spans="1:2" ht="19.5" customHeight="1">
      <c r="A664" s="21" t="s">
        <v>2</v>
      </c>
      <c r="B664" s="113">
        <v>547.3</v>
      </c>
    </row>
    <row r="665" spans="1:2" ht="19.5" customHeight="1">
      <c r="A665" s="21" t="s">
        <v>3</v>
      </c>
      <c r="B665" s="113">
        <v>379.5</v>
      </c>
    </row>
    <row r="666" spans="1:2" ht="19.5" customHeight="1">
      <c r="A666" s="1" t="s">
        <v>49</v>
      </c>
      <c r="B666" s="61">
        <v>596.3</v>
      </c>
    </row>
    <row r="667" spans="1:2" ht="19.5" customHeight="1">
      <c r="A667" s="1" t="s">
        <v>42</v>
      </c>
      <c r="B667" s="61">
        <v>27.4</v>
      </c>
    </row>
    <row r="668" spans="1:2" ht="19.5" customHeight="1">
      <c r="A668" s="1" t="s">
        <v>50</v>
      </c>
      <c r="B668" s="61">
        <v>814</v>
      </c>
    </row>
    <row r="669" spans="1:2" ht="19.5" customHeight="1">
      <c r="A669" s="1" t="s">
        <v>43</v>
      </c>
      <c r="B669" s="61">
        <v>188.1</v>
      </c>
    </row>
    <row r="670" spans="1:2" ht="19.5" customHeight="1">
      <c r="A670" s="1" t="s">
        <v>44</v>
      </c>
      <c r="B670" s="61">
        <v>295.3</v>
      </c>
    </row>
    <row r="671" spans="1:2" ht="19.5" customHeight="1">
      <c r="A671" s="1" t="s">
        <v>56</v>
      </c>
      <c r="B671" s="61">
        <v>301.5</v>
      </c>
    </row>
    <row r="672" spans="1:2" ht="19.5" customHeight="1">
      <c r="A672" s="1" t="s">
        <v>51</v>
      </c>
      <c r="B672" s="61">
        <v>508</v>
      </c>
    </row>
    <row r="673" spans="1:2" ht="19.5" customHeight="1">
      <c r="A673" s="1" t="s">
        <v>46</v>
      </c>
      <c r="B673" s="61">
        <v>164.3</v>
      </c>
    </row>
    <row r="674" spans="1:2" ht="19.5" customHeight="1">
      <c r="A674" s="1" t="s">
        <v>47</v>
      </c>
      <c r="B674" s="61">
        <v>569.7</v>
      </c>
    </row>
    <row r="675" spans="1:2" ht="19.5" customHeight="1">
      <c r="A675" s="1" t="s">
        <v>52</v>
      </c>
      <c r="B675" s="61">
        <v>678.5</v>
      </c>
    </row>
    <row r="676" spans="1:2" ht="19.5" customHeight="1">
      <c r="A676" s="1" t="s">
        <v>53</v>
      </c>
      <c r="B676" s="61">
        <v>408</v>
      </c>
    </row>
    <row r="677" spans="1:2" ht="19.5" customHeight="1">
      <c r="A677" s="1" t="s">
        <v>48</v>
      </c>
      <c r="B677" s="61">
        <v>328.3</v>
      </c>
    </row>
    <row r="678" spans="1:2" ht="19.5" customHeight="1">
      <c r="A678" s="1" t="s">
        <v>54</v>
      </c>
      <c r="B678" s="61">
        <v>707.3</v>
      </c>
    </row>
    <row r="679" spans="1:2" ht="19.5" customHeight="1">
      <c r="A679" s="1" t="s">
        <v>55</v>
      </c>
      <c r="B679" s="61">
        <v>55</v>
      </c>
    </row>
    <row r="680" spans="1:5" ht="24.75" customHeight="1">
      <c r="A680" s="34" t="s">
        <v>4</v>
      </c>
      <c r="B680" s="110">
        <f>SUM(B663:B679)</f>
        <v>7663.5</v>
      </c>
      <c r="C680" s="104"/>
      <c r="E680" s="3"/>
    </row>
    <row r="681" spans="1:2" ht="18.75">
      <c r="A681" s="1"/>
      <c r="B681" s="22"/>
    </row>
    <row r="682" spans="1:2" ht="18.75">
      <c r="A682" s="1"/>
      <c r="B682" s="22"/>
    </row>
    <row r="683" spans="1:4" s="7" customFormat="1" ht="18.75">
      <c r="A683" s="34"/>
      <c r="B683" s="25" t="s">
        <v>74</v>
      </c>
      <c r="D683" s="8"/>
    </row>
    <row r="684" spans="1:4" s="7" customFormat="1" ht="18.75">
      <c r="A684" s="34"/>
      <c r="B684" s="25" t="s">
        <v>284</v>
      </c>
      <c r="D684" s="8"/>
    </row>
    <row r="685" spans="1:2" ht="49.5" customHeight="1">
      <c r="A685" s="52"/>
      <c r="B685" s="25"/>
    </row>
    <row r="686" spans="1:7" ht="18.75">
      <c r="A686" s="262" t="s">
        <v>9</v>
      </c>
      <c r="B686" s="262"/>
      <c r="F686" s="23"/>
      <c r="G686" s="23"/>
    </row>
    <row r="687" spans="1:2" ht="3.75" customHeight="1">
      <c r="A687" s="96"/>
      <c r="B687" s="62"/>
    </row>
    <row r="688" spans="1:2" ht="96.75" customHeight="1">
      <c r="A688" s="266" t="s">
        <v>95</v>
      </c>
      <c r="B688" s="266"/>
    </row>
    <row r="689" spans="1:2" ht="49.5" customHeight="1">
      <c r="A689" s="52"/>
      <c r="B689" s="25"/>
    </row>
    <row r="690" spans="1:2" ht="18.75" customHeight="1">
      <c r="A690" s="7"/>
      <c r="B690" s="95" t="s">
        <v>1</v>
      </c>
    </row>
    <row r="691" spans="1:2" ht="43.5" customHeight="1">
      <c r="A691" s="64" t="s">
        <v>24</v>
      </c>
      <c r="B691" s="54" t="s">
        <v>27</v>
      </c>
    </row>
    <row r="692" spans="1:2" ht="7.5" customHeight="1">
      <c r="A692" s="65"/>
      <c r="B692" s="66"/>
    </row>
    <row r="693" spans="1:2" ht="19.5" customHeight="1">
      <c r="A693" s="7" t="s">
        <v>10</v>
      </c>
      <c r="B693" s="55">
        <v>864</v>
      </c>
    </row>
    <row r="694" spans="1:2" ht="19.5" customHeight="1">
      <c r="A694" s="7" t="s">
        <v>2</v>
      </c>
      <c r="B694" s="55">
        <v>381</v>
      </c>
    </row>
    <row r="695" spans="1:2" ht="19.5" customHeight="1">
      <c r="A695" s="7" t="s">
        <v>3</v>
      </c>
      <c r="B695" s="55">
        <v>347</v>
      </c>
    </row>
    <row r="696" spans="1:2" ht="19.5" customHeight="1">
      <c r="A696" s="7" t="s">
        <v>49</v>
      </c>
      <c r="B696" s="55">
        <v>362</v>
      </c>
    </row>
    <row r="697" spans="1:2" ht="19.5" customHeight="1">
      <c r="A697" s="7" t="s">
        <v>42</v>
      </c>
      <c r="B697" s="55">
        <v>363</v>
      </c>
    </row>
    <row r="698" spans="1:2" ht="19.5" customHeight="1">
      <c r="A698" s="7" t="s">
        <v>50</v>
      </c>
      <c r="B698" s="55">
        <v>386</v>
      </c>
    </row>
    <row r="699" spans="1:2" ht="19.5" customHeight="1">
      <c r="A699" s="7" t="s">
        <v>43</v>
      </c>
      <c r="B699" s="55">
        <v>359</v>
      </c>
    </row>
    <row r="700" spans="1:2" ht="19.5" customHeight="1">
      <c r="A700" s="7" t="s">
        <v>44</v>
      </c>
      <c r="B700" s="55">
        <v>355</v>
      </c>
    </row>
    <row r="701" spans="1:2" ht="19.5" customHeight="1">
      <c r="A701" s="7" t="s">
        <v>56</v>
      </c>
      <c r="B701" s="55">
        <v>376</v>
      </c>
    </row>
    <row r="702" spans="1:2" ht="19.5" customHeight="1">
      <c r="A702" s="7" t="s">
        <v>51</v>
      </c>
      <c r="B702" s="55">
        <v>379</v>
      </c>
    </row>
    <row r="703" spans="1:2" ht="19.5" customHeight="1">
      <c r="A703" s="7" t="s">
        <v>46</v>
      </c>
      <c r="B703" s="55">
        <v>373</v>
      </c>
    </row>
    <row r="704" spans="1:2" ht="19.5" customHeight="1">
      <c r="A704" s="7" t="s">
        <v>47</v>
      </c>
      <c r="B704" s="55">
        <v>367</v>
      </c>
    </row>
    <row r="705" spans="1:2" ht="19.5" customHeight="1">
      <c r="A705" s="7" t="s">
        <v>52</v>
      </c>
      <c r="B705" s="55">
        <v>378</v>
      </c>
    </row>
    <row r="706" spans="1:2" ht="19.5" customHeight="1">
      <c r="A706" s="7" t="s">
        <v>53</v>
      </c>
      <c r="B706" s="55">
        <v>396</v>
      </c>
    </row>
    <row r="707" spans="1:2" ht="19.5" customHeight="1">
      <c r="A707" s="7" t="s">
        <v>48</v>
      </c>
      <c r="B707" s="55">
        <v>366</v>
      </c>
    </row>
    <row r="708" spans="1:2" ht="19.5" customHeight="1">
      <c r="A708" s="7" t="s">
        <v>54</v>
      </c>
      <c r="B708" s="55">
        <v>369</v>
      </c>
    </row>
    <row r="709" spans="1:2" ht="19.5" customHeight="1">
      <c r="A709" s="7" t="s">
        <v>55</v>
      </c>
      <c r="B709" s="55">
        <v>379</v>
      </c>
    </row>
    <row r="710" spans="1:5" ht="24.75" customHeight="1">
      <c r="A710" s="34" t="s">
        <v>4</v>
      </c>
      <c r="B710" s="70">
        <f>SUM(B693:B709)</f>
        <v>6800</v>
      </c>
      <c r="C710" s="104"/>
      <c r="E710" s="3"/>
    </row>
    <row r="711" spans="1:2" ht="18.75" customHeight="1">
      <c r="A711" s="34"/>
      <c r="B711" s="29"/>
    </row>
    <row r="712" spans="1:2" ht="18.75" customHeight="1">
      <c r="A712" s="34"/>
      <c r="B712" s="29"/>
    </row>
    <row r="713" spans="1:4" s="7" customFormat="1" ht="18.75">
      <c r="A713" s="34"/>
      <c r="B713" s="25" t="s">
        <v>73</v>
      </c>
      <c r="D713" s="8"/>
    </row>
    <row r="714" spans="1:4" s="7" customFormat="1" ht="18.75">
      <c r="A714" s="34"/>
      <c r="B714" s="25" t="s">
        <v>284</v>
      </c>
      <c r="D714" s="8"/>
    </row>
    <row r="715" spans="1:2" ht="49.5" customHeight="1">
      <c r="A715" s="52"/>
      <c r="B715" s="25"/>
    </row>
    <row r="716" spans="1:7" ht="18.75">
      <c r="A716" s="262" t="s">
        <v>9</v>
      </c>
      <c r="B716" s="262"/>
      <c r="F716" s="23"/>
      <c r="G716" s="23"/>
    </row>
    <row r="717" spans="1:2" ht="3.75" customHeight="1">
      <c r="A717" s="96"/>
      <c r="B717" s="62"/>
    </row>
    <row r="718" spans="1:2" ht="59.25" customHeight="1">
      <c r="A718" s="266" t="s">
        <v>94</v>
      </c>
      <c r="B718" s="266"/>
    </row>
    <row r="719" spans="1:2" ht="49.5" customHeight="1">
      <c r="A719" s="52"/>
      <c r="B719" s="25"/>
    </row>
    <row r="720" spans="1:2" ht="18.75">
      <c r="A720" s="7"/>
      <c r="B720" s="95" t="s">
        <v>1</v>
      </c>
    </row>
    <row r="721" spans="1:2" ht="43.5" customHeight="1">
      <c r="A721" s="64" t="s">
        <v>24</v>
      </c>
      <c r="B721" s="54" t="s">
        <v>27</v>
      </c>
    </row>
    <row r="722" spans="1:2" ht="7.5" customHeight="1">
      <c r="A722" s="65"/>
      <c r="B722" s="66"/>
    </row>
    <row r="723" spans="1:2" ht="19.5" customHeight="1">
      <c r="A723" s="7" t="s">
        <v>10</v>
      </c>
      <c r="B723" s="55">
        <v>665</v>
      </c>
    </row>
    <row r="724" spans="1:2" ht="19.5" customHeight="1">
      <c r="A724" s="7" t="s">
        <v>2</v>
      </c>
      <c r="B724" s="55">
        <v>6</v>
      </c>
    </row>
    <row r="725" spans="1:2" ht="19.5" customHeight="1">
      <c r="A725" s="7" t="s">
        <v>3</v>
      </c>
      <c r="B725" s="55">
        <v>6</v>
      </c>
    </row>
    <row r="726" spans="1:2" ht="19.5" customHeight="1">
      <c r="A726" s="7" t="s">
        <v>49</v>
      </c>
      <c r="B726" s="55">
        <v>3</v>
      </c>
    </row>
    <row r="727" spans="1:2" ht="19.5" customHeight="1">
      <c r="A727" s="7" t="s">
        <v>42</v>
      </c>
      <c r="B727" s="55">
        <v>3</v>
      </c>
    </row>
    <row r="728" spans="1:2" ht="19.5" customHeight="1">
      <c r="A728" s="7" t="s">
        <v>50</v>
      </c>
      <c r="B728" s="55">
        <v>6</v>
      </c>
    </row>
    <row r="729" spans="1:2" ht="19.5" customHeight="1">
      <c r="A729" s="7" t="s">
        <v>43</v>
      </c>
      <c r="B729" s="55">
        <v>3</v>
      </c>
    </row>
    <row r="730" spans="1:2" ht="19.5" customHeight="1">
      <c r="A730" s="7" t="s">
        <v>44</v>
      </c>
      <c r="B730" s="55">
        <v>3</v>
      </c>
    </row>
    <row r="731" spans="1:2" ht="19.5" customHeight="1">
      <c r="A731" s="7" t="s">
        <v>56</v>
      </c>
      <c r="B731" s="55">
        <v>3</v>
      </c>
    </row>
    <row r="732" spans="1:2" ht="19.5" customHeight="1">
      <c r="A732" s="7" t="s">
        <v>51</v>
      </c>
      <c r="B732" s="55">
        <v>310</v>
      </c>
    </row>
    <row r="733" spans="1:2" ht="19.5" customHeight="1">
      <c r="A733" s="7" t="s">
        <v>46</v>
      </c>
      <c r="B733" s="55">
        <v>3</v>
      </c>
    </row>
    <row r="734" spans="1:2" ht="19.5" customHeight="1">
      <c r="A734" s="7" t="s">
        <v>47</v>
      </c>
      <c r="B734" s="55">
        <v>3</v>
      </c>
    </row>
    <row r="735" spans="1:2" ht="19.5" customHeight="1">
      <c r="A735" s="7" t="s">
        <v>52</v>
      </c>
      <c r="B735" s="55">
        <v>3</v>
      </c>
    </row>
    <row r="736" spans="1:2" ht="19.5" customHeight="1">
      <c r="A736" s="7" t="s">
        <v>53</v>
      </c>
      <c r="B736" s="55">
        <v>3</v>
      </c>
    </row>
    <row r="737" spans="1:2" ht="19.5" customHeight="1">
      <c r="A737" s="7" t="s">
        <v>48</v>
      </c>
      <c r="B737" s="55">
        <v>3</v>
      </c>
    </row>
    <row r="738" spans="1:2" ht="19.5" customHeight="1">
      <c r="A738" s="7" t="s">
        <v>54</v>
      </c>
      <c r="B738" s="55">
        <v>3</v>
      </c>
    </row>
    <row r="739" spans="1:2" ht="19.5" customHeight="1">
      <c r="A739" s="7" t="s">
        <v>55</v>
      </c>
      <c r="B739" s="55">
        <v>3</v>
      </c>
    </row>
    <row r="740" spans="1:5" ht="24.75" customHeight="1">
      <c r="A740" s="34" t="s">
        <v>4</v>
      </c>
      <c r="B740" s="70">
        <f>SUM(B723:B739)</f>
        <v>1029</v>
      </c>
      <c r="C740" s="104"/>
      <c r="E740" s="3"/>
    </row>
    <row r="741" spans="1:2" ht="18.75">
      <c r="A741" s="7"/>
      <c r="B741" s="71"/>
    </row>
    <row r="742" spans="1:2" ht="18.75">
      <c r="A742" s="7"/>
      <c r="B742" s="29"/>
    </row>
    <row r="743" spans="1:4" s="7" customFormat="1" ht="18.75">
      <c r="A743" s="21"/>
      <c r="B743" s="50" t="s">
        <v>138</v>
      </c>
      <c r="D743" s="8"/>
    </row>
    <row r="744" spans="1:4" s="7" customFormat="1" ht="18.75">
      <c r="A744" s="21"/>
      <c r="B744" s="50" t="s">
        <v>284</v>
      </c>
      <c r="D744" s="8"/>
    </row>
    <row r="745" spans="1:2" ht="49.5" customHeight="1">
      <c r="A745" s="18"/>
      <c r="B745" s="50"/>
    </row>
    <row r="746" spans="1:7" ht="18.75">
      <c r="A746" s="262" t="s">
        <v>9</v>
      </c>
      <c r="B746" s="262"/>
      <c r="F746" s="23"/>
      <c r="G746" s="23"/>
    </row>
    <row r="747" spans="1:2" ht="3.75" customHeight="1">
      <c r="A747" s="47"/>
      <c r="B747" s="150"/>
    </row>
    <row r="748" spans="1:2" ht="57" customHeight="1">
      <c r="A748" s="261" t="s">
        <v>328</v>
      </c>
      <c r="B748" s="261"/>
    </row>
    <row r="749" spans="1:2" ht="49.5" customHeight="1">
      <c r="A749" s="18"/>
      <c r="B749" s="50"/>
    </row>
    <row r="750" spans="1:2" ht="18.75">
      <c r="A750" s="269" t="s">
        <v>1</v>
      </c>
      <c r="B750" s="269"/>
    </row>
    <row r="751" spans="1:2" ht="42.75" customHeight="1">
      <c r="A751" s="115" t="s">
        <v>13</v>
      </c>
      <c r="B751" s="19" t="s">
        <v>27</v>
      </c>
    </row>
    <row r="752" spans="1:2" ht="7.5" customHeight="1">
      <c r="A752" s="20"/>
      <c r="B752" s="151"/>
    </row>
    <row r="753" spans="1:2" ht="19.5" customHeight="1">
      <c r="A753" s="21" t="s">
        <v>10</v>
      </c>
      <c r="B753" s="33">
        <v>10529.2</v>
      </c>
    </row>
    <row r="754" spans="1:2" ht="19.5" customHeight="1">
      <c r="A754" s="21" t="s">
        <v>2</v>
      </c>
      <c r="B754" s="33">
        <f>1985+150</f>
        <v>2135</v>
      </c>
    </row>
    <row r="755" spans="1:2" ht="19.5" customHeight="1">
      <c r="A755" s="21" t="s">
        <v>3</v>
      </c>
      <c r="B755" s="33">
        <v>1156.7</v>
      </c>
    </row>
    <row r="756" spans="1:2" ht="19.5" customHeight="1">
      <c r="A756" s="1" t="s">
        <v>49</v>
      </c>
      <c r="B756" s="240">
        <v>947.7</v>
      </c>
    </row>
    <row r="757" spans="1:2" ht="19.5" customHeight="1">
      <c r="A757" s="1" t="s">
        <v>42</v>
      </c>
      <c r="B757" s="240">
        <v>1139.3</v>
      </c>
    </row>
    <row r="758" spans="1:2" ht="19.5" customHeight="1">
      <c r="A758" s="1" t="s">
        <v>50</v>
      </c>
      <c r="B758" s="240">
        <v>1365</v>
      </c>
    </row>
    <row r="759" spans="1:2" ht="19.5" customHeight="1">
      <c r="A759" s="1" t="s">
        <v>43</v>
      </c>
      <c r="B759" s="240">
        <v>1114.1</v>
      </c>
    </row>
    <row r="760" spans="1:2" ht="19.5" customHeight="1">
      <c r="A760" s="1" t="s">
        <v>44</v>
      </c>
      <c r="B760" s="240">
        <v>1105.4</v>
      </c>
    </row>
    <row r="761" spans="1:2" ht="19.5" customHeight="1">
      <c r="A761" s="1" t="s">
        <v>56</v>
      </c>
      <c r="B761" s="240">
        <v>1066.1</v>
      </c>
    </row>
    <row r="762" spans="1:2" ht="19.5" customHeight="1">
      <c r="A762" s="1" t="s">
        <v>51</v>
      </c>
      <c r="B762" s="240">
        <v>2412</v>
      </c>
    </row>
    <row r="763" spans="1:2" ht="19.5" customHeight="1">
      <c r="A763" s="1" t="s">
        <v>46</v>
      </c>
      <c r="B763" s="240">
        <v>1296</v>
      </c>
    </row>
    <row r="764" spans="1:2" ht="19.5" customHeight="1">
      <c r="A764" s="1" t="s">
        <v>47</v>
      </c>
      <c r="B764" s="240">
        <v>1039.5</v>
      </c>
    </row>
    <row r="765" spans="1:2" ht="19.5" customHeight="1">
      <c r="A765" s="1" t="s">
        <v>52</v>
      </c>
      <c r="B765" s="240">
        <v>1137.7</v>
      </c>
    </row>
    <row r="766" spans="1:2" ht="19.5" customHeight="1">
      <c r="A766" s="1" t="s">
        <v>53</v>
      </c>
      <c r="B766" s="240">
        <v>1057.1</v>
      </c>
    </row>
    <row r="767" spans="1:2" ht="19.5" customHeight="1">
      <c r="A767" s="1" t="s">
        <v>48</v>
      </c>
      <c r="B767" s="240">
        <v>1125.9</v>
      </c>
    </row>
    <row r="768" spans="1:2" ht="19.5" customHeight="1">
      <c r="A768" s="1" t="s">
        <v>54</v>
      </c>
      <c r="B768" s="240">
        <v>1434.3</v>
      </c>
    </row>
    <row r="769" spans="1:2" ht="19.5" customHeight="1">
      <c r="A769" s="1" t="s">
        <v>55</v>
      </c>
      <c r="B769" s="240">
        <v>1053.7</v>
      </c>
    </row>
    <row r="770" spans="1:5" ht="9.75" customHeight="1">
      <c r="A770" s="1"/>
      <c r="B770" s="240"/>
      <c r="C770" s="104"/>
      <c r="E770" s="3"/>
    </row>
    <row r="771" spans="1:2" ht="18.75">
      <c r="A771" s="1" t="s">
        <v>4</v>
      </c>
      <c r="B771" s="240">
        <f>SUM(B752:B769)</f>
        <v>31114.7</v>
      </c>
    </row>
    <row r="772" spans="1:2" ht="18.75">
      <c r="A772" s="7"/>
      <c r="B772" s="29"/>
    </row>
    <row r="773" spans="1:4" s="7" customFormat="1" ht="18.75">
      <c r="A773" s="34"/>
      <c r="B773" s="25" t="s">
        <v>139</v>
      </c>
      <c r="D773" s="8"/>
    </row>
    <row r="774" spans="1:4" s="7" customFormat="1" ht="18.75">
      <c r="A774" s="34"/>
      <c r="B774" s="25" t="s">
        <v>284</v>
      </c>
      <c r="D774" s="8"/>
    </row>
    <row r="775" spans="1:2" ht="49.5" customHeight="1">
      <c r="A775" s="52"/>
      <c r="B775" s="25"/>
    </row>
    <row r="776" spans="1:7" ht="18.75">
      <c r="A776" s="262" t="s">
        <v>9</v>
      </c>
      <c r="B776" s="262"/>
      <c r="F776" s="23"/>
      <c r="G776" s="23"/>
    </row>
    <row r="777" spans="1:2" ht="3.75" customHeight="1">
      <c r="A777" s="96"/>
      <c r="B777" s="62"/>
    </row>
    <row r="778" spans="1:2" ht="112.5" customHeight="1">
      <c r="A778" s="266" t="s">
        <v>96</v>
      </c>
      <c r="B778" s="266"/>
    </row>
    <row r="779" spans="1:2" ht="49.5" customHeight="1">
      <c r="A779" s="52"/>
      <c r="B779" s="25"/>
    </row>
    <row r="780" spans="1:2" ht="18.75">
      <c r="A780" s="7"/>
      <c r="B780" s="95" t="s">
        <v>1</v>
      </c>
    </row>
    <row r="781" spans="1:2" ht="49.5" customHeight="1">
      <c r="A781" s="64" t="s">
        <v>24</v>
      </c>
      <c r="B781" s="54" t="s">
        <v>27</v>
      </c>
    </row>
    <row r="782" spans="1:2" ht="7.5" customHeight="1">
      <c r="A782" s="65"/>
      <c r="B782" s="66"/>
    </row>
    <row r="783" spans="1:2" ht="19.5" customHeight="1">
      <c r="A783" s="34" t="s">
        <v>10</v>
      </c>
      <c r="B783" s="55">
        <v>20</v>
      </c>
    </row>
    <row r="784" spans="1:2" ht="19.5" customHeight="1">
      <c r="A784" s="34" t="s">
        <v>2</v>
      </c>
      <c r="B784" s="55">
        <v>33</v>
      </c>
    </row>
    <row r="785" spans="1:2" ht="19.5" customHeight="1">
      <c r="A785" s="34" t="s">
        <v>3</v>
      </c>
      <c r="B785" s="55">
        <v>20</v>
      </c>
    </row>
    <row r="786" spans="1:2" ht="19.5" customHeight="1">
      <c r="A786" s="7" t="s">
        <v>49</v>
      </c>
      <c r="B786" s="55">
        <v>14</v>
      </c>
    </row>
    <row r="787" spans="1:2" ht="19.5" customHeight="1">
      <c r="A787" s="7" t="s">
        <v>42</v>
      </c>
      <c r="B787" s="55">
        <v>39</v>
      </c>
    </row>
    <row r="788" spans="1:2" ht="19.5" customHeight="1">
      <c r="A788" s="7" t="s">
        <v>50</v>
      </c>
      <c r="B788" s="55">
        <v>33</v>
      </c>
    </row>
    <row r="789" spans="1:2" ht="19.5" customHeight="1">
      <c r="A789" s="7" t="s">
        <v>43</v>
      </c>
      <c r="B789" s="55">
        <v>28</v>
      </c>
    </row>
    <row r="790" spans="1:2" ht="19.5" customHeight="1">
      <c r="A790" s="7" t="s">
        <v>44</v>
      </c>
      <c r="B790" s="55">
        <v>22</v>
      </c>
    </row>
    <row r="791" spans="1:2" ht="19.5" customHeight="1">
      <c r="A791" s="7" t="s">
        <v>56</v>
      </c>
      <c r="B791" s="55">
        <v>24</v>
      </c>
    </row>
    <row r="792" spans="1:2" ht="19.5" customHeight="1">
      <c r="A792" s="7" t="s">
        <v>51</v>
      </c>
      <c r="B792" s="55">
        <v>14</v>
      </c>
    </row>
    <row r="793" spans="1:2" ht="19.5" customHeight="1">
      <c r="A793" s="7" t="s">
        <v>46</v>
      </c>
      <c r="B793" s="55">
        <v>27</v>
      </c>
    </row>
    <row r="794" spans="1:2" ht="19.5" customHeight="1">
      <c r="A794" s="7" t="s">
        <v>47</v>
      </c>
      <c r="B794" s="55">
        <v>25</v>
      </c>
    </row>
    <row r="795" spans="1:2" ht="19.5" customHeight="1">
      <c r="A795" s="7" t="s">
        <v>52</v>
      </c>
      <c r="B795" s="55">
        <v>22</v>
      </c>
    </row>
    <row r="796" spans="1:2" ht="19.5" customHeight="1">
      <c r="A796" s="7" t="s">
        <v>53</v>
      </c>
      <c r="B796" s="55">
        <v>19</v>
      </c>
    </row>
    <row r="797" spans="1:2" ht="19.5" customHeight="1">
      <c r="A797" s="7" t="s">
        <v>48</v>
      </c>
      <c r="B797" s="55">
        <v>23</v>
      </c>
    </row>
    <row r="798" spans="1:2" ht="19.5" customHeight="1">
      <c r="A798" s="7" t="s">
        <v>54</v>
      </c>
      <c r="B798" s="55">
        <v>28</v>
      </c>
    </row>
    <row r="799" spans="1:2" ht="19.5" customHeight="1">
      <c r="A799" s="7" t="s">
        <v>55</v>
      </c>
      <c r="B799" s="55">
        <v>23</v>
      </c>
    </row>
    <row r="800" spans="1:5" ht="24.75" customHeight="1">
      <c r="A800" s="34" t="s">
        <v>4</v>
      </c>
      <c r="B800" s="70">
        <f>SUM(B783:B799)</f>
        <v>414</v>
      </c>
      <c r="C800" s="104"/>
      <c r="E800" s="3"/>
    </row>
    <row r="801" spans="1:2" ht="18.75">
      <c r="A801" s="7"/>
      <c r="B801" s="55"/>
    </row>
    <row r="802" spans="1:2" ht="18.75">
      <c r="A802" s="7"/>
      <c r="B802" s="71"/>
    </row>
    <row r="803" spans="1:4" s="7" customFormat="1" ht="18.75">
      <c r="A803" s="34"/>
      <c r="B803" s="25" t="s">
        <v>141</v>
      </c>
      <c r="D803" s="8"/>
    </row>
    <row r="804" spans="1:4" s="7" customFormat="1" ht="18.75">
      <c r="A804" s="34"/>
      <c r="B804" s="25" t="s">
        <v>284</v>
      </c>
      <c r="D804" s="8"/>
    </row>
    <row r="805" spans="1:2" ht="49.5" customHeight="1">
      <c r="A805" s="52"/>
      <c r="B805" s="25"/>
    </row>
    <row r="806" spans="1:7" ht="18.75">
      <c r="A806" s="262" t="s">
        <v>9</v>
      </c>
      <c r="B806" s="262"/>
      <c r="F806" s="23"/>
      <c r="G806" s="23"/>
    </row>
    <row r="807" spans="1:2" ht="3.75" customHeight="1">
      <c r="A807" s="96"/>
      <c r="B807" s="62"/>
    </row>
    <row r="808" spans="1:5" ht="96" customHeight="1">
      <c r="A808" s="266" t="s">
        <v>162</v>
      </c>
      <c r="B808" s="266"/>
      <c r="C808" s="105"/>
      <c r="E808" s="3"/>
    </row>
    <row r="809" spans="1:2" ht="49.5" customHeight="1">
      <c r="A809" s="52"/>
      <c r="B809" s="25"/>
    </row>
    <row r="810" spans="1:5" ht="18.75">
      <c r="A810" s="271" t="s">
        <v>1</v>
      </c>
      <c r="B810" s="271"/>
      <c r="C810" s="105"/>
      <c r="E810" s="3"/>
    </row>
    <row r="811" spans="1:3" ht="34.5" customHeight="1">
      <c r="A811" s="115" t="s">
        <v>34</v>
      </c>
      <c r="B811" s="19" t="s">
        <v>27</v>
      </c>
      <c r="C811" s="60"/>
    </row>
    <row r="812" spans="1:2" ht="7.5" customHeight="1">
      <c r="A812" s="65"/>
      <c r="B812" s="66"/>
    </row>
    <row r="813" spans="1:5" ht="19.5" customHeight="1">
      <c r="A813" s="7" t="s">
        <v>49</v>
      </c>
      <c r="B813" s="55">
        <v>624</v>
      </c>
      <c r="C813" s="106"/>
      <c r="E813" s="3"/>
    </row>
    <row r="814" spans="1:5" ht="19.5" customHeight="1">
      <c r="A814" s="7" t="s">
        <v>42</v>
      </c>
      <c r="B814" s="55">
        <v>742.8</v>
      </c>
      <c r="C814" s="106"/>
      <c r="E814" s="3"/>
    </row>
    <row r="815" spans="1:5" ht="19.5" customHeight="1">
      <c r="A815" s="7" t="s">
        <v>50</v>
      </c>
      <c r="B815" s="55">
        <v>700.4</v>
      </c>
      <c r="C815" s="106"/>
      <c r="E815" s="3"/>
    </row>
    <row r="816" spans="1:5" ht="19.5" customHeight="1">
      <c r="A816" s="7" t="s">
        <v>43</v>
      </c>
      <c r="B816" s="55">
        <v>419.5</v>
      </c>
      <c r="C816" s="106"/>
      <c r="E816" s="3"/>
    </row>
    <row r="817" spans="1:5" ht="19.5" customHeight="1">
      <c r="A817" s="7" t="s">
        <v>44</v>
      </c>
      <c r="B817" s="55">
        <v>277.2</v>
      </c>
      <c r="C817" s="106"/>
      <c r="E817" s="3"/>
    </row>
    <row r="818" spans="1:5" ht="19.5" customHeight="1">
      <c r="A818" s="7" t="s">
        <v>56</v>
      </c>
      <c r="B818" s="55">
        <v>391.8</v>
      </c>
      <c r="C818" s="106"/>
      <c r="E818" s="3"/>
    </row>
    <row r="819" spans="1:5" ht="19.5" customHeight="1">
      <c r="A819" s="7" t="s">
        <v>51</v>
      </c>
      <c r="B819" s="55">
        <v>1526.2</v>
      </c>
      <c r="C819" s="106"/>
      <c r="E819" s="3"/>
    </row>
    <row r="820" spans="1:5" ht="19.5" customHeight="1">
      <c r="A820" s="7" t="s">
        <v>46</v>
      </c>
      <c r="B820" s="55">
        <v>575</v>
      </c>
      <c r="C820" s="106"/>
      <c r="E820" s="3"/>
    </row>
    <row r="821" spans="1:5" ht="19.5" customHeight="1">
      <c r="A821" s="7" t="s">
        <v>47</v>
      </c>
      <c r="B821" s="55">
        <v>305.2</v>
      </c>
      <c r="C821" s="106"/>
      <c r="E821" s="3"/>
    </row>
    <row r="822" spans="1:5" ht="19.5" customHeight="1">
      <c r="A822" s="7" t="s">
        <v>52</v>
      </c>
      <c r="B822" s="55">
        <v>261</v>
      </c>
      <c r="C822" s="106"/>
      <c r="E822" s="3"/>
    </row>
    <row r="823" spans="1:5" ht="19.5" customHeight="1">
      <c r="A823" s="7" t="s">
        <v>53</v>
      </c>
      <c r="B823" s="55">
        <v>305.7</v>
      </c>
      <c r="C823" s="106"/>
      <c r="E823" s="3"/>
    </row>
    <row r="824" spans="1:5" ht="19.5" customHeight="1">
      <c r="A824" s="7" t="s">
        <v>48</v>
      </c>
      <c r="B824" s="55">
        <v>525.5</v>
      </c>
      <c r="C824" s="106"/>
      <c r="E824" s="3"/>
    </row>
    <row r="825" spans="1:5" ht="19.5" customHeight="1">
      <c r="A825" s="7" t="s">
        <v>54</v>
      </c>
      <c r="B825" s="55">
        <v>593.2</v>
      </c>
      <c r="C825" s="106"/>
      <c r="E825" s="3"/>
    </row>
    <row r="826" spans="1:5" ht="19.5" customHeight="1">
      <c r="A826" s="7" t="s">
        <v>55</v>
      </c>
      <c r="B826" s="55">
        <v>247.1</v>
      </c>
      <c r="C826" s="106"/>
      <c r="E826" s="3"/>
    </row>
    <row r="827" spans="1:5" ht="24.75" customHeight="1">
      <c r="A827" s="34" t="s">
        <v>4</v>
      </c>
      <c r="B827" s="70">
        <f>SUM(B813:B826)</f>
        <v>7494.6</v>
      </c>
      <c r="C827" s="104"/>
      <c r="E827" s="3"/>
    </row>
    <row r="828" spans="1:5" ht="18.75">
      <c r="A828" s="7"/>
      <c r="B828" s="55"/>
      <c r="C828" s="106"/>
      <c r="E828" s="3"/>
    </row>
    <row r="829" spans="1:5" ht="18.75">
      <c r="A829" s="7"/>
      <c r="B829" s="55"/>
      <c r="C829" s="106"/>
      <c r="E829" s="3"/>
    </row>
    <row r="830" spans="1:5" ht="18.75">
      <c r="A830" s="270" t="s">
        <v>143</v>
      </c>
      <c r="B830" s="270"/>
      <c r="C830" s="106"/>
      <c r="E830" s="3"/>
    </row>
    <row r="831" spans="1:5" ht="18.75">
      <c r="A831" s="270" t="s">
        <v>284</v>
      </c>
      <c r="B831" s="270"/>
      <c r="C831" s="106"/>
      <c r="E831" s="3"/>
    </row>
    <row r="832" spans="1:2" ht="49.5" customHeight="1">
      <c r="A832" s="52"/>
      <c r="B832" s="25"/>
    </row>
    <row r="833" spans="1:7" ht="18.75">
      <c r="A833" s="262" t="s">
        <v>9</v>
      </c>
      <c r="B833" s="262"/>
      <c r="F833" s="23"/>
      <c r="G833" s="23"/>
    </row>
    <row r="834" spans="1:2" ht="3.75" customHeight="1">
      <c r="A834" s="96"/>
      <c r="B834" s="62"/>
    </row>
    <row r="835" spans="1:5" ht="117.75" customHeight="1">
      <c r="A835" s="266" t="s">
        <v>97</v>
      </c>
      <c r="B835" s="266"/>
      <c r="C835" s="106"/>
      <c r="E835" s="3"/>
    </row>
    <row r="836" spans="1:2" ht="49.5" customHeight="1">
      <c r="A836" s="52"/>
      <c r="B836" s="25"/>
    </row>
    <row r="837" spans="1:5" ht="18.75">
      <c r="A837" s="27"/>
      <c r="B837" s="72" t="s">
        <v>1</v>
      </c>
      <c r="C837" s="106"/>
      <c r="E837" s="3"/>
    </row>
    <row r="838" spans="1:3" ht="34.5" customHeight="1">
      <c r="A838" s="115" t="s">
        <v>75</v>
      </c>
      <c r="B838" s="19" t="s">
        <v>27</v>
      </c>
      <c r="C838" s="60"/>
    </row>
    <row r="839" spans="1:5" ht="9" customHeight="1">
      <c r="A839" s="58"/>
      <c r="B839" s="73"/>
      <c r="C839" s="106"/>
      <c r="E839" s="3"/>
    </row>
    <row r="840" spans="1:5" ht="19.5" customHeight="1">
      <c r="A840" s="74" t="s">
        <v>10</v>
      </c>
      <c r="B840" s="59">
        <v>12</v>
      </c>
      <c r="C840" s="106"/>
      <c r="E840" s="3"/>
    </row>
    <row r="841" spans="1:5" ht="19.5" customHeight="1">
      <c r="A841" s="74" t="s">
        <v>2</v>
      </c>
      <c r="B841" s="59">
        <v>8</v>
      </c>
      <c r="C841" s="106"/>
      <c r="E841" s="3"/>
    </row>
    <row r="842" spans="1:5" ht="24.75" customHeight="1">
      <c r="A842" s="34" t="s">
        <v>4</v>
      </c>
      <c r="B842" s="70">
        <f>B840+B841</f>
        <v>20</v>
      </c>
      <c r="C842" s="104"/>
      <c r="E842" s="3"/>
    </row>
    <row r="843" spans="1:5" ht="18.75">
      <c r="A843" s="98"/>
      <c r="B843" s="98"/>
      <c r="C843" s="106"/>
      <c r="E843" s="3"/>
    </row>
    <row r="844" spans="1:5" ht="18.75">
      <c r="A844" s="98"/>
      <c r="B844" s="98"/>
      <c r="C844" s="106"/>
      <c r="E844" s="3"/>
    </row>
    <row r="845" spans="1:5" ht="18.75">
      <c r="A845" s="1"/>
      <c r="B845" s="50" t="s">
        <v>92</v>
      </c>
      <c r="C845" s="106"/>
      <c r="E845" s="3"/>
    </row>
    <row r="846" spans="1:5" ht="18.75">
      <c r="A846" s="18"/>
      <c r="B846" s="50" t="s">
        <v>284</v>
      </c>
      <c r="C846" s="106"/>
      <c r="E846" s="3"/>
    </row>
    <row r="847" spans="1:2" ht="49.5" customHeight="1">
      <c r="A847" s="52"/>
      <c r="B847" s="25"/>
    </row>
    <row r="848" spans="1:7" ht="18.75">
      <c r="A848" s="262" t="s">
        <v>9</v>
      </c>
      <c r="B848" s="262"/>
      <c r="F848" s="23"/>
      <c r="G848" s="23"/>
    </row>
    <row r="849" spans="1:2" ht="3.75" customHeight="1">
      <c r="A849" s="96"/>
      <c r="B849" s="62"/>
    </row>
    <row r="850" spans="1:5" ht="117" customHeight="1">
      <c r="A850" s="261" t="s">
        <v>100</v>
      </c>
      <c r="B850" s="261"/>
      <c r="C850" s="106"/>
      <c r="E850" s="3"/>
    </row>
    <row r="851" spans="1:2" ht="49.5" customHeight="1">
      <c r="A851" s="52"/>
      <c r="B851" s="25"/>
    </row>
    <row r="852" spans="1:5" ht="18.75">
      <c r="A852" s="1"/>
      <c r="B852" s="91" t="s">
        <v>1</v>
      </c>
      <c r="C852" s="106"/>
      <c r="E852" s="3"/>
    </row>
    <row r="853" spans="1:5" ht="37.5">
      <c r="A853" s="101" t="s">
        <v>24</v>
      </c>
      <c r="B853" s="19" t="s">
        <v>27</v>
      </c>
      <c r="C853" s="106"/>
      <c r="E853" s="3"/>
    </row>
    <row r="854" spans="1:5" ht="9" customHeight="1">
      <c r="A854" s="58"/>
      <c r="B854" s="73"/>
      <c r="C854" s="106"/>
      <c r="E854" s="3"/>
    </row>
    <row r="855" spans="1:5" ht="18.75">
      <c r="A855" s="1" t="s">
        <v>10</v>
      </c>
      <c r="B855" s="22">
        <v>140026</v>
      </c>
      <c r="C855" s="106"/>
      <c r="E855" s="3"/>
    </row>
    <row r="856" spans="1:5" ht="18.75">
      <c r="A856" s="1" t="s">
        <v>2</v>
      </c>
      <c r="B856" s="22">
        <v>138215</v>
      </c>
      <c r="C856" s="106"/>
      <c r="E856" s="3"/>
    </row>
    <row r="857" spans="1:5" ht="18.75">
      <c r="A857" s="1" t="s">
        <v>3</v>
      </c>
      <c r="B857" s="22">
        <v>39781</v>
      </c>
      <c r="C857" s="106"/>
      <c r="E857" s="3"/>
    </row>
    <row r="858" spans="1:5" ht="18.75" customHeight="1">
      <c r="A858" s="1" t="s">
        <v>49</v>
      </c>
      <c r="B858" s="22">
        <v>43769</v>
      </c>
      <c r="C858" s="106"/>
      <c r="E858" s="3"/>
    </row>
    <row r="859" spans="1:5" ht="18.75">
      <c r="A859" s="1" t="s">
        <v>42</v>
      </c>
      <c r="B859" s="22">
        <v>7084</v>
      </c>
      <c r="C859" s="106"/>
      <c r="E859" s="3"/>
    </row>
    <row r="860" spans="1:5" ht="18.75">
      <c r="A860" s="1" t="s">
        <v>50</v>
      </c>
      <c r="B860" s="22">
        <v>83553</v>
      </c>
      <c r="C860" s="106"/>
      <c r="E860" s="3"/>
    </row>
    <row r="861" spans="1:5" ht="18.75">
      <c r="A861" s="1" t="s">
        <v>43</v>
      </c>
      <c r="B861" s="22">
        <v>25568</v>
      </c>
      <c r="C861" s="106"/>
      <c r="E861" s="3"/>
    </row>
    <row r="862" spans="1:5" ht="18.75">
      <c r="A862" s="1" t="s">
        <v>44</v>
      </c>
      <c r="B862" s="22">
        <v>23082</v>
      </c>
      <c r="C862" s="106"/>
      <c r="E862" s="3"/>
    </row>
    <row r="863" spans="1:5" ht="18.75">
      <c r="A863" s="1" t="s">
        <v>56</v>
      </c>
      <c r="B863" s="22">
        <v>43096</v>
      </c>
      <c r="C863" s="106"/>
      <c r="E863" s="3"/>
    </row>
    <row r="864" spans="1:5" ht="18.75">
      <c r="A864" s="1" t="s">
        <v>51</v>
      </c>
      <c r="B864" s="22">
        <v>77259</v>
      </c>
      <c r="C864" s="106"/>
      <c r="E864" s="3"/>
    </row>
    <row r="865" spans="1:5" ht="18.75">
      <c r="A865" s="1" t="s">
        <v>46</v>
      </c>
      <c r="B865" s="22">
        <v>16645</v>
      </c>
      <c r="C865" s="106"/>
      <c r="E865" s="3"/>
    </row>
    <row r="866" spans="1:5" ht="18.75">
      <c r="A866" s="1" t="s">
        <v>47</v>
      </c>
      <c r="B866" s="22">
        <v>20877</v>
      </c>
      <c r="C866" s="106"/>
      <c r="E866" s="3"/>
    </row>
    <row r="867" spans="1:5" ht="18.75">
      <c r="A867" s="1" t="s">
        <v>52</v>
      </c>
      <c r="B867" s="22">
        <v>32381</v>
      </c>
      <c r="C867" s="106"/>
      <c r="E867" s="3"/>
    </row>
    <row r="868" spans="1:5" ht="18.75">
      <c r="A868" s="1" t="s">
        <v>53</v>
      </c>
      <c r="B868" s="22">
        <v>15394</v>
      </c>
      <c r="C868" s="106"/>
      <c r="E868" s="3"/>
    </row>
    <row r="869" spans="1:5" ht="18.75">
      <c r="A869" s="1" t="s">
        <v>48</v>
      </c>
      <c r="B869" s="22">
        <v>29231</v>
      </c>
      <c r="C869" s="106"/>
      <c r="E869" s="3"/>
    </row>
    <row r="870" spans="1:5" ht="18.75">
      <c r="A870" s="1" t="s">
        <v>54</v>
      </c>
      <c r="B870" s="22">
        <v>85177</v>
      </c>
      <c r="C870" s="106"/>
      <c r="E870" s="3"/>
    </row>
    <row r="871" spans="1:5" ht="18.75">
      <c r="A871" s="1" t="s">
        <v>55</v>
      </c>
      <c r="B871" s="22">
        <v>7819</v>
      </c>
      <c r="C871" s="106"/>
      <c r="E871" s="3"/>
    </row>
    <row r="872" spans="1:5" ht="24.75" customHeight="1">
      <c r="A872" s="34" t="s">
        <v>4</v>
      </c>
      <c r="B872" s="70">
        <f>SUM(B855:B871)</f>
        <v>828957</v>
      </c>
      <c r="C872" s="104"/>
      <c r="E872" s="3"/>
    </row>
    <row r="873" spans="1:2" ht="19.5" customHeight="1">
      <c r="A873" s="1"/>
      <c r="B873" s="22"/>
    </row>
    <row r="874" spans="1:2" ht="15.75" customHeight="1">
      <c r="A874" s="1"/>
      <c r="B874" s="22"/>
    </row>
    <row r="875" spans="1:2" ht="18.75">
      <c r="A875" s="7"/>
      <c r="B875" s="50" t="s">
        <v>144</v>
      </c>
    </row>
    <row r="876" spans="1:2" ht="18.75">
      <c r="A876" s="7"/>
      <c r="B876" s="50" t="s">
        <v>284</v>
      </c>
    </row>
    <row r="877" spans="1:2" ht="54" customHeight="1">
      <c r="A877" s="52"/>
      <c r="B877" s="25"/>
    </row>
    <row r="878" spans="1:7" ht="18.75">
      <c r="A878" s="262" t="s">
        <v>9</v>
      </c>
      <c r="B878" s="262"/>
      <c r="F878" s="23"/>
      <c r="G878" s="23"/>
    </row>
    <row r="879" spans="1:2" ht="3.75" customHeight="1">
      <c r="A879" s="96"/>
      <c r="B879" s="62"/>
    </row>
    <row r="880" spans="1:2" ht="78.75" customHeight="1">
      <c r="A880" s="261" t="s">
        <v>314</v>
      </c>
      <c r="B880" s="261"/>
    </row>
    <row r="881" spans="1:2" ht="49.5" customHeight="1">
      <c r="A881" s="52"/>
      <c r="B881" s="25"/>
    </row>
    <row r="882" spans="1:2" ht="18.75">
      <c r="A882" s="10"/>
      <c r="B882" s="102" t="s">
        <v>1</v>
      </c>
    </row>
    <row r="883" spans="1:3" ht="34.5" customHeight="1">
      <c r="A883" s="115" t="s">
        <v>34</v>
      </c>
      <c r="B883" s="19" t="s">
        <v>27</v>
      </c>
      <c r="C883" s="60"/>
    </row>
    <row r="884" spans="1:5" ht="9" customHeight="1">
      <c r="A884" s="58"/>
      <c r="B884" s="73"/>
      <c r="C884" s="106"/>
      <c r="E884" s="3"/>
    </row>
    <row r="885" spans="1:2" ht="18.75">
      <c r="A885" s="1" t="s">
        <v>47</v>
      </c>
      <c r="B885" s="94">
        <v>10000</v>
      </c>
    </row>
    <row r="886" spans="1:5" ht="24.75" customHeight="1">
      <c r="A886" s="34" t="s">
        <v>4</v>
      </c>
      <c r="B886" s="70">
        <f>SUM(B885:B885)</f>
        <v>10000</v>
      </c>
      <c r="C886" s="104"/>
      <c r="E886" s="3"/>
    </row>
    <row r="887" spans="1:5" ht="24.75" customHeight="1">
      <c r="A887" s="34"/>
      <c r="B887" s="70"/>
      <c r="C887" s="104"/>
      <c r="E887" s="3"/>
    </row>
    <row r="888" spans="1:5" ht="24.75" customHeight="1">
      <c r="A888" s="34"/>
      <c r="B888" s="70"/>
      <c r="C888" s="104"/>
      <c r="E888" s="3"/>
    </row>
    <row r="889" spans="1:5" ht="24.75" customHeight="1">
      <c r="A889" s="34"/>
      <c r="B889" s="70"/>
      <c r="C889" s="104"/>
      <c r="E889" s="3"/>
    </row>
    <row r="890" spans="1:5" ht="24.75" customHeight="1">
      <c r="A890" s="34"/>
      <c r="B890" s="70"/>
      <c r="C890" s="104"/>
      <c r="E890" s="3"/>
    </row>
    <row r="891" spans="1:2" ht="18.75">
      <c r="A891" s="7"/>
      <c r="B891" s="50" t="s">
        <v>161</v>
      </c>
    </row>
    <row r="892" spans="1:2" ht="18.75">
      <c r="A892" s="7"/>
      <c r="B892" s="50" t="s">
        <v>284</v>
      </c>
    </row>
    <row r="893" spans="1:2" ht="49.5" customHeight="1">
      <c r="A893" s="52"/>
      <c r="B893" s="25"/>
    </row>
    <row r="894" spans="1:7" ht="18.75">
      <c r="A894" s="262" t="s">
        <v>9</v>
      </c>
      <c r="B894" s="262"/>
      <c r="F894" s="23"/>
      <c r="G894" s="23"/>
    </row>
    <row r="895" spans="1:2" ht="3.75" customHeight="1">
      <c r="A895" s="117"/>
      <c r="B895" s="62"/>
    </row>
    <row r="896" spans="1:2" ht="138.75" customHeight="1">
      <c r="A896" s="261" t="s">
        <v>329</v>
      </c>
      <c r="B896" s="261"/>
    </row>
    <row r="897" spans="1:2" ht="49.5" customHeight="1">
      <c r="A897" s="52"/>
      <c r="B897" s="25"/>
    </row>
    <row r="898" spans="1:2" ht="18.75">
      <c r="A898" s="10"/>
      <c r="B898" s="102" t="s">
        <v>1</v>
      </c>
    </row>
    <row r="899" spans="1:3" ht="34.5" customHeight="1">
      <c r="A899" s="115" t="s">
        <v>34</v>
      </c>
      <c r="B899" s="19" t="s">
        <v>27</v>
      </c>
      <c r="C899" s="60"/>
    </row>
    <row r="900" spans="1:5" ht="9" customHeight="1">
      <c r="A900" s="58"/>
      <c r="B900" s="73"/>
      <c r="C900" s="106"/>
      <c r="E900" s="3"/>
    </row>
    <row r="901" spans="1:2" ht="18" customHeight="1">
      <c r="A901" s="7" t="s">
        <v>42</v>
      </c>
      <c r="B901" s="30">
        <v>1907.93</v>
      </c>
    </row>
    <row r="902" spans="1:5" ht="15.75" customHeight="1">
      <c r="A902" s="7" t="s">
        <v>45</v>
      </c>
      <c r="B902" s="30">
        <v>3498.074</v>
      </c>
      <c r="C902" s="104"/>
      <c r="E902" s="3"/>
    </row>
    <row r="903" spans="1:5" ht="24" customHeight="1">
      <c r="A903" s="34" t="s">
        <v>4</v>
      </c>
      <c r="B903" s="30">
        <f>SUM(B901:B902)</f>
        <v>5406.004</v>
      </c>
      <c r="C903" s="104"/>
      <c r="E903" s="3"/>
    </row>
    <row r="904" spans="1:2" ht="19.5" customHeight="1">
      <c r="A904" s="7"/>
      <c r="B904" s="110"/>
    </row>
    <row r="905" spans="1:2" ht="19.5" customHeight="1">
      <c r="A905" s="259"/>
      <c r="B905" s="259"/>
    </row>
    <row r="906" spans="1:2" ht="18.75">
      <c r="A906" s="7"/>
      <c r="B906" s="123"/>
    </row>
    <row r="907" spans="1:2" ht="18.75">
      <c r="A907" s="34"/>
      <c r="B907" s="25" t="s">
        <v>288</v>
      </c>
    </row>
    <row r="908" spans="1:2" ht="18.75">
      <c r="A908" s="34"/>
      <c r="B908" s="25" t="s">
        <v>284</v>
      </c>
    </row>
    <row r="909" spans="1:2" ht="48.75" customHeight="1">
      <c r="A909" s="207"/>
      <c r="B909" s="62"/>
    </row>
    <row r="910" spans="1:2" ht="18.75">
      <c r="A910" s="260" t="s">
        <v>9</v>
      </c>
      <c r="B910" s="260"/>
    </row>
    <row r="911" spans="1:2" ht="18.75">
      <c r="A911" s="207"/>
      <c r="B911" s="62"/>
    </row>
    <row r="912" spans="1:2" ht="63.75" customHeight="1">
      <c r="A912" s="261" t="s">
        <v>333</v>
      </c>
      <c r="B912" s="261"/>
    </row>
    <row r="913" spans="1:2" ht="48.75" customHeight="1">
      <c r="A913" s="207"/>
      <c r="B913" s="62"/>
    </row>
    <row r="914" spans="1:2" ht="18.75">
      <c r="A914" s="1"/>
      <c r="B914" s="100" t="s">
        <v>1</v>
      </c>
    </row>
    <row r="915" spans="1:2" ht="18.75">
      <c r="A915" s="115" t="s">
        <v>34</v>
      </c>
      <c r="B915" s="19" t="s">
        <v>27</v>
      </c>
    </row>
    <row r="916" spans="1:2" ht="18.75">
      <c r="A916" s="65"/>
      <c r="B916" s="66"/>
    </row>
    <row r="917" spans="1:2" ht="18.75">
      <c r="A917" s="7" t="s">
        <v>46</v>
      </c>
      <c r="B917" s="107">
        <v>5083.17142</v>
      </c>
    </row>
    <row r="918" spans="1:2" ht="18.75">
      <c r="A918" s="34" t="s">
        <v>4</v>
      </c>
      <c r="B918" s="111">
        <f>SUM(B917:B917)</f>
        <v>5083.17142</v>
      </c>
    </row>
    <row r="919" spans="1:3" ht="19.5" customHeight="1">
      <c r="A919" s="34"/>
      <c r="B919" s="110"/>
      <c r="C919" s="60"/>
    </row>
    <row r="920" spans="1:2" ht="18.75">
      <c r="A920" s="7"/>
      <c r="B920" s="110"/>
    </row>
    <row r="921" spans="1:2" ht="18.75">
      <c r="A921" s="259"/>
      <c r="B921" s="259"/>
    </row>
    <row r="922" spans="1:2" ht="18.75">
      <c r="A922" s="7"/>
      <c r="B922" s="8"/>
    </row>
    <row r="923" spans="1:2" ht="18.75">
      <c r="A923" s="34"/>
      <c r="B923" s="25" t="s">
        <v>289</v>
      </c>
    </row>
    <row r="924" spans="1:2" ht="18.75">
      <c r="A924" s="34"/>
      <c r="B924" s="25" t="s">
        <v>284</v>
      </c>
    </row>
    <row r="925" spans="1:2" ht="48.75" customHeight="1">
      <c r="A925" s="207"/>
      <c r="B925" s="62"/>
    </row>
    <row r="926" spans="1:2" ht="18.75">
      <c r="A926" s="260" t="s">
        <v>9</v>
      </c>
      <c r="B926" s="260"/>
    </row>
    <row r="927" spans="1:2" ht="18.75">
      <c r="A927" s="207"/>
      <c r="B927" s="62"/>
    </row>
    <row r="928" spans="1:2" ht="60.75" customHeight="1">
      <c r="A928" s="261" t="s">
        <v>330</v>
      </c>
      <c r="B928" s="261"/>
    </row>
    <row r="929" spans="1:2" ht="48.75" customHeight="1">
      <c r="A929" s="207"/>
      <c r="B929" s="62"/>
    </row>
    <row r="930" spans="1:2" ht="18.75">
      <c r="A930" s="7"/>
      <c r="B930" s="196" t="s">
        <v>1</v>
      </c>
    </row>
    <row r="931" spans="1:2" ht="18.75">
      <c r="A931" s="115" t="s">
        <v>34</v>
      </c>
      <c r="B931" s="19" t="s">
        <v>27</v>
      </c>
    </row>
    <row r="932" spans="1:2" ht="18.75">
      <c r="A932" s="65"/>
      <c r="B932" s="66"/>
    </row>
    <row r="933" spans="1:2" ht="18.75">
      <c r="A933" s="7" t="s">
        <v>50</v>
      </c>
      <c r="B933" s="55">
        <v>3000</v>
      </c>
    </row>
    <row r="934" spans="1:2" ht="18.75">
      <c r="A934" s="34" t="s">
        <v>4</v>
      </c>
      <c r="B934" s="70">
        <f>SUM(B933:B933)</f>
        <v>3000</v>
      </c>
    </row>
    <row r="935" spans="1:2" ht="18.75">
      <c r="A935" s="34"/>
      <c r="B935" s="110"/>
    </row>
    <row r="936" spans="1:2" ht="18.75">
      <c r="A936" s="7"/>
      <c r="B936" s="110"/>
    </row>
    <row r="937" spans="1:2" ht="18.75">
      <c r="A937" s="259"/>
      <c r="B937" s="259"/>
    </row>
    <row r="938" spans="1:2" ht="18.75">
      <c r="A938" s="7"/>
      <c r="B938" s="195"/>
    </row>
    <row r="939" spans="1:2" ht="18.75">
      <c r="A939" s="7"/>
      <c r="B939" s="195"/>
    </row>
  </sheetData>
  <sheetProtection/>
  <mergeCells count="95">
    <mergeCell ref="A253:B253"/>
    <mergeCell ref="A255:B255"/>
    <mergeCell ref="A539:B539"/>
    <mergeCell ref="A628:B628"/>
    <mergeCell ref="A445:A446"/>
    <mergeCell ref="A471:B471"/>
    <mergeCell ref="A896:B896"/>
    <mergeCell ref="A810:B810"/>
    <mergeCell ref="A833:B833"/>
    <mergeCell ref="A806:B806"/>
    <mergeCell ref="A831:B831"/>
    <mergeCell ref="A830:B830"/>
    <mergeCell ref="A835:B835"/>
    <mergeCell ref="A848:B848"/>
    <mergeCell ref="A808:B808"/>
    <mergeCell ref="A894:B894"/>
    <mergeCell ref="A136:B136"/>
    <mergeCell ref="A281:B281"/>
    <mergeCell ref="A283:B283"/>
    <mergeCell ref="A279:B279"/>
    <mergeCell ref="A297:B297"/>
    <mergeCell ref="A1:B1"/>
    <mergeCell ref="A2:B2"/>
    <mergeCell ref="A3:B3"/>
    <mergeCell ref="A4:B4"/>
    <mergeCell ref="A5:B5"/>
    <mergeCell ref="A94:B94"/>
    <mergeCell ref="A96:B96"/>
    <mergeCell ref="A107:B107"/>
    <mergeCell ref="A68:B68"/>
    <mergeCell ref="A108:B108"/>
    <mergeCell ref="A110:B110"/>
    <mergeCell ref="A112:B112"/>
    <mergeCell ref="A656:B656"/>
    <mergeCell ref="A469:B469"/>
    <mergeCell ref="A135:B135"/>
    <mergeCell ref="A6:B6"/>
    <mergeCell ref="A66:B66"/>
    <mergeCell ref="A38:B38"/>
    <mergeCell ref="A40:B40"/>
    <mergeCell ref="A42:B42"/>
    <mergeCell ref="A11:B11"/>
    <mergeCell ref="A13:B13"/>
    <mergeCell ref="A541:B541"/>
    <mergeCell ref="A518:B518"/>
    <mergeCell ref="A746:B746"/>
    <mergeCell ref="A569:B569"/>
    <mergeCell ref="A716:B716"/>
    <mergeCell ref="A412:B412"/>
    <mergeCell ref="A686:B686"/>
    <mergeCell ref="A626:B626"/>
    <mergeCell ref="A688:B688"/>
    <mergeCell ref="A658:B658"/>
    <mergeCell ref="A776:B776"/>
    <mergeCell ref="A778:B778"/>
    <mergeCell ref="A750:B750"/>
    <mergeCell ref="A718:B718"/>
    <mergeCell ref="A748:B748"/>
    <mergeCell ref="A660:B660"/>
    <mergeCell ref="A138:B138"/>
    <mergeCell ref="A140:B140"/>
    <mergeCell ref="A173:B173"/>
    <mergeCell ref="A197:B197"/>
    <mergeCell ref="A175:B175"/>
    <mergeCell ref="A195:B195"/>
    <mergeCell ref="A905:B905"/>
    <mergeCell ref="A878:B878"/>
    <mergeCell ref="A880:B880"/>
    <mergeCell ref="A299:B299"/>
    <mergeCell ref="A327:B327"/>
    <mergeCell ref="A325:B325"/>
    <mergeCell ref="A598:B598"/>
    <mergeCell ref="A414:B414"/>
    <mergeCell ref="A567:B567"/>
    <mergeCell ref="A596:B596"/>
    <mergeCell ref="A440:B440"/>
    <mergeCell ref="A516:B516"/>
    <mergeCell ref="A382:B382"/>
    <mergeCell ref="B445:B446"/>
    <mergeCell ref="A384:B384"/>
    <mergeCell ref="A157:B157"/>
    <mergeCell ref="A159:B159"/>
    <mergeCell ref="A442:B442"/>
    <mergeCell ref="A498:B498"/>
    <mergeCell ref="A500:B500"/>
    <mergeCell ref="B349:C349"/>
    <mergeCell ref="A937:B937"/>
    <mergeCell ref="A910:B910"/>
    <mergeCell ref="A912:B912"/>
    <mergeCell ref="A921:B921"/>
    <mergeCell ref="A926:B926"/>
    <mergeCell ref="A928:B928"/>
    <mergeCell ref="A850:B850"/>
    <mergeCell ref="A356:B356"/>
    <mergeCell ref="A354:B354"/>
  </mergeCells>
  <printOptions/>
  <pageMargins left="0.984251968503937" right="0.7874015748031497" top="0.984251968503937" bottom="0.6692913385826772" header="0.5511811023622047" footer="0.5118110236220472"/>
  <pageSetup fitToHeight="0" horizontalDpi="600" verticalDpi="600" orientation="portrait" paperSize="9" scale="96" r:id="rId1"/>
  <rowBreaks count="35" manualBreakCount="35">
    <brk id="34" max="255" man="1"/>
    <brk id="62" max="255" man="1"/>
    <brk id="90" max="1" man="1"/>
    <brk id="106" max="1" man="1"/>
    <brk id="134" max="1" man="1"/>
    <brk id="153" max="1" man="1"/>
    <brk id="169" max="255" man="1"/>
    <brk id="191" max="255" man="1"/>
    <brk id="239" max="255" man="1"/>
    <brk id="275" max="255" man="1"/>
    <brk id="293" max="255" man="1"/>
    <brk id="321" max="255" man="1"/>
    <brk id="350" max="255" man="1"/>
    <brk id="378" max="255" man="1"/>
    <brk id="408" max="255" man="1"/>
    <brk id="436" max="255" man="1"/>
    <brk id="465" max="255" man="1"/>
    <brk id="494" max="255" man="1"/>
    <brk id="512" max="255" man="1"/>
    <brk id="535" max="1" man="1"/>
    <brk id="563" max="255" man="1"/>
    <brk id="592" max="1" man="1"/>
    <brk id="622" max="255" man="1"/>
    <brk id="652" max="255" man="1"/>
    <brk id="682" max="255" man="1"/>
    <brk id="712" max="255" man="1"/>
    <brk id="742" max="255" man="1"/>
    <brk id="772" max="255" man="1"/>
    <brk id="802" max="1" man="1"/>
    <brk id="829" max="1" man="1"/>
    <brk id="844" max="1" man="1"/>
    <brk id="874" max="1" man="1"/>
    <brk id="890" max="1" man="1"/>
    <brk id="906" max="1" man="1"/>
    <brk id="922" max="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80" zoomScalePageLayoutView="0" workbookViewId="0" topLeftCell="A4">
      <selection activeCell="A18" sqref="A18"/>
    </sheetView>
  </sheetViews>
  <sheetFormatPr defaultColWidth="9.00390625" defaultRowHeight="12.75"/>
  <cols>
    <col min="1" max="1" width="44.375" style="27" customWidth="1"/>
    <col min="2" max="2" width="19.875" style="27" customWidth="1"/>
    <col min="3" max="3" width="23.25390625" style="27" customWidth="1"/>
    <col min="4" max="4" width="21.25390625" style="27" customWidth="1"/>
    <col min="5" max="5" width="20.125" style="10" customWidth="1"/>
    <col min="6" max="6" width="12.375" style="10" bestFit="1" customWidth="1"/>
    <col min="7" max="7" width="17.125" style="10" bestFit="1" customWidth="1"/>
    <col min="8" max="16384" width="9.125" style="10" customWidth="1"/>
  </cols>
  <sheetData>
    <row r="1" spans="1:5" ht="18.75">
      <c r="A1" s="49"/>
      <c r="B1" s="18"/>
      <c r="C1" s="50"/>
      <c r="D1" s="50"/>
      <c r="E1" s="50" t="s">
        <v>142</v>
      </c>
    </row>
    <row r="2" spans="1:5" ht="18.75">
      <c r="A2" s="49"/>
      <c r="B2" s="18"/>
      <c r="C2" s="50"/>
      <c r="D2" s="50"/>
      <c r="E2" s="50" t="s">
        <v>286</v>
      </c>
    </row>
    <row r="3" spans="1:5" ht="49.5" customHeight="1">
      <c r="A3" s="10"/>
      <c r="B3" s="10"/>
      <c r="C3" s="209"/>
      <c r="D3" s="209"/>
      <c r="E3" s="209"/>
    </row>
    <row r="4" spans="1:5" ht="18.75" customHeight="1">
      <c r="A4" s="267" t="s">
        <v>9</v>
      </c>
      <c r="B4" s="267"/>
      <c r="C4" s="267"/>
      <c r="D4" s="267"/>
      <c r="E4" s="267"/>
    </row>
    <row r="5" spans="1:5" ht="18" customHeight="1">
      <c r="A5" s="75"/>
      <c r="B5" s="75"/>
      <c r="C5" s="267"/>
      <c r="D5" s="267"/>
      <c r="E5" s="75"/>
    </row>
    <row r="6" spans="1:5" ht="86.25" customHeight="1">
      <c r="A6" s="261" t="s">
        <v>307</v>
      </c>
      <c r="B6" s="261"/>
      <c r="C6" s="261"/>
      <c r="D6" s="261"/>
      <c r="E6" s="261"/>
    </row>
    <row r="7" spans="1:5" ht="49.5" customHeight="1">
      <c r="A7" s="98"/>
      <c r="B7" s="98"/>
      <c r="C7" s="261"/>
      <c r="D7" s="261"/>
      <c r="E7" s="98"/>
    </row>
    <row r="8" spans="1:5" ht="18.75">
      <c r="A8" s="10"/>
      <c r="B8" s="10"/>
      <c r="C8" s="309"/>
      <c r="D8" s="309"/>
      <c r="E8" s="210" t="s">
        <v>1</v>
      </c>
    </row>
    <row r="9" spans="1:5" s="16" customFormat="1" ht="18.75" customHeight="1">
      <c r="A9" s="292" t="s">
        <v>76</v>
      </c>
      <c r="B9" s="292" t="s">
        <v>4</v>
      </c>
      <c r="C9" s="296" t="s">
        <v>67</v>
      </c>
      <c r="D9" s="297"/>
      <c r="E9" s="297"/>
    </row>
    <row r="10" spans="1:5" s="16" customFormat="1" ht="75">
      <c r="A10" s="293"/>
      <c r="B10" s="293"/>
      <c r="C10" s="211" t="s">
        <v>77</v>
      </c>
      <c r="D10" s="211" t="s">
        <v>85</v>
      </c>
      <c r="E10" s="76" t="s">
        <v>84</v>
      </c>
    </row>
    <row r="11" spans="1:5" s="16" customFormat="1" ht="18.75">
      <c r="A11" s="115">
        <v>1</v>
      </c>
      <c r="B11" s="211">
        <v>2</v>
      </c>
      <c r="C11" s="211">
        <v>3</v>
      </c>
      <c r="D11" s="211">
        <v>4</v>
      </c>
      <c r="E11" s="115">
        <v>5</v>
      </c>
    </row>
    <row r="12" spans="1:5" ht="7.5" customHeight="1">
      <c r="A12" s="42"/>
      <c r="B12" s="44"/>
      <c r="C12" s="308"/>
      <c r="D12" s="308"/>
      <c r="E12" s="208"/>
    </row>
    <row r="13" spans="1:5" ht="18.75" customHeight="1">
      <c r="A13" s="26" t="s">
        <v>10</v>
      </c>
      <c r="B13" s="126">
        <f>C13+D13</f>
        <v>89318.73482</v>
      </c>
      <c r="C13" s="212">
        <v>13674.79896</v>
      </c>
      <c r="D13" s="89">
        <f>138.12928+E13</f>
        <v>75643.93586</v>
      </c>
      <c r="E13" s="213">
        <v>75505.80658</v>
      </c>
    </row>
    <row r="14" spans="1:5" ht="18.75" customHeight="1">
      <c r="A14" s="214" t="s">
        <v>2</v>
      </c>
      <c r="B14" s="126">
        <f aca="true" t="shared" si="0" ref="B14:B29">C14+D14</f>
        <v>16688.01775</v>
      </c>
      <c r="C14" s="212">
        <v>3104.33655</v>
      </c>
      <c r="D14" s="89">
        <f>31.35694+E14</f>
        <v>13583.6812</v>
      </c>
      <c r="E14" s="213">
        <v>13552.32426</v>
      </c>
    </row>
    <row r="15" spans="1:5" ht="18.75" customHeight="1">
      <c r="A15" s="214" t="s">
        <v>3</v>
      </c>
      <c r="B15" s="126">
        <f t="shared" si="0"/>
        <v>11600.87053</v>
      </c>
      <c r="C15" s="126">
        <v>943.08958</v>
      </c>
      <c r="D15" s="89">
        <f>9.52617+E15</f>
        <v>10657.78095</v>
      </c>
      <c r="E15" s="213">
        <v>10648.25478</v>
      </c>
    </row>
    <row r="16" spans="1:5" ht="18.75" customHeight="1">
      <c r="A16" s="81" t="s">
        <v>61</v>
      </c>
      <c r="B16" s="126">
        <f t="shared" si="0"/>
        <v>7475.21652</v>
      </c>
      <c r="C16" s="212">
        <v>1650.40677</v>
      </c>
      <c r="D16" s="89">
        <f>16.67078+E16</f>
        <v>5824.80975</v>
      </c>
      <c r="E16" s="213">
        <v>5808.13897</v>
      </c>
    </row>
    <row r="17" spans="1:5" ht="27.75" customHeight="1">
      <c r="A17" s="216" t="s">
        <v>62</v>
      </c>
      <c r="B17" s="217">
        <f t="shared" si="0"/>
        <v>10458.67064</v>
      </c>
      <c r="C17" s="212">
        <v>1728.99757</v>
      </c>
      <c r="D17" s="130">
        <f>17.46462+E17</f>
        <v>8729.67307</v>
      </c>
      <c r="E17" s="218">
        <v>8712.20845</v>
      </c>
    </row>
    <row r="18" spans="1:5" ht="18.75" customHeight="1">
      <c r="A18" s="81" t="s">
        <v>57</v>
      </c>
      <c r="B18" s="126">
        <f t="shared" si="0"/>
        <v>17267.99516</v>
      </c>
      <c r="C18" s="212">
        <v>4636.85712</v>
      </c>
      <c r="D18" s="89">
        <f>46.83694+E18</f>
        <v>12631.13804</v>
      </c>
      <c r="E18" s="213">
        <v>12584.3011</v>
      </c>
    </row>
    <row r="19" spans="1:5" ht="18.75" customHeight="1">
      <c r="A19" s="81" t="s">
        <v>78</v>
      </c>
      <c r="B19" s="126">
        <f t="shared" si="0"/>
        <v>1349.53897</v>
      </c>
      <c r="C19" s="212">
        <v>1336.04358</v>
      </c>
      <c r="D19" s="89">
        <f>13.49539+E19</f>
        <v>13.49539</v>
      </c>
      <c r="E19" s="213">
        <v>0</v>
      </c>
    </row>
    <row r="20" spans="1:5" ht="18.75" customHeight="1">
      <c r="A20" s="81" t="s">
        <v>69</v>
      </c>
      <c r="B20" s="126">
        <f t="shared" si="0"/>
        <v>1841.25425</v>
      </c>
      <c r="C20" s="212">
        <v>864.49878</v>
      </c>
      <c r="D20" s="89">
        <f>8.73231+E20</f>
        <v>976.75547</v>
      </c>
      <c r="E20" s="212">
        <v>968.02316</v>
      </c>
    </row>
    <row r="21" spans="1:5" ht="18.75" customHeight="1">
      <c r="A21" s="81" t="s">
        <v>45</v>
      </c>
      <c r="B21" s="126">
        <f t="shared" si="0"/>
        <v>2183.07774</v>
      </c>
      <c r="C21" s="212">
        <v>2161.24696</v>
      </c>
      <c r="D21" s="89">
        <f>21.83078+E21</f>
        <v>21.83078</v>
      </c>
      <c r="E21" s="212">
        <v>0</v>
      </c>
    </row>
    <row r="22" spans="1:5" ht="18.75" customHeight="1">
      <c r="A22" s="81" t="s">
        <v>63</v>
      </c>
      <c r="B22" s="126">
        <f t="shared" si="0"/>
        <v>29162.11934</v>
      </c>
      <c r="C22" s="212">
        <v>4911.92491</v>
      </c>
      <c r="D22" s="89">
        <f>49.6154+E22</f>
        <v>24250.19443</v>
      </c>
      <c r="E22" s="213">
        <v>24200.57903</v>
      </c>
    </row>
    <row r="23" spans="1:5" ht="18.75" customHeight="1">
      <c r="A23" s="81" t="s">
        <v>79</v>
      </c>
      <c r="B23" s="126">
        <f t="shared" si="0"/>
        <v>5404.6858</v>
      </c>
      <c r="C23" s="212">
        <v>2475.61016</v>
      </c>
      <c r="D23" s="89">
        <f>25.00616+E23</f>
        <v>2929.07564</v>
      </c>
      <c r="E23" s="213">
        <v>2904.06948</v>
      </c>
    </row>
    <row r="24" spans="1:5" ht="18.75" customHeight="1">
      <c r="A24" s="81" t="s">
        <v>58</v>
      </c>
      <c r="B24" s="126">
        <f t="shared" si="0"/>
        <v>1508.30825</v>
      </c>
      <c r="C24" s="212">
        <v>1493.22517</v>
      </c>
      <c r="D24" s="89">
        <f>15.08308+E24</f>
        <v>15.08308</v>
      </c>
      <c r="E24" s="212">
        <v>0</v>
      </c>
    </row>
    <row r="25" spans="1:5" ht="18.75" customHeight="1">
      <c r="A25" s="81" t="s">
        <v>80</v>
      </c>
      <c r="B25" s="126">
        <f t="shared" si="0"/>
        <v>1032.00038</v>
      </c>
      <c r="C25" s="212">
        <v>1021.68038</v>
      </c>
      <c r="D25" s="89">
        <f>10.32+E25</f>
        <v>10.32</v>
      </c>
      <c r="E25" s="213">
        <v>0</v>
      </c>
    </row>
    <row r="26" spans="1:5" ht="18.75" customHeight="1">
      <c r="A26" s="81" t="s">
        <v>65</v>
      </c>
      <c r="B26" s="126">
        <f t="shared" si="0"/>
        <v>357.2309</v>
      </c>
      <c r="C26" s="212">
        <v>353.65859</v>
      </c>
      <c r="D26" s="89">
        <f>3.57231+E26</f>
        <v>3.57231</v>
      </c>
      <c r="E26" s="212">
        <v>0</v>
      </c>
    </row>
    <row r="27" spans="1:5" ht="18.75" customHeight="1">
      <c r="A27" s="81" t="s">
        <v>64</v>
      </c>
      <c r="B27" s="126">
        <f t="shared" si="0"/>
        <v>1230.462</v>
      </c>
      <c r="C27" s="212">
        <v>1218.15738</v>
      </c>
      <c r="D27" s="89">
        <f>12.30462+E27</f>
        <v>12.30462</v>
      </c>
      <c r="E27" s="212">
        <v>0</v>
      </c>
    </row>
    <row r="28" spans="1:5" ht="18.75" customHeight="1">
      <c r="A28" s="81" t="s">
        <v>59</v>
      </c>
      <c r="B28" s="126">
        <f t="shared" si="0"/>
        <v>18957.01006</v>
      </c>
      <c r="C28" s="212">
        <v>2475.61016</v>
      </c>
      <c r="D28" s="89">
        <f>25.00616+E28</f>
        <v>16481.3999</v>
      </c>
      <c r="E28" s="213">
        <v>16456.39374</v>
      </c>
    </row>
    <row r="29" spans="1:5" s="4" customFormat="1" ht="18.75" customHeight="1">
      <c r="A29" s="81" t="s">
        <v>81</v>
      </c>
      <c r="B29" s="126">
        <f t="shared" si="0"/>
        <v>2198.48516</v>
      </c>
      <c r="C29" s="212">
        <v>1218.15738</v>
      </c>
      <c r="D29" s="89">
        <f>12.30462+E29</f>
        <v>980.32778</v>
      </c>
      <c r="E29" s="212">
        <v>968.02316</v>
      </c>
    </row>
    <row r="30" spans="1:7" s="4" customFormat="1" ht="24.75" customHeight="1">
      <c r="A30" s="129" t="s">
        <v>4</v>
      </c>
      <c r="B30" s="204">
        <f>SUM(B13:B29)</f>
        <v>218033.67827</v>
      </c>
      <c r="C30" s="212">
        <f>SUM(C13:C29)</f>
        <v>45268.3</v>
      </c>
      <c r="D30" s="204">
        <f>SUM(D13:D29)</f>
        <v>172765.37827</v>
      </c>
      <c r="E30" s="204">
        <f>SUM(E13:E29)</f>
        <v>172308.12271</v>
      </c>
      <c r="F30" s="130"/>
      <c r="G30" s="130"/>
    </row>
    <row r="31" spans="1:4" ht="19.5" customHeight="1">
      <c r="A31" s="272"/>
      <c r="B31" s="272"/>
      <c r="C31" s="272"/>
      <c r="D31" s="272"/>
    </row>
    <row r="32" spans="3:4" ht="18.75">
      <c r="C32" s="90"/>
      <c r="D32" s="41"/>
    </row>
    <row r="33" ht="18.75">
      <c r="D33" s="41"/>
    </row>
  </sheetData>
  <sheetProtection/>
  <mergeCells count="10">
    <mergeCell ref="C12:D12"/>
    <mergeCell ref="A31:D31"/>
    <mergeCell ref="A4:E4"/>
    <mergeCell ref="C5:D5"/>
    <mergeCell ref="A6:E6"/>
    <mergeCell ref="C7:D7"/>
    <mergeCell ref="C8:D8"/>
    <mergeCell ref="A9:A10"/>
    <mergeCell ref="B9:B10"/>
    <mergeCell ref="C9:E9"/>
  </mergeCells>
  <printOptions/>
  <pageMargins left="0.984251968503937" right="0.7874015748031497" top="0.984251968503937" bottom="0.6692913385826772" header="0.5511811023622047" footer="0.31496062992125984"/>
  <pageSetup horizontalDpi="600" verticalDpi="600" orientation="landscape" paperSize="9" r:id="rId1"/>
  <headerFooter differentFirst="1">
    <oddHeader>&amp;R&amp;"Times New Roman,обычный"&amp;14&amp;P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Normal="82" zoomScaleSheetLayoutView="100" zoomScalePageLayoutView="0" workbookViewId="0" topLeftCell="A1">
      <selection activeCell="C13" sqref="C13:C17"/>
    </sheetView>
  </sheetViews>
  <sheetFormatPr defaultColWidth="9.00390625" defaultRowHeight="12.75"/>
  <cols>
    <col min="1" max="1" width="34.375" style="1" customWidth="1"/>
    <col min="2" max="2" width="16.625" style="1" customWidth="1"/>
    <col min="3" max="3" width="36.75390625" style="48" customWidth="1"/>
    <col min="4" max="4" width="9.00390625" style="3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2:3" ht="19.5" customHeight="1">
      <c r="B1" s="299" t="s">
        <v>145</v>
      </c>
      <c r="C1" s="299"/>
    </row>
    <row r="2" spans="1:3" ht="19.5" customHeight="1">
      <c r="A2" s="18"/>
      <c r="B2" s="299" t="s">
        <v>284</v>
      </c>
      <c r="C2" s="299"/>
    </row>
    <row r="3" spans="2:4" s="43" customFormat="1" ht="18.75" customHeight="1">
      <c r="B3" s="20"/>
      <c r="C3" s="20"/>
      <c r="D3" s="46"/>
    </row>
    <row r="4" spans="2:4" s="43" customFormat="1" ht="18.75" customHeight="1">
      <c r="B4" s="20"/>
      <c r="C4" s="20"/>
      <c r="D4" s="46"/>
    </row>
    <row r="5" spans="1:3" ht="18.75" customHeight="1">
      <c r="A5" s="21"/>
      <c r="B5" s="21"/>
      <c r="C5" s="50"/>
    </row>
    <row r="6" spans="1:3" ht="18.75">
      <c r="A6" s="262" t="s">
        <v>9</v>
      </c>
      <c r="B6" s="262"/>
      <c r="C6" s="262"/>
    </row>
    <row r="7" spans="1:3" ht="3.75" customHeight="1">
      <c r="A7" s="47"/>
      <c r="B7" s="47"/>
      <c r="C7" s="47"/>
    </row>
    <row r="8" spans="1:3" ht="147.75" customHeight="1">
      <c r="A8" s="313" t="s">
        <v>308</v>
      </c>
      <c r="B8" s="313"/>
      <c r="C8" s="313"/>
    </row>
    <row r="9" spans="1:3" ht="49.5" customHeight="1">
      <c r="A9" s="47"/>
      <c r="B9" s="47"/>
      <c r="C9" s="47"/>
    </row>
    <row r="10" ht="18.75">
      <c r="C10" s="103" t="s">
        <v>1</v>
      </c>
    </row>
    <row r="11" spans="1:3" ht="39.75" customHeight="1">
      <c r="A11" s="297" t="s">
        <v>164</v>
      </c>
      <c r="B11" s="298"/>
      <c r="C11" s="76" t="s">
        <v>91</v>
      </c>
    </row>
    <row r="12" spans="1:3" ht="7.5" customHeight="1">
      <c r="A12" s="45"/>
      <c r="B12" s="45"/>
      <c r="C12" s="1"/>
    </row>
    <row r="13" spans="1:4" s="7" customFormat="1" ht="18.75" customHeight="1">
      <c r="A13" s="311" t="s">
        <v>10</v>
      </c>
      <c r="B13" s="311"/>
      <c r="C13" s="22">
        <v>789021.4</v>
      </c>
      <c r="D13" s="8"/>
    </row>
    <row r="14" spans="1:4" s="7" customFormat="1" ht="18.75" customHeight="1">
      <c r="A14" s="312" t="s">
        <v>90</v>
      </c>
      <c r="B14" s="312"/>
      <c r="C14" s="22">
        <v>12363.3</v>
      </c>
      <c r="D14" s="8"/>
    </row>
    <row r="15" spans="1:4" s="7" customFormat="1" ht="18.75" customHeight="1">
      <c r="A15" s="312" t="s">
        <v>89</v>
      </c>
      <c r="B15" s="312"/>
      <c r="C15" s="22">
        <v>36150</v>
      </c>
      <c r="D15" s="8"/>
    </row>
    <row r="16" spans="1:4" s="7" customFormat="1" ht="18.75" customHeight="1">
      <c r="A16" s="312" t="s">
        <v>88</v>
      </c>
      <c r="B16" s="312"/>
      <c r="C16" s="22">
        <v>48224.1</v>
      </c>
      <c r="D16" s="8"/>
    </row>
    <row r="17" spans="1:3" ht="24.75" customHeight="1">
      <c r="A17" s="1" t="s">
        <v>4</v>
      </c>
      <c r="C17" s="22">
        <f>SUM(C13:C16)</f>
        <v>885758.8</v>
      </c>
    </row>
    <row r="18" spans="1:3" ht="57.75" customHeight="1">
      <c r="A18" s="310"/>
      <c r="B18" s="310"/>
      <c r="C18" s="310"/>
    </row>
    <row r="19" ht="18.75">
      <c r="C19" s="22"/>
    </row>
  </sheetData>
  <sheetProtection/>
  <mergeCells count="10">
    <mergeCell ref="A18:C18"/>
    <mergeCell ref="B1:C1"/>
    <mergeCell ref="B2:C2"/>
    <mergeCell ref="A13:B13"/>
    <mergeCell ref="A14:B14"/>
    <mergeCell ref="A15:B15"/>
    <mergeCell ref="A16:B16"/>
    <mergeCell ref="A6:C6"/>
    <mergeCell ref="A8:C8"/>
    <mergeCell ref="A11:B11"/>
  </mergeCells>
  <printOptions horizontalCentered="1"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Normal="80" zoomScaleSheetLayoutView="100" zoomScalePageLayoutView="0" workbookViewId="0" topLeftCell="A1">
      <selection activeCell="D7" sqref="D7"/>
    </sheetView>
  </sheetViews>
  <sheetFormatPr defaultColWidth="17.00390625" defaultRowHeight="12.75"/>
  <cols>
    <col min="1" max="1" width="22.875" style="10" customWidth="1"/>
    <col min="2" max="2" width="16.375" style="10" customWidth="1"/>
    <col min="3" max="3" width="20.875" style="10" customWidth="1"/>
    <col min="4" max="4" width="24.00390625" style="10" customWidth="1"/>
    <col min="5" max="5" width="9.25390625" style="10" bestFit="1" customWidth="1"/>
    <col min="6" max="6" width="12.625" style="10" customWidth="1"/>
    <col min="7" max="7" width="13.875" style="10" customWidth="1"/>
    <col min="8" max="12" width="9.125" style="10" customWidth="1"/>
    <col min="13" max="13" width="30.75390625" style="10" customWidth="1"/>
    <col min="14" max="15" width="22.625" style="10" customWidth="1"/>
    <col min="16" max="254" width="9.125" style="10" customWidth="1"/>
    <col min="255" max="255" width="28.375" style="10" customWidth="1"/>
    <col min="256" max="16384" width="17.00390625" style="10" customWidth="1"/>
  </cols>
  <sheetData>
    <row r="1" spans="1:4" ht="18.75">
      <c r="A1" s="49"/>
      <c r="B1" s="49"/>
      <c r="C1" s="50"/>
      <c r="D1" s="50" t="s">
        <v>165</v>
      </c>
    </row>
    <row r="2" spans="1:4" ht="18.75">
      <c r="A2" s="49"/>
      <c r="B2" s="49"/>
      <c r="C2" s="50"/>
      <c r="D2" s="50" t="s">
        <v>284</v>
      </c>
    </row>
    <row r="3" ht="49.5" customHeight="1"/>
    <row r="4" spans="1:4" ht="18.75" customHeight="1">
      <c r="A4" s="267" t="s">
        <v>9</v>
      </c>
      <c r="B4" s="267"/>
      <c r="C4" s="267"/>
      <c r="D4" s="267"/>
    </row>
    <row r="5" spans="1:4" ht="3.75" customHeight="1">
      <c r="A5" s="75"/>
      <c r="B5" s="75"/>
      <c r="C5" s="75"/>
      <c r="D5" s="75"/>
    </row>
    <row r="6" spans="1:4" ht="76.5" customHeight="1">
      <c r="A6" s="261" t="s">
        <v>309</v>
      </c>
      <c r="B6" s="261"/>
      <c r="C6" s="261"/>
      <c r="D6" s="261"/>
    </row>
    <row r="7" ht="49.5" customHeight="1"/>
    <row r="8" ht="18.75">
      <c r="D8" s="102" t="s">
        <v>1</v>
      </c>
    </row>
    <row r="9" spans="1:4" ht="19.5" customHeight="1">
      <c r="A9" s="292" t="s">
        <v>34</v>
      </c>
      <c r="B9" s="294" t="s">
        <v>4</v>
      </c>
      <c r="C9" s="296" t="s">
        <v>67</v>
      </c>
      <c r="D9" s="297"/>
    </row>
    <row r="10" spans="1:4" ht="81" customHeight="1">
      <c r="A10" s="293"/>
      <c r="B10" s="295"/>
      <c r="C10" s="76" t="s">
        <v>77</v>
      </c>
      <c r="D10" s="76" t="s">
        <v>132</v>
      </c>
    </row>
    <row r="11" spans="1:4" ht="7.5" customHeight="1">
      <c r="A11" s="42"/>
      <c r="B11" s="44"/>
      <c r="C11" s="44"/>
      <c r="D11" s="79"/>
    </row>
    <row r="12" spans="1:4" ht="18.75">
      <c r="A12" s="127" t="s">
        <v>62</v>
      </c>
      <c r="B12" s="126">
        <f>C12+D12</f>
        <v>9944.4331</v>
      </c>
      <c r="C12" s="128">
        <v>9844.98877</v>
      </c>
      <c r="D12" s="126">
        <v>99.44433</v>
      </c>
    </row>
    <row r="13" spans="1:4" ht="18.75">
      <c r="A13" s="81" t="s">
        <v>69</v>
      </c>
      <c r="B13" s="126">
        <f>C13+D13</f>
        <v>1648.5972</v>
      </c>
      <c r="C13" s="128">
        <v>1632.11123</v>
      </c>
      <c r="D13" s="126">
        <v>16.48597</v>
      </c>
    </row>
    <row r="14" spans="1:7" ht="25.5" customHeight="1">
      <c r="A14" s="129" t="s">
        <v>4</v>
      </c>
      <c r="B14" s="130">
        <f>SUM(B12:B13)</f>
        <v>11593.0303</v>
      </c>
      <c r="C14" s="130">
        <f>SUM(C12:C13)</f>
        <v>11477.1</v>
      </c>
      <c r="D14" s="130">
        <f>SUM(D12:E13)</f>
        <v>115.9303</v>
      </c>
      <c r="E14" s="89"/>
      <c r="F14" s="83"/>
      <c r="G14" s="83"/>
    </row>
    <row r="15" spans="4:7" ht="48" customHeight="1">
      <c r="D15" s="84"/>
      <c r="F15" s="85"/>
      <c r="G15" s="85"/>
    </row>
    <row r="16" spans="4:15" ht="18.75">
      <c r="D16" s="84"/>
      <c r="M16" s="86"/>
      <c r="N16" s="87"/>
      <c r="O16" s="87"/>
    </row>
    <row r="17" spans="1:15" ht="18.75">
      <c r="A17" s="82"/>
      <c r="B17" s="82"/>
      <c r="C17" s="82"/>
      <c r="D17" s="82"/>
      <c r="M17" s="86"/>
      <c r="N17" s="88"/>
      <c r="O17" s="87"/>
    </row>
    <row r="18" spans="1:4" ht="18.75">
      <c r="A18" s="82"/>
      <c r="B18" s="82"/>
      <c r="C18" s="82"/>
      <c r="D18" s="82"/>
    </row>
    <row r="19" spans="2:4" ht="18.75">
      <c r="B19" s="82"/>
      <c r="C19" s="82"/>
      <c r="D19" s="89"/>
    </row>
    <row r="20" ht="18.75">
      <c r="D20" s="84"/>
    </row>
  </sheetData>
  <sheetProtection/>
  <mergeCells count="5">
    <mergeCell ref="A4:D4"/>
    <mergeCell ref="A6:D6"/>
    <mergeCell ref="A9:A10"/>
    <mergeCell ref="B9:B10"/>
    <mergeCell ref="C9:D9"/>
  </mergeCells>
  <printOptions/>
  <pageMargins left="0.984251968503937" right="0.7874015748031497" top="0.984251968503937" bottom="0.669291338582677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28.625" style="0" customWidth="1"/>
    <col min="2" max="2" width="17.25390625" style="0" customWidth="1"/>
    <col min="3" max="3" width="16.625" style="0" customWidth="1"/>
    <col min="4" max="4" width="20.25390625" style="0" customWidth="1"/>
    <col min="5" max="5" width="4.00390625" style="0" customWidth="1"/>
  </cols>
  <sheetData>
    <row r="1" spans="1:5" ht="18.75">
      <c r="A1" s="177"/>
      <c r="B1" s="316" t="s">
        <v>273</v>
      </c>
      <c r="C1" s="316"/>
      <c r="D1" s="316"/>
      <c r="E1" s="316"/>
    </row>
    <row r="2" spans="1:5" ht="18.75">
      <c r="A2" s="177"/>
      <c r="B2" s="316" t="s">
        <v>287</v>
      </c>
      <c r="C2" s="316"/>
      <c r="D2" s="316"/>
      <c r="E2" s="316"/>
    </row>
    <row r="3" spans="1:5" ht="36.75" customHeight="1">
      <c r="A3" s="177"/>
      <c r="B3" s="318"/>
      <c r="C3" s="318"/>
      <c r="D3" s="318"/>
      <c r="E3" s="318"/>
    </row>
    <row r="4" spans="1:5" ht="18.75">
      <c r="A4" s="317" t="s">
        <v>9</v>
      </c>
      <c r="B4" s="317"/>
      <c r="C4" s="317"/>
      <c r="D4" s="317"/>
      <c r="E4" s="317"/>
    </row>
    <row r="5" spans="1:5" ht="15.75" customHeight="1">
      <c r="A5" s="165"/>
      <c r="B5" s="165"/>
      <c r="C5" s="165"/>
      <c r="D5" s="165"/>
      <c r="E5" s="165"/>
    </row>
    <row r="6" spans="1:5" ht="159" customHeight="1">
      <c r="A6" s="317" t="s">
        <v>271</v>
      </c>
      <c r="B6" s="317"/>
      <c r="C6" s="317"/>
      <c r="D6" s="317"/>
      <c r="E6" s="317"/>
    </row>
    <row r="7" spans="1:5" ht="33" customHeight="1">
      <c r="A7" s="165"/>
      <c r="B7" s="165"/>
      <c r="C7" s="165"/>
      <c r="D7" s="165"/>
      <c r="E7" s="178"/>
    </row>
    <row r="8" spans="1:5" ht="18.75">
      <c r="A8" s="319" t="s">
        <v>1</v>
      </c>
      <c r="B8" s="319"/>
      <c r="C8" s="319"/>
      <c r="D8" s="319"/>
      <c r="E8" s="319"/>
    </row>
    <row r="9" spans="1:5" ht="18.75">
      <c r="A9" s="320" t="s">
        <v>76</v>
      </c>
      <c r="B9" s="322" t="s">
        <v>4</v>
      </c>
      <c r="C9" s="314" t="s">
        <v>67</v>
      </c>
      <c r="D9" s="315"/>
      <c r="E9" s="315"/>
    </row>
    <row r="10" spans="1:5" ht="78" customHeight="1">
      <c r="A10" s="321"/>
      <c r="B10" s="323"/>
      <c r="C10" s="166" t="s">
        <v>272</v>
      </c>
      <c r="D10" s="314" t="s">
        <v>255</v>
      </c>
      <c r="E10" s="315"/>
    </row>
    <row r="11" spans="1:5" ht="18.75">
      <c r="A11" s="167">
        <v>1</v>
      </c>
      <c r="B11" s="168">
        <v>2</v>
      </c>
      <c r="C11" s="168">
        <v>3</v>
      </c>
      <c r="D11" s="314">
        <v>4</v>
      </c>
      <c r="E11" s="315"/>
    </row>
    <row r="12" spans="1:5" ht="18.75">
      <c r="A12" s="169"/>
      <c r="B12" s="169"/>
      <c r="C12" s="169"/>
      <c r="D12" s="177"/>
      <c r="E12" s="178"/>
    </row>
    <row r="13" spans="1:5" ht="18.75">
      <c r="A13" s="170" t="s">
        <v>10</v>
      </c>
      <c r="B13" s="171">
        <f>C13+D13</f>
        <v>7853.2389</v>
      </c>
      <c r="C13" s="179">
        <v>1820.05482</v>
      </c>
      <c r="D13" s="172">
        <v>6033.18408</v>
      </c>
      <c r="E13" s="178"/>
    </row>
    <row r="14" spans="1:5" ht="18.75">
      <c r="A14" s="170" t="s">
        <v>2</v>
      </c>
      <c r="B14" s="171">
        <f>C14+D14</f>
        <v>1041.2955</v>
      </c>
      <c r="C14" s="179">
        <v>241.32908</v>
      </c>
      <c r="D14" s="172">
        <v>799.96642</v>
      </c>
      <c r="E14" s="178"/>
    </row>
    <row r="15" spans="1:5" ht="18.75">
      <c r="A15" s="170" t="s">
        <v>61</v>
      </c>
      <c r="B15" s="171">
        <f>C15+D15</f>
        <v>1041.2955</v>
      </c>
      <c r="C15" s="179">
        <v>241.32908</v>
      </c>
      <c r="D15" s="172">
        <v>799.96642</v>
      </c>
      <c r="E15" s="178"/>
    </row>
    <row r="16" spans="1:5" ht="18.75">
      <c r="A16" s="170" t="s">
        <v>62</v>
      </c>
      <c r="B16" s="171">
        <f aca="true" t="shared" si="0" ref="B16:B25">C16+D16</f>
        <v>2082.591</v>
      </c>
      <c r="C16" s="179">
        <v>482.65815</v>
      </c>
      <c r="D16" s="172">
        <v>1599.93285</v>
      </c>
      <c r="E16" s="178"/>
    </row>
    <row r="17" spans="1:5" ht="18.75">
      <c r="A17" s="170" t="s">
        <v>57</v>
      </c>
      <c r="B17" s="171">
        <f t="shared" si="0"/>
        <v>833.0364</v>
      </c>
      <c r="C17" s="179">
        <v>193.06326</v>
      </c>
      <c r="D17" s="172">
        <v>639.97314</v>
      </c>
      <c r="E17" s="178"/>
    </row>
    <row r="18" spans="1:5" ht="18.75">
      <c r="A18" s="170" t="s">
        <v>69</v>
      </c>
      <c r="B18" s="171">
        <f t="shared" si="0"/>
        <v>3956.9229</v>
      </c>
      <c r="C18" s="179">
        <v>917.05049</v>
      </c>
      <c r="D18" s="172">
        <v>3039.87241</v>
      </c>
      <c r="E18" s="178"/>
    </row>
    <row r="19" spans="1:5" ht="18.75">
      <c r="A19" s="173" t="s">
        <v>63</v>
      </c>
      <c r="B19" s="171">
        <f t="shared" si="0"/>
        <v>5206.4775</v>
      </c>
      <c r="C19" s="179">
        <v>1206.64538</v>
      </c>
      <c r="D19" s="172">
        <v>3999.83212</v>
      </c>
      <c r="E19" s="178"/>
    </row>
    <row r="20" spans="1:5" ht="18.75">
      <c r="A20" s="170" t="s">
        <v>79</v>
      </c>
      <c r="B20" s="171">
        <f t="shared" si="0"/>
        <v>14578.137</v>
      </c>
      <c r="C20" s="179">
        <v>3378.60707</v>
      </c>
      <c r="D20" s="172">
        <v>11199.52993</v>
      </c>
      <c r="E20" s="178"/>
    </row>
    <row r="21" spans="1:5" ht="18.75">
      <c r="A21" s="177" t="s">
        <v>58</v>
      </c>
      <c r="B21" s="171">
        <f t="shared" si="0"/>
        <v>2915.6274</v>
      </c>
      <c r="C21" s="179">
        <v>675.72141</v>
      </c>
      <c r="D21" s="172">
        <v>2239.90599</v>
      </c>
      <c r="E21" s="178"/>
    </row>
    <row r="22" spans="1:5" ht="18.75">
      <c r="A22" s="177" t="s">
        <v>80</v>
      </c>
      <c r="B22" s="171">
        <f t="shared" si="0"/>
        <v>3956.9229</v>
      </c>
      <c r="C22" s="179">
        <v>917.05049</v>
      </c>
      <c r="D22" s="172">
        <v>3039.87241</v>
      </c>
      <c r="E22" s="178"/>
    </row>
    <row r="23" spans="1:5" ht="18.75">
      <c r="A23" s="177" t="s">
        <v>65</v>
      </c>
      <c r="B23" s="171">
        <f t="shared" si="0"/>
        <v>1041.2955</v>
      </c>
      <c r="C23" s="179">
        <v>241.32908</v>
      </c>
      <c r="D23" s="172">
        <v>799.96642</v>
      </c>
      <c r="E23" s="178"/>
    </row>
    <row r="24" spans="1:5" ht="18.75">
      <c r="A24" s="177" t="s">
        <v>64</v>
      </c>
      <c r="B24" s="171">
        <f t="shared" si="0"/>
        <v>6247.773</v>
      </c>
      <c r="C24" s="179">
        <v>1447.97446</v>
      </c>
      <c r="D24" s="172">
        <v>4799.79854</v>
      </c>
      <c r="E24" s="178"/>
    </row>
    <row r="25" spans="1:5" ht="18.75">
      <c r="A25" s="173" t="s">
        <v>59</v>
      </c>
      <c r="B25" s="171">
        <f t="shared" si="0"/>
        <v>3123.8865</v>
      </c>
      <c r="C25" s="179">
        <v>723.98723</v>
      </c>
      <c r="D25" s="172">
        <v>2399.89927</v>
      </c>
      <c r="E25" s="178"/>
    </row>
    <row r="26" spans="1:5" ht="25.5" customHeight="1">
      <c r="A26" s="174" t="s">
        <v>4</v>
      </c>
      <c r="B26" s="175">
        <f>SUM(B13:B25)</f>
        <v>53878.5</v>
      </c>
      <c r="C26" s="176">
        <f>SUM(C13:C25)</f>
        <v>12486.8</v>
      </c>
      <c r="D26" s="175">
        <f>D13+D14+D15+D16+D17+D18+D19+D20+D21+D22+D23+D24+D25</f>
        <v>41391.7</v>
      </c>
      <c r="E26" s="180"/>
    </row>
    <row r="27" spans="1:5" ht="18.75">
      <c r="A27" s="181"/>
      <c r="B27" s="181"/>
      <c r="C27" s="181"/>
      <c r="D27" s="181"/>
      <c r="E27" s="181"/>
    </row>
  </sheetData>
  <sheetProtection/>
  <mergeCells count="11">
    <mergeCell ref="C9:E9"/>
    <mergeCell ref="D10:E10"/>
    <mergeCell ref="B1:E1"/>
    <mergeCell ref="B2:E2"/>
    <mergeCell ref="A4:E4"/>
    <mergeCell ref="B3:E3"/>
    <mergeCell ref="D11:E11"/>
    <mergeCell ref="A6:E6"/>
    <mergeCell ref="A8:E8"/>
    <mergeCell ref="A9:A10"/>
    <mergeCell ref="B9:B10"/>
  </mergeCells>
  <printOptions/>
  <pageMargins left="0.984251968503937" right="0.7874015748031497" top="0.984251968503937" bottom="0.7874015748031497" header="0.5511811023622047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zoomScale="95" zoomScaleNormal="95" zoomScalePageLayoutView="0" workbookViewId="0" topLeftCell="A1">
      <selection activeCell="F17" sqref="F17"/>
    </sheetView>
  </sheetViews>
  <sheetFormatPr defaultColWidth="9.00390625" defaultRowHeight="12.75"/>
  <cols>
    <col min="1" max="1" width="40.625" style="36" customWidth="1"/>
    <col min="2" max="2" width="20.75390625" style="36" customWidth="1"/>
    <col min="3" max="3" width="31.125" style="36" customWidth="1"/>
    <col min="4" max="4" width="33.75390625" style="36" customWidth="1"/>
    <col min="5" max="5" width="2.875" style="0" customWidth="1"/>
  </cols>
  <sheetData>
    <row r="1" spans="1:6" ht="18.75">
      <c r="A1" s="34"/>
      <c r="B1" s="25"/>
      <c r="C1" s="299" t="s">
        <v>331</v>
      </c>
      <c r="D1" s="299"/>
      <c r="E1" s="299"/>
      <c r="F1" s="50"/>
    </row>
    <row r="2" spans="1:6" ht="18.75">
      <c r="A2" s="34"/>
      <c r="B2" s="25"/>
      <c r="C2" s="324" t="s">
        <v>284</v>
      </c>
      <c r="D2" s="324"/>
      <c r="E2" s="324"/>
      <c r="F2" s="50"/>
    </row>
    <row r="3" spans="1:6" ht="21" customHeight="1">
      <c r="A3" s="34"/>
      <c r="B3" s="230"/>
      <c r="C3" s="35"/>
      <c r="D3" s="245"/>
      <c r="E3" s="12"/>
      <c r="F3" s="12"/>
    </row>
    <row r="4" spans="1:6" s="6" customFormat="1" ht="21.75" customHeight="1">
      <c r="A4" s="266" t="s">
        <v>0</v>
      </c>
      <c r="B4" s="266"/>
      <c r="C4" s="266"/>
      <c r="D4" s="266"/>
      <c r="E4" s="266"/>
      <c r="F4" s="17"/>
    </row>
    <row r="5" spans="1:6" s="6" customFormat="1" ht="71.25" customHeight="1">
      <c r="A5" s="282" t="s">
        <v>332</v>
      </c>
      <c r="B5" s="282"/>
      <c r="C5" s="282"/>
      <c r="D5" s="282"/>
      <c r="E5" s="282"/>
      <c r="F5" s="246"/>
    </row>
    <row r="6" spans="1:4" ht="9" customHeight="1">
      <c r="A6" s="247"/>
      <c r="B6" s="247"/>
      <c r="C6" s="247"/>
      <c r="D6" s="247"/>
    </row>
    <row r="7" spans="1:6" ht="18.75" customHeight="1">
      <c r="A7" s="34"/>
      <c r="B7" s="37"/>
      <c r="C7" s="37"/>
      <c r="D7" s="307" t="s">
        <v>1</v>
      </c>
      <c r="E7" s="307"/>
      <c r="F7" s="103"/>
    </row>
    <row r="8" spans="1:6" ht="23.25" customHeight="1">
      <c r="A8" s="280" t="s">
        <v>23</v>
      </c>
      <c r="B8" s="280" t="s">
        <v>4</v>
      </c>
      <c r="C8" s="305" t="s">
        <v>67</v>
      </c>
      <c r="D8" s="306"/>
      <c r="E8" s="306"/>
      <c r="F8" s="248"/>
    </row>
    <row r="9" spans="1:5" ht="94.5" customHeight="1">
      <c r="A9" s="281"/>
      <c r="B9" s="281"/>
      <c r="C9" s="249" t="s">
        <v>293</v>
      </c>
      <c r="D9" s="305" t="s">
        <v>290</v>
      </c>
      <c r="E9" s="306"/>
    </row>
    <row r="10" spans="1:5" ht="19.5" customHeight="1">
      <c r="A10" s="38">
        <v>1</v>
      </c>
      <c r="B10" s="39">
        <v>2</v>
      </c>
      <c r="C10" s="38">
        <v>3</v>
      </c>
      <c r="D10" s="278">
        <v>4</v>
      </c>
      <c r="E10" s="279"/>
    </row>
    <row r="11" spans="1:4" ht="7.5" customHeight="1">
      <c r="A11" s="40"/>
      <c r="B11" s="40"/>
      <c r="C11" s="40"/>
      <c r="D11" s="40"/>
    </row>
    <row r="12" spans="1:4" ht="18.75" customHeight="1">
      <c r="A12" s="142" t="s">
        <v>10</v>
      </c>
      <c r="B12" s="143">
        <f>C12+D12</f>
        <v>122304.09864</v>
      </c>
      <c r="C12" s="144">
        <f>81919.37+37835.77463</f>
        <v>119755.14463</v>
      </c>
      <c r="D12" s="145">
        <f>1776.86332+772.09069</f>
        <v>2548.95401</v>
      </c>
    </row>
    <row r="13" spans="1:4" ht="18.75" customHeight="1">
      <c r="A13" s="142" t="s">
        <v>2</v>
      </c>
      <c r="B13" s="143">
        <f>C13+D13</f>
        <v>142218.19382</v>
      </c>
      <c r="C13" s="144">
        <v>139553.67331</v>
      </c>
      <c r="D13" s="145">
        <v>2664.52051</v>
      </c>
    </row>
    <row r="14" spans="1:4" ht="18.75" customHeight="1">
      <c r="A14" s="142" t="s">
        <v>57</v>
      </c>
      <c r="B14" s="143">
        <f>C14+D14</f>
        <v>76726.4932</v>
      </c>
      <c r="C14" s="144">
        <v>75191.93594</v>
      </c>
      <c r="D14" s="144">
        <v>1534.55726</v>
      </c>
    </row>
    <row r="15" spans="1:4" ht="18.75" customHeight="1">
      <c r="A15" s="142" t="s">
        <v>63</v>
      </c>
      <c r="B15" s="143">
        <f>C15+D15</f>
        <v>1498.31847</v>
      </c>
      <c r="C15" s="144">
        <v>1468.35159</v>
      </c>
      <c r="D15" s="144">
        <v>29.96688</v>
      </c>
    </row>
    <row r="16" spans="1:4" ht="18.75" customHeight="1">
      <c r="A16" s="142" t="s">
        <v>59</v>
      </c>
      <c r="B16" s="143">
        <f>C16+D16</f>
        <v>67429.77937</v>
      </c>
      <c r="C16" s="144">
        <f>61201.49+4802.75035</f>
        <v>66004.24035</v>
      </c>
      <c r="D16" s="144">
        <f>1327.4842+98.05482</f>
        <v>1425.53902</v>
      </c>
    </row>
    <row r="17" spans="1:6" s="199" customFormat="1" ht="25.5" customHeight="1">
      <c r="A17" s="197" t="s">
        <v>4</v>
      </c>
      <c r="B17" s="198">
        <f>SUM(B12:B16)</f>
        <v>410176.8835</v>
      </c>
      <c r="C17" s="198">
        <f>SUM(C12:C16)</f>
        <v>401973.34582</v>
      </c>
      <c r="D17" s="198">
        <f>SUM(D12:D16)</f>
        <v>8203.53768</v>
      </c>
      <c r="F17" s="241"/>
    </row>
    <row r="18" spans="1:4" ht="12.75">
      <c r="A18" s="245"/>
      <c r="B18" s="245"/>
      <c r="C18" s="245"/>
      <c r="D18" s="245"/>
    </row>
  </sheetData>
  <sheetProtection/>
  <mergeCells count="10">
    <mergeCell ref="C1:E1"/>
    <mergeCell ref="C2:E2"/>
    <mergeCell ref="D10:E10"/>
    <mergeCell ref="A4:E4"/>
    <mergeCell ref="A5:E5"/>
    <mergeCell ref="D7:E7"/>
    <mergeCell ref="A8:A9"/>
    <mergeCell ref="B8:B9"/>
    <mergeCell ref="C8:E8"/>
    <mergeCell ref="D9:E9"/>
  </mergeCells>
  <printOptions/>
  <pageMargins left="0.984251968503937" right="0.7874015748031497" top="0.984251968503937" bottom="0.6692913385826772" header="0.5511811023622047" footer="0.5118110236220472"/>
  <pageSetup horizontalDpi="600" verticalDpi="600" orientation="landscape" paperSize="9" r:id="rId1"/>
  <headerFooter differentFirst="1">
    <oddHeader>&amp;R&amp;"Times New Roman,обычный"&amp;14&amp;P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42.625" style="190" customWidth="1"/>
    <col min="2" max="2" width="19.75390625" style="190" customWidth="1"/>
    <col min="3" max="3" width="29.375" style="190" customWidth="1"/>
    <col min="4" max="4" width="36.375" style="190" customWidth="1"/>
    <col min="5" max="5" width="9.125" style="190" customWidth="1"/>
    <col min="6" max="6" width="115.25390625" style="190" customWidth="1"/>
    <col min="7" max="16384" width="9.125" style="190" customWidth="1"/>
  </cols>
  <sheetData>
    <row r="1" spans="1:6" ht="18.75">
      <c r="A1" s="191"/>
      <c r="B1" s="191"/>
      <c r="C1" s="326" t="s">
        <v>294</v>
      </c>
      <c r="D1" s="326"/>
      <c r="E1" s="191"/>
      <c r="F1" s="191"/>
    </row>
    <row r="2" spans="1:6" ht="18.75">
      <c r="A2" s="191"/>
      <c r="B2" s="191"/>
      <c r="C2" s="327" t="s">
        <v>281</v>
      </c>
      <c r="D2" s="327"/>
      <c r="E2" s="192"/>
      <c r="F2" s="192"/>
    </row>
    <row r="3" spans="1:4" s="1" customFormat="1" ht="18.75" hidden="1">
      <c r="A3" s="21"/>
      <c r="B3" s="52"/>
      <c r="C3" s="325" t="s">
        <v>275</v>
      </c>
      <c r="D3" s="325"/>
    </row>
    <row r="4" spans="1:4" s="1" customFormat="1" ht="18.75" hidden="1">
      <c r="A4" s="21"/>
      <c r="B4" s="52"/>
      <c r="C4" s="325" t="s">
        <v>276</v>
      </c>
      <c r="D4" s="325"/>
    </row>
    <row r="5" spans="1:4" s="1" customFormat="1" ht="18.75" hidden="1">
      <c r="A5" s="21"/>
      <c r="B5" s="52"/>
      <c r="C5" s="325" t="s">
        <v>277</v>
      </c>
      <c r="D5" s="325"/>
    </row>
    <row r="6" spans="1:4" s="1" customFormat="1" ht="18.75" hidden="1">
      <c r="A6" s="21"/>
      <c r="B6" s="52"/>
      <c r="C6" s="325" t="s">
        <v>278</v>
      </c>
      <c r="D6" s="325"/>
    </row>
    <row r="7" spans="1:4" s="1" customFormat="1" ht="18.75" hidden="1">
      <c r="A7" s="21"/>
      <c r="B7" s="52"/>
      <c r="C7" s="325" t="s">
        <v>279</v>
      </c>
      <c r="D7" s="325"/>
    </row>
    <row r="8" spans="1:4" s="1" customFormat="1" ht="19.5" customHeight="1" hidden="1">
      <c r="A8" s="21"/>
      <c r="B8" s="52"/>
      <c r="C8" s="325" t="s">
        <v>280</v>
      </c>
      <c r="D8" s="325"/>
    </row>
    <row r="9" spans="1:4" s="1" customFormat="1" ht="12.75" customHeight="1">
      <c r="A9" s="21"/>
      <c r="B9" s="52"/>
      <c r="C9" s="25"/>
      <c r="D9" s="215"/>
    </row>
    <row r="10" spans="1:4" ht="12.75" customHeight="1">
      <c r="A10" s="191"/>
      <c r="B10" s="191"/>
      <c r="C10" s="191"/>
      <c r="D10" s="191"/>
    </row>
    <row r="11" spans="1:4" ht="12.75" customHeight="1">
      <c r="A11" s="191"/>
      <c r="B11" s="191"/>
      <c r="C11" s="191"/>
      <c r="D11" s="191"/>
    </row>
    <row r="12" spans="1:4" s="189" customFormat="1" ht="16.5" customHeight="1">
      <c r="A12" s="313" t="s">
        <v>9</v>
      </c>
      <c r="B12" s="313"/>
      <c r="C12" s="313"/>
      <c r="D12" s="313"/>
    </row>
    <row r="13" spans="1:4" s="189" customFormat="1" ht="4.5" customHeight="1">
      <c r="A13" s="219"/>
      <c r="B13" s="219"/>
      <c r="C13" s="219"/>
      <c r="D13" s="219"/>
    </row>
    <row r="14" spans="1:4" s="189" customFormat="1" ht="61.5" customHeight="1">
      <c r="A14" s="313" t="s">
        <v>310</v>
      </c>
      <c r="B14" s="313"/>
      <c r="C14" s="313"/>
      <c r="D14" s="313"/>
    </row>
    <row r="15" spans="1:4" s="189" customFormat="1" ht="18.75" customHeight="1">
      <c r="A15" s="220"/>
      <c r="B15" s="221"/>
      <c r="C15" s="221"/>
      <c r="D15" s="102" t="s">
        <v>1</v>
      </c>
    </row>
    <row r="16" spans="1:4" s="189" customFormat="1" ht="24" customHeight="1">
      <c r="A16" s="292" t="s">
        <v>76</v>
      </c>
      <c r="B16" s="294" t="s">
        <v>4</v>
      </c>
      <c r="C16" s="296" t="s">
        <v>67</v>
      </c>
      <c r="D16" s="297"/>
    </row>
    <row r="17" spans="1:4" s="189" customFormat="1" ht="45.75" customHeight="1">
      <c r="A17" s="293"/>
      <c r="B17" s="295"/>
      <c r="C17" s="211" t="s">
        <v>77</v>
      </c>
      <c r="D17" s="222" t="s">
        <v>290</v>
      </c>
    </row>
    <row r="18" spans="1:4" s="193" customFormat="1" ht="14.25" customHeight="1">
      <c r="A18" s="223">
        <v>1</v>
      </c>
      <c r="B18" s="223">
        <v>2</v>
      </c>
      <c r="C18" s="224">
        <v>3</v>
      </c>
      <c r="D18" s="225">
        <v>4</v>
      </c>
    </row>
    <row r="19" spans="1:4" s="189" customFormat="1" ht="16.5" customHeight="1">
      <c r="A19" s="226"/>
      <c r="B19" s="226"/>
      <c r="C19" s="226"/>
      <c r="D19" s="226"/>
    </row>
    <row r="20" spans="1:4" s="189" customFormat="1" ht="16.5" customHeight="1">
      <c r="A20" s="81" t="s">
        <v>10</v>
      </c>
      <c r="B20" s="227">
        <v>105715.35354</v>
      </c>
      <c r="C20" s="227">
        <v>104658.2</v>
      </c>
      <c r="D20" s="227">
        <v>1057.15354</v>
      </c>
    </row>
    <row r="21" spans="1:4" s="189" customFormat="1" ht="16.5" customHeight="1">
      <c r="A21" s="81" t="s">
        <v>57</v>
      </c>
      <c r="B21" s="227">
        <v>19191.91919</v>
      </c>
      <c r="C21" s="227">
        <v>19000</v>
      </c>
      <c r="D21" s="227">
        <v>191.91919</v>
      </c>
    </row>
    <row r="22" spans="1:4" s="189" customFormat="1" ht="16.5" customHeight="1">
      <c r="A22" s="81" t="s">
        <v>51</v>
      </c>
      <c r="B22" s="227">
        <v>101951.71717</v>
      </c>
      <c r="C22" s="227">
        <v>100932.2</v>
      </c>
      <c r="D22" s="227">
        <v>1019.51717</v>
      </c>
    </row>
    <row r="23" spans="1:4" s="189" customFormat="1" ht="18.75">
      <c r="A23" s="81" t="s">
        <v>81</v>
      </c>
      <c r="B23" s="227">
        <v>4747.47475</v>
      </c>
      <c r="C23" s="227">
        <v>4700</v>
      </c>
      <c r="D23" s="227">
        <v>47.47475</v>
      </c>
    </row>
    <row r="24" spans="1:4" s="189" customFormat="1" ht="24" customHeight="1">
      <c r="A24" s="80" t="s">
        <v>4</v>
      </c>
      <c r="B24" s="228">
        <f>SUM(B20:B23)</f>
        <v>231606.46465</v>
      </c>
      <c r="C24" s="228">
        <f>SUM(C20:C23)</f>
        <v>229290.4</v>
      </c>
      <c r="D24" s="228">
        <f>SUM(D20:D23)</f>
        <v>2316.06465</v>
      </c>
    </row>
    <row r="25" spans="1:4" ht="18.75">
      <c r="A25" s="191"/>
      <c r="B25" s="229"/>
      <c r="C25" s="229"/>
      <c r="D25" s="229"/>
    </row>
    <row r="26" spans="2:3" ht="16.5">
      <c r="B26" s="194"/>
      <c r="C26" s="194"/>
    </row>
  </sheetData>
  <sheetProtection/>
  <mergeCells count="13">
    <mergeCell ref="A16:A17"/>
    <mergeCell ref="B16:B17"/>
    <mergeCell ref="C16:D16"/>
    <mergeCell ref="C6:D6"/>
    <mergeCell ref="C7:D7"/>
    <mergeCell ref="C8:D8"/>
    <mergeCell ref="A12:D12"/>
    <mergeCell ref="A14:D14"/>
    <mergeCell ref="C1:D1"/>
    <mergeCell ref="C2:D2"/>
    <mergeCell ref="C3:D3"/>
    <mergeCell ref="C4:D4"/>
    <mergeCell ref="C5:D5"/>
  </mergeCells>
  <printOptions/>
  <pageMargins left="0.984251968503937" right="0.7874015748031497" top="0.984251968503937" bottom="0.7874015748031497" header="0.5511811023622047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39.625" style="36" customWidth="1"/>
    <col min="2" max="2" width="20.875" style="36" customWidth="1"/>
    <col min="3" max="3" width="31.125" style="36" customWidth="1"/>
    <col min="4" max="4" width="35.00390625" style="36" customWidth="1"/>
    <col min="5" max="5" width="2.625" style="0" customWidth="1"/>
  </cols>
  <sheetData>
    <row r="1" spans="1:6" ht="18.75">
      <c r="A1" s="34"/>
      <c r="B1" s="25"/>
      <c r="C1" s="299" t="s">
        <v>292</v>
      </c>
      <c r="D1" s="299"/>
      <c r="E1" s="299"/>
      <c r="F1" s="50"/>
    </row>
    <row r="2" spans="1:6" ht="18.75">
      <c r="A2" s="34"/>
      <c r="B2" s="25"/>
      <c r="C2" s="324" t="s">
        <v>284</v>
      </c>
      <c r="D2" s="324"/>
      <c r="E2" s="324"/>
      <c r="F2" s="50"/>
    </row>
    <row r="3" spans="1:6" ht="49.5" customHeight="1">
      <c r="A3" s="34"/>
      <c r="B3" s="230"/>
      <c r="C3" s="35"/>
      <c r="D3" s="245"/>
      <c r="E3" s="12"/>
      <c r="F3" s="12"/>
    </row>
    <row r="4" spans="1:6" s="6" customFormat="1" ht="18.75" customHeight="1">
      <c r="A4" s="266" t="s">
        <v>0</v>
      </c>
      <c r="B4" s="266"/>
      <c r="C4" s="266"/>
      <c r="D4" s="266"/>
      <c r="E4" s="266"/>
      <c r="F4" s="17"/>
    </row>
    <row r="5" spans="1:6" s="6" customFormat="1" ht="16.5" customHeight="1">
      <c r="A5" s="232"/>
      <c r="B5" s="232"/>
      <c r="C5" s="232"/>
      <c r="D5" s="232"/>
      <c r="E5" s="232"/>
      <c r="F5" s="17"/>
    </row>
    <row r="6" spans="1:6" s="6" customFormat="1" ht="36" customHeight="1">
      <c r="A6" s="282" t="s">
        <v>291</v>
      </c>
      <c r="B6" s="282"/>
      <c r="C6" s="282"/>
      <c r="D6" s="282"/>
      <c r="E6" s="282"/>
      <c r="F6" s="246"/>
    </row>
    <row r="7" spans="1:4" ht="49.5" customHeight="1">
      <c r="A7" s="247"/>
      <c r="B7" s="247"/>
      <c r="C7" s="247"/>
      <c r="D7" s="247"/>
    </row>
    <row r="8" spans="1:6" ht="18.75" customHeight="1">
      <c r="A8" s="34"/>
      <c r="B8" s="37"/>
      <c r="C8" s="37"/>
      <c r="D8" s="307" t="s">
        <v>1</v>
      </c>
      <c r="E8" s="307"/>
      <c r="F8" s="103"/>
    </row>
    <row r="9" spans="1:6" ht="23.25" customHeight="1">
      <c r="A9" s="280" t="s">
        <v>34</v>
      </c>
      <c r="B9" s="280" t="s">
        <v>4</v>
      </c>
      <c r="C9" s="284" t="s">
        <v>67</v>
      </c>
      <c r="D9" s="285"/>
      <c r="E9" s="285"/>
      <c r="F9" s="248"/>
    </row>
    <row r="10" spans="1:5" ht="38.25" customHeight="1">
      <c r="A10" s="281"/>
      <c r="B10" s="281"/>
      <c r="C10" s="138" t="s">
        <v>77</v>
      </c>
      <c r="D10" s="284" t="s">
        <v>290</v>
      </c>
      <c r="E10" s="285"/>
    </row>
    <row r="11" spans="1:5" ht="19.5" customHeight="1">
      <c r="A11" s="38">
        <v>1</v>
      </c>
      <c r="B11" s="39">
        <v>2</v>
      </c>
      <c r="C11" s="38">
        <v>3</v>
      </c>
      <c r="D11" s="278">
        <v>4</v>
      </c>
      <c r="E11" s="279"/>
    </row>
    <row r="12" spans="1:4" ht="7.5" customHeight="1">
      <c r="A12" s="40"/>
      <c r="B12" s="40"/>
      <c r="C12" s="40"/>
      <c r="D12" s="40"/>
    </row>
    <row r="13" spans="1:4" ht="18.75" customHeight="1">
      <c r="A13" s="142" t="s">
        <v>63</v>
      </c>
      <c r="B13" s="143">
        <f>C13+D13</f>
        <v>43725.27393</v>
      </c>
      <c r="C13" s="144">
        <v>42842.2</v>
      </c>
      <c r="D13" s="145">
        <f>874.33062+8.74331</f>
        <v>883.07393</v>
      </c>
    </row>
    <row r="14" spans="1:4" s="199" customFormat="1" ht="27.75" customHeight="1">
      <c r="A14" s="197" t="s">
        <v>4</v>
      </c>
      <c r="B14" s="198">
        <f>SUM(B13:B13)</f>
        <v>43725.27393</v>
      </c>
      <c r="C14" s="198">
        <f>SUM(C13:C13)</f>
        <v>42842.2</v>
      </c>
      <c r="D14" s="198">
        <f>SUM(D13:D13)</f>
        <v>883.07393</v>
      </c>
    </row>
    <row r="15" spans="1:4" ht="12.75">
      <c r="A15" s="245"/>
      <c r="B15" s="245"/>
      <c r="C15" s="245"/>
      <c r="D15" s="245"/>
    </row>
    <row r="16" spans="1:4" ht="12.75">
      <c r="A16" s="245"/>
      <c r="B16" s="245"/>
      <c r="C16" s="245"/>
      <c r="D16" s="245"/>
    </row>
    <row r="17" spans="1:4" ht="12.75">
      <c r="A17" s="245"/>
      <c r="B17" s="245"/>
      <c r="C17" s="245"/>
      <c r="D17" s="245"/>
    </row>
    <row r="18" spans="1:4" ht="12.75">
      <c r="A18" s="245"/>
      <c r="B18" s="245"/>
      <c r="C18" s="245"/>
      <c r="D18" s="245"/>
    </row>
  </sheetData>
  <sheetProtection/>
  <mergeCells count="10">
    <mergeCell ref="C1:E1"/>
    <mergeCell ref="C2:E2"/>
    <mergeCell ref="D11:E11"/>
    <mergeCell ref="A4:E4"/>
    <mergeCell ref="A6:E6"/>
    <mergeCell ref="D8:E8"/>
    <mergeCell ref="A9:A10"/>
    <mergeCell ref="B9:B10"/>
    <mergeCell ref="C9:E9"/>
    <mergeCell ref="D10:E10"/>
  </mergeCells>
  <printOptions/>
  <pageMargins left="0.984251968503937" right="0.7874015748031497" top="0.984251968503937" bottom="0.7874015748031497" header="0.5118110236220472" footer="0.3937007874015748"/>
  <pageSetup horizontalDpi="600" verticalDpi="600" orientation="landscape" paperSize="9" r:id="rId1"/>
  <headerFooter differentFirst="1">
    <oddHeader>&amp;R&amp;"Times New Roman,обычный"&amp;14&amp;P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G6" sqref="G6"/>
    </sheetView>
  </sheetViews>
  <sheetFormatPr defaultColWidth="9.00390625" defaultRowHeight="12.75"/>
  <cols>
    <col min="1" max="1" width="28.25390625" style="152" customWidth="1"/>
    <col min="2" max="2" width="16.75390625" style="152" customWidth="1"/>
    <col min="3" max="3" width="17.25390625" style="152" customWidth="1"/>
    <col min="4" max="4" width="19.375" style="164" customWidth="1"/>
    <col min="5" max="5" width="2.75390625" style="256" customWidth="1"/>
    <col min="6" max="16384" width="9.125" style="152" customWidth="1"/>
  </cols>
  <sheetData>
    <row r="1" spans="2:5" ht="18.75">
      <c r="B1" s="343" t="s">
        <v>282</v>
      </c>
      <c r="C1" s="343"/>
      <c r="D1" s="343"/>
      <c r="E1" s="343"/>
    </row>
    <row r="2" spans="2:8" s="153" customFormat="1" ht="18.75">
      <c r="B2" s="343" t="s">
        <v>334</v>
      </c>
      <c r="C2" s="343"/>
      <c r="D2" s="343"/>
      <c r="E2" s="343"/>
      <c r="H2" s="154"/>
    </row>
    <row r="3" spans="1:5" s="153" customFormat="1" ht="18.75">
      <c r="A3" s="48"/>
      <c r="B3" s="48"/>
      <c r="C3" s="20"/>
      <c r="D3" s="20"/>
      <c r="E3" s="50"/>
    </row>
    <row r="4" spans="1:5" s="153" customFormat="1" ht="18.75">
      <c r="A4" s="48"/>
      <c r="B4" s="48"/>
      <c r="C4" s="20"/>
      <c r="D4" s="20"/>
      <c r="E4" s="50"/>
    </row>
    <row r="5" spans="1:5" s="153" customFormat="1" ht="18.75">
      <c r="A5" s="48"/>
      <c r="B5" s="48"/>
      <c r="C5" s="20"/>
      <c r="D5" s="20"/>
      <c r="E5" s="50"/>
    </row>
    <row r="6" spans="1:5" s="1" customFormat="1" ht="16.5" customHeight="1">
      <c r="A6" s="262" t="s">
        <v>0</v>
      </c>
      <c r="B6" s="262"/>
      <c r="C6" s="262"/>
      <c r="D6" s="262"/>
      <c r="E6" s="262"/>
    </row>
    <row r="7" spans="1:5" s="1" customFormat="1" ht="18.75" customHeight="1">
      <c r="A7" s="47"/>
      <c r="B7" s="47"/>
      <c r="E7" s="234"/>
    </row>
    <row r="8" spans="1:5" s="1" customFormat="1" ht="55.5" customHeight="1">
      <c r="A8" s="261" t="s">
        <v>253</v>
      </c>
      <c r="B8" s="261"/>
      <c r="C8" s="261"/>
      <c r="D8" s="261"/>
      <c r="E8" s="261"/>
    </row>
    <row r="9" spans="1:5" s="1" customFormat="1" ht="18.75" customHeight="1">
      <c r="A9" s="98"/>
      <c r="B9" s="98"/>
      <c r="C9" s="98"/>
      <c r="D9" s="98"/>
      <c r="E9" s="98"/>
    </row>
    <row r="10" spans="1:5" s="1" customFormat="1" ht="18.75" customHeight="1">
      <c r="A10" s="98"/>
      <c r="B10" s="98"/>
      <c r="C10" s="98"/>
      <c r="D10" s="98"/>
      <c r="E10" s="98"/>
    </row>
    <row r="11" spans="3:5" s="153" customFormat="1" ht="18.75" customHeight="1">
      <c r="C11" s="155"/>
      <c r="E11" s="251"/>
    </row>
    <row r="12" spans="2:5" s="156" customFormat="1" ht="18.75" customHeight="1">
      <c r="B12" s="157"/>
      <c r="D12" s="330" t="s">
        <v>1</v>
      </c>
      <c r="E12" s="330"/>
    </row>
    <row r="13" spans="1:5" s="153" customFormat="1" ht="19.5" customHeight="1">
      <c r="A13" s="331" t="s">
        <v>254</v>
      </c>
      <c r="B13" s="334" t="s">
        <v>4</v>
      </c>
      <c r="C13" s="337" t="s">
        <v>67</v>
      </c>
      <c r="D13" s="338"/>
      <c r="E13" s="338"/>
    </row>
    <row r="14" spans="1:5" s="153" customFormat="1" ht="33.75" customHeight="1">
      <c r="A14" s="332"/>
      <c r="B14" s="335"/>
      <c r="C14" s="335" t="s">
        <v>77</v>
      </c>
      <c r="D14" s="339" t="s">
        <v>255</v>
      </c>
      <c r="E14" s="340"/>
    </row>
    <row r="15" spans="1:5" s="153" customFormat="1" ht="57.75" customHeight="1">
      <c r="A15" s="333"/>
      <c r="B15" s="336"/>
      <c r="C15" s="336"/>
      <c r="D15" s="341"/>
      <c r="E15" s="342"/>
    </row>
    <row r="16" spans="1:5" s="153" customFormat="1" ht="16.5" customHeight="1">
      <c r="A16" s="158">
        <v>1</v>
      </c>
      <c r="B16" s="159">
        <v>2</v>
      </c>
      <c r="C16" s="159">
        <v>3</v>
      </c>
      <c r="D16" s="328">
        <v>4</v>
      </c>
      <c r="E16" s="329"/>
    </row>
    <row r="17" spans="1:5" s="153" customFormat="1" ht="10.5" customHeight="1">
      <c r="A17" s="160"/>
      <c r="B17" s="160"/>
      <c r="C17" s="161"/>
      <c r="D17" s="161"/>
      <c r="E17" s="251"/>
    </row>
    <row r="18" spans="1:5" ht="18.75">
      <c r="A18" s="162" t="s">
        <v>10</v>
      </c>
      <c r="B18" s="163">
        <f>C18+D18</f>
        <v>83684.74326</v>
      </c>
      <c r="C18" s="161">
        <v>82011.04839</v>
      </c>
      <c r="D18" s="252">
        <v>1673.69487</v>
      </c>
      <c r="E18" s="252"/>
    </row>
    <row r="19" spans="1:5" ht="18.75">
      <c r="A19" s="162" t="s">
        <v>2</v>
      </c>
      <c r="B19" s="163">
        <f aca="true" t="shared" si="0" ref="B19:B69">C19+D19</f>
        <v>19143.21922</v>
      </c>
      <c r="C19" s="161">
        <v>18760.35484</v>
      </c>
      <c r="D19" s="252">
        <v>382.86438</v>
      </c>
      <c r="E19" s="252"/>
    </row>
    <row r="20" spans="1:5" ht="21" customHeight="1">
      <c r="A20" s="162" t="s">
        <v>3</v>
      </c>
      <c r="B20" s="163">
        <f t="shared" si="0"/>
        <v>10908.42659</v>
      </c>
      <c r="C20" s="161">
        <v>10690.25806</v>
      </c>
      <c r="D20" s="252">
        <v>218.16853</v>
      </c>
      <c r="E20" s="252"/>
    </row>
    <row r="21" spans="1:5" ht="37.5">
      <c r="A21" s="162" t="s">
        <v>256</v>
      </c>
      <c r="B21" s="163">
        <f t="shared" si="0"/>
        <v>4438.23239</v>
      </c>
      <c r="C21" s="161">
        <v>4349.46774</v>
      </c>
      <c r="D21" s="252">
        <v>88.76465</v>
      </c>
      <c r="E21" s="252"/>
    </row>
    <row r="22" spans="1:5" ht="37.5">
      <c r="A22" s="162" t="s">
        <v>257</v>
      </c>
      <c r="B22" s="163">
        <f t="shared" si="0"/>
        <v>3850.03292</v>
      </c>
      <c r="C22" s="161">
        <v>3773.03226</v>
      </c>
      <c r="D22" s="252">
        <v>77.00066</v>
      </c>
      <c r="E22" s="252"/>
    </row>
    <row r="23" spans="1:5" ht="37.5">
      <c r="A23" s="162" t="s">
        <v>101</v>
      </c>
      <c r="B23" s="163">
        <f t="shared" si="0"/>
        <v>1604.18038</v>
      </c>
      <c r="C23" s="161">
        <v>1572.09677</v>
      </c>
      <c r="D23" s="252">
        <v>32.08361</v>
      </c>
      <c r="E23" s="252"/>
    </row>
    <row r="24" spans="1:5" ht="37.5">
      <c r="A24" s="162" t="s">
        <v>258</v>
      </c>
      <c r="B24" s="163">
        <f t="shared" si="0"/>
        <v>3529.19684</v>
      </c>
      <c r="C24" s="161">
        <v>3458.6129</v>
      </c>
      <c r="D24" s="252">
        <v>70.58394</v>
      </c>
      <c r="E24" s="252"/>
    </row>
    <row r="25" spans="1:5" ht="37.5">
      <c r="A25" s="162" t="s">
        <v>259</v>
      </c>
      <c r="B25" s="163">
        <f t="shared" si="0"/>
        <v>3529.19684</v>
      </c>
      <c r="C25" s="161">
        <v>3458.6129</v>
      </c>
      <c r="D25" s="252">
        <v>70.58394</v>
      </c>
      <c r="E25" s="252"/>
    </row>
    <row r="26" spans="1:5" ht="37.5">
      <c r="A26" s="162" t="s">
        <v>260</v>
      </c>
      <c r="B26" s="163">
        <f t="shared" si="0"/>
        <v>5668.10402</v>
      </c>
      <c r="C26" s="161">
        <v>5554.74194</v>
      </c>
      <c r="D26" s="252">
        <v>113.36208</v>
      </c>
      <c r="E26" s="252"/>
    </row>
    <row r="27" spans="1:5" ht="37.5">
      <c r="A27" s="162" t="s">
        <v>87</v>
      </c>
      <c r="B27" s="163">
        <f t="shared" si="0"/>
        <v>3475.75892</v>
      </c>
      <c r="C27" s="161">
        <v>3406.20968</v>
      </c>
      <c r="D27" s="252">
        <v>69.54924</v>
      </c>
      <c r="E27" s="252"/>
    </row>
    <row r="28" spans="1:5" ht="37.5">
      <c r="A28" s="162" t="s">
        <v>261</v>
      </c>
      <c r="B28" s="163">
        <f t="shared" si="0"/>
        <v>3903.50559</v>
      </c>
      <c r="C28" s="161">
        <v>3825.43548</v>
      </c>
      <c r="D28" s="252">
        <v>78.07011</v>
      </c>
      <c r="E28" s="252"/>
    </row>
    <row r="29" spans="1:5" ht="37.5">
      <c r="A29" s="162" t="s">
        <v>102</v>
      </c>
      <c r="B29" s="163">
        <f t="shared" si="0"/>
        <v>3047.9732</v>
      </c>
      <c r="C29" s="161">
        <v>2986.98387</v>
      </c>
      <c r="D29" s="252">
        <v>60.98933</v>
      </c>
      <c r="E29" s="252"/>
    </row>
    <row r="30" spans="1:5" ht="37.5">
      <c r="A30" s="162" t="s">
        <v>103</v>
      </c>
      <c r="B30" s="163">
        <f t="shared" si="0"/>
        <v>2620.16129</v>
      </c>
      <c r="C30" s="161">
        <v>2567.75806</v>
      </c>
      <c r="D30" s="252">
        <v>52.40323</v>
      </c>
      <c r="E30" s="252"/>
    </row>
    <row r="31" spans="1:5" ht="37.5">
      <c r="A31" s="162" t="s">
        <v>262</v>
      </c>
      <c r="B31" s="163">
        <f t="shared" si="0"/>
        <v>1336.81699</v>
      </c>
      <c r="C31" s="161">
        <v>1310.08065</v>
      </c>
      <c r="D31" s="252">
        <v>26.73634</v>
      </c>
      <c r="E31" s="252"/>
    </row>
    <row r="32" spans="1:5" ht="37.5">
      <c r="A32" s="162" t="s">
        <v>263</v>
      </c>
      <c r="B32" s="163">
        <f t="shared" si="0"/>
        <v>4491.70507</v>
      </c>
      <c r="C32" s="161">
        <v>4401.87097</v>
      </c>
      <c r="D32" s="252">
        <v>89.8341</v>
      </c>
      <c r="E32" s="252"/>
    </row>
    <row r="33" spans="1:5" ht="37.5">
      <c r="A33" s="162" t="s">
        <v>264</v>
      </c>
      <c r="B33" s="163">
        <f t="shared" si="0"/>
        <v>7058.39368</v>
      </c>
      <c r="C33" s="161">
        <v>6917.22581</v>
      </c>
      <c r="D33" s="252">
        <v>141.16787</v>
      </c>
      <c r="E33" s="252"/>
    </row>
    <row r="34" spans="1:5" ht="37.5" customHeight="1">
      <c r="A34" s="162" t="s">
        <v>104</v>
      </c>
      <c r="B34" s="163">
        <f t="shared" si="0"/>
        <v>2406.27298</v>
      </c>
      <c r="C34" s="161">
        <v>2358.14516</v>
      </c>
      <c r="D34" s="252">
        <v>48.12782</v>
      </c>
      <c r="E34" s="252"/>
    </row>
    <row r="35" spans="1:5" ht="37.5">
      <c r="A35" s="162" t="s">
        <v>173</v>
      </c>
      <c r="B35" s="163">
        <f t="shared" si="0"/>
        <v>1497.23677</v>
      </c>
      <c r="C35" s="161">
        <v>1467.29032</v>
      </c>
      <c r="D35" s="252">
        <v>29.94645</v>
      </c>
      <c r="E35" s="252"/>
    </row>
    <row r="36" spans="1:5" ht="37.5">
      <c r="A36" s="162" t="s">
        <v>265</v>
      </c>
      <c r="B36" s="163">
        <f t="shared" si="0"/>
        <v>1764.59842</v>
      </c>
      <c r="C36" s="161">
        <v>1729.30645</v>
      </c>
      <c r="D36" s="252">
        <v>35.29197</v>
      </c>
      <c r="E36" s="252"/>
    </row>
    <row r="37" spans="1:5" ht="37.5">
      <c r="A37" s="162" t="s">
        <v>105</v>
      </c>
      <c r="B37" s="163">
        <f t="shared" si="0"/>
        <v>641.67279</v>
      </c>
      <c r="C37" s="161">
        <v>628.83871</v>
      </c>
      <c r="D37" s="252">
        <v>12.83408</v>
      </c>
      <c r="E37" s="252"/>
    </row>
    <row r="38" spans="1:5" ht="37.5">
      <c r="A38" s="162" t="s">
        <v>176</v>
      </c>
      <c r="B38" s="163">
        <f t="shared" si="0"/>
        <v>695.14483</v>
      </c>
      <c r="C38" s="161">
        <v>681.24193</v>
      </c>
      <c r="D38" s="252">
        <v>13.9029</v>
      </c>
      <c r="E38" s="252"/>
    </row>
    <row r="39" spans="1:5" ht="37.5">
      <c r="A39" s="162" t="s">
        <v>266</v>
      </c>
      <c r="B39" s="163">
        <f t="shared" si="0"/>
        <v>534.7268</v>
      </c>
      <c r="C39" s="161">
        <v>524.03226</v>
      </c>
      <c r="D39" s="252">
        <v>10.69454</v>
      </c>
      <c r="E39" s="252"/>
    </row>
    <row r="40" spans="1:5" ht="37.5">
      <c r="A40" s="162" t="s">
        <v>183</v>
      </c>
      <c r="B40" s="163">
        <f t="shared" si="0"/>
        <v>374.30876</v>
      </c>
      <c r="C40" s="161">
        <v>366.82258</v>
      </c>
      <c r="D40" s="252">
        <v>7.48618</v>
      </c>
      <c r="E40" s="252"/>
    </row>
    <row r="41" spans="1:5" ht="37.5">
      <c r="A41" s="162" t="s">
        <v>184</v>
      </c>
      <c r="B41" s="163">
        <f t="shared" si="0"/>
        <v>695.14483</v>
      </c>
      <c r="C41" s="161">
        <v>681.24193</v>
      </c>
      <c r="D41" s="252">
        <v>13.9029</v>
      </c>
      <c r="E41" s="252"/>
    </row>
    <row r="42" spans="1:5" ht="37.5">
      <c r="A42" s="162" t="s">
        <v>108</v>
      </c>
      <c r="B42" s="163">
        <f t="shared" si="0"/>
        <v>1069.46429</v>
      </c>
      <c r="C42" s="161">
        <v>1048.06452</v>
      </c>
      <c r="D42" s="252">
        <v>21.39977</v>
      </c>
      <c r="E42" s="252"/>
    </row>
    <row r="43" spans="1:5" ht="37.5">
      <c r="A43" s="162" t="s">
        <v>186</v>
      </c>
      <c r="B43" s="163">
        <f t="shared" si="0"/>
        <v>641.67279</v>
      </c>
      <c r="C43" s="161">
        <v>628.83871</v>
      </c>
      <c r="D43" s="252">
        <v>12.83408</v>
      </c>
      <c r="E43" s="252"/>
    </row>
    <row r="44" spans="1:5" ht="37.5">
      <c r="A44" s="162" t="s">
        <v>109</v>
      </c>
      <c r="B44" s="163">
        <f t="shared" si="0"/>
        <v>855.56288</v>
      </c>
      <c r="C44" s="161">
        <v>838.45162</v>
      </c>
      <c r="D44" s="252">
        <v>17.11126</v>
      </c>
      <c r="E44" s="252"/>
    </row>
    <row r="45" spans="1:5" ht="37.5">
      <c r="A45" s="162" t="s">
        <v>195</v>
      </c>
      <c r="B45" s="163">
        <f t="shared" si="0"/>
        <v>160.4182</v>
      </c>
      <c r="C45" s="161">
        <v>157.20968</v>
      </c>
      <c r="D45" s="252">
        <v>3.20852</v>
      </c>
      <c r="E45" s="252"/>
    </row>
    <row r="46" spans="1:5" ht="37.5">
      <c r="A46" s="162" t="s">
        <v>196</v>
      </c>
      <c r="B46" s="163">
        <f t="shared" si="0"/>
        <v>427.78144</v>
      </c>
      <c r="C46" s="161">
        <v>419.22581</v>
      </c>
      <c r="D46" s="252">
        <v>8.55563</v>
      </c>
      <c r="E46" s="252"/>
    </row>
    <row r="47" spans="1:5" ht="37.5">
      <c r="A47" s="162" t="s">
        <v>199</v>
      </c>
      <c r="B47" s="163">
        <f t="shared" si="0"/>
        <v>53.47274</v>
      </c>
      <c r="C47" s="161">
        <v>52.40323</v>
      </c>
      <c r="D47" s="252">
        <v>1.06951</v>
      </c>
      <c r="E47" s="252"/>
    </row>
    <row r="48" spans="1:5" ht="37.5">
      <c r="A48" s="162" t="s">
        <v>267</v>
      </c>
      <c r="B48" s="163">
        <f t="shared" si="0"/>
        <v>909.03646</v>
      </c>
      <c r="C48" s="161">
        <v>890.85484</v>
      </c>
      <c r="D48" s="252">
        <v>18.18162</v>
      </c>
      <c r="E48" s="252"/>
    </row>
    <row r="49" spans="1:5" ht="37.5">
      <c r="A49" s="162" t="s">
        <v>203</v>
      </c>
      <c r="B49" s="163">
        <f t="shared" si="0"/>
        <v>427.78144</v>
      </c>
      <c r="C49" s="161">
        <v>419.22581</v>
      </c>
      <c r="D49" s="252">
        <v>8.55563</v>
      </c>
      <c r="E49" s="252"/>
    </row>
    <row r="50" spans="1:5" ht="78.75" customHeight="1">
      <c r="A50" s="162" t="s">
        <v>270</v>
      </c>
      <c r="B50" s="163">
        <f t="shared" si="0"/>
        <v>1176.39895</v>
      </c>
      <c r="C50" s="161">
        <v>1152.87097</v>
      </c>
      <c r="D50" s="252">
        <v>23.52798</v>
      </c>
      <c r="E50" s="252"/>
    </row>
    <row r="51" spans="1:5" ht="37.5">
      <c r="A51" s="162" t="s">
        <v>268</v>
      </c>
      <c r="B51" s="163">
        <f t="shared" si="0"/>
        <v>695.14483</v>
      </c>
      <c r="C51" s="161">
        <v>681.24193</v>
      </c>
      <c r="D51" s="252">
        <v>13.9029</v>
      </c>
      <c r="E51" s="252"/>
    </row>
    <row r="52" spans="1:5" ht="37.5">
      <c r="A52" s="162" t="s">
        <v>209</v>
      </c>
      <c r="B52" s="163">
        <f t="shared" si="0"/>
        <v>2245.85253</v>
      </c>
      <c r="C52" s="161">
        <v>2200.93548</v>
      </c>
      <c r="D52" s="252">
        <v>44.91705</v>
      </c>
      <c r="E52" s="252"/>
    </row>
    <row r="53" spans="1:5" ht="37.5">
      <c r="A53" s="162" t="s">
        <v>211</v>
      </c>
      <c r="B53" s="163">
        <f t="shared" si="0"/>
        <v>695.14483</v>
      </c>
      <c r="C53" s="161">
        <v>681.24193</v>
      </c>
      <c r="D53" s="252">
        <v>13.9029</v>
      </c>
      <c r="E53" s="252"/>
    </row>
    <row r="54" spans="1:5" ht="37.5">
      <c r="A54" s="162" t="s">
        <v>212</v>
      </c>
      <c r="B54" s="163">
        <f t="shared" si="0"/>
        <v>1015.98091</v>
      </c>
      <c r="C54" s="161">
        <v>995.66129</v>
      </c>
      <c r="D54" s="252">
        <v>20.31962</v>
      </c>
      <c r="E54" s="252"/>
    </row>
    <row r="55" spans="1:5" ht="37.5">
      <c r="A55" s="162" t="s">
        <v>120</v>
      </c>
      <c r="B55" s="163">
        <f t="shared" si="0"/>
        <v>213.89093</v>
      </c>
      <c r="C55" s="161">
        <v>209.6129</v>
      </c>
      <c r="D55" s="252">
        <v>4.27803</v>
      </c>
      <c r="E55" s="252"/>
    </row>
    <row r="56" spans="1:5" ht="37.5">
      <c r="A56" s="162" t="s">
        <v>219</v>
      </c>
      <c r="B56" s="163">
        <f t="shared" si="0"/>
        <v>427.78144</v>
      </c>
      <c r="C56" s="161">
        <v>419.22581</v>
      </c>
      <c r="D56" s="252">
        <v>8.55563</v>
      </c>
      <c r="E56" s="252"/>
    </row>
    <row r="57" spans="1:5" ht="37.5">
      <c r="A57" s="162" t="s">
        <v>220</v>
      </c>
      <c r="B57" s="163">
        <f t="shared" si="0"/>
        <v>160.41964</v>
      </c>
      <c r="C57" s="161">
        <v>157.20968</v>
      </c>
      <c r="D57" s="252">
        <v>3.20996</v>
      </c>
      <c r="E57" s="252"/>
    </row>
    <row r="58" spans="1:5" ht="37.5">
      <c r="A58" s="162" t="s">
        <v>221</v>
      </c>
      <c r="B58" s="163">
        <f t="shared" si="0"/>
        <v>695.14483</v>
      </c>
      <c r="C58" s="161">
        <v>681.24193</v>
      </c>
      <c r="D58" s="252">
        <v>13.9029</v>
      </c>
      <c r="E58" s="252"/>
    </row>
    <row r="59" spans="1:5" ht="37.5">
      <c r="A59" s="162" t="s">
        <v>222</v>
      </c>
      <c r="B59" s="163">
        <f t="shared" si="0"/>
        <v>695.14483</v>
      </c>
      <c r="C59" s="161">
        <v>681.24193</v>
      </c>
      <c r="D59" s="252">
        <v>13.9029</v>
      </c>
      <c r="E59" s="252"/>
    </row>
    <row r="60" spans="1:5" ht="37.5">
      <c r="A60" s="162" t="s">
        <v>122</v>
      </c>
      <c r="B60" s="163">
        <f t="shared" si="0"/>
        <v>909.03646</v>
      </c>
      <c r="C60" s="161">
        <v>890.85484</v>
      </c>
      <c r="D60" s="252">
        <v>18.18162</v>
      </c>
      <c r="E60" s="252"/>
    </row>
    <row r="61" spans="1:5" ht="37.5">
      <c r="A61" s="162" t="s">
        <v>123</v>
      </c>
      <c r="B61" s="163">
        <f t="shared" si="0"/>
        <v>1069.46429</v>
      </c>
      <c r="C61" s="161">
        <v>1048.06452</v>
      </c>
      <c r="D61" s="252">
        <v>21.39977</v>
      </c>
      <c r="E61" s="252"/>
    </row>
    <row r="62" spans="1:5" ht="37.5">
      <c r="A62" s="162" t="s">
        <v>224</v>
      </c>
      <c r="B62" s="163">
        <f t="shared" si="0"/>
        <v>855.56287</v>
      </c>
      <c r="C62" s="161">
        <v>838.45161</v>
      </c>
      <c r="D62" s="252">
        <v>17.11126</v>
      </c>
      <c r="E62" s="252"/>
    </row>
    <row r="63" spans="1:5" ht="37.5">
      <c r="A63" s="162" t="s">
        <v>227</v>
      </c>
      <c r="B63" s="163">
        <f t="shared" si="0"/>
        <v>909.03646</v>
      </c>
      <c r="C63" s="161">
        <v>890.85484</v>
      </c>
      <c r="D63" s="252">
        <v>18.18162</v>
      </c>
      <c r="E63" s="252"/>
    </row>
    <row r="64" spans="1:5" ht="37.5">
      <c r="A64" s="162" t="s">
        <v>233</v>
      </c>
      <c r="B64" s="163">
        <f t="shared" si="0"/>
        <v>855.56287</v>
      </c>
      <c r="C64" s="161">
        <v>838.45161</v>
      </c>
      <c r="D64" s="252">
        <v>17.11126</v>
      </c>
      <c r="E64" s="252"/>
    </row>
    <row r="65" spans="1:5" ht="37.5">
      <c r="A65" s="162" t="s">
        <v>243</v>
      </c>
      <c r="B65" s="163">
        <f t="shared" si="0"/>
        <v>534.7268</v>
      </c>
      <c r="C65" s="161">
        <v>524.03226</v>
      </c>
      <c r="D65" s="252">
        <v>10.69454</v>
      </c>
      <c r="E65" s="252"/>
    </row>
    <row r="66" spans="1:5" ht="37.5">
      <c r="A66" s="162" t="s">
        <v>245</v>
      </c>
      <c r="B66" s="163">
        <f t="shared" si="0"/>
        <v>534.7268</v>
      </c>
      <c r="C66" s="161">
        <v>524.03226</v>
      </c>
      <c r="D66" s="252">
        <v>10.69454</v>
      </c>
      <c r="E66" s="252"/>
    </row>
    <row r="67" spans="1:5" ht="37.5">
      <c r="A67" s="162" t="s">
        <v>246</v>
      </c>
      <c r="B67" s="163">
        <f t="shared" si="0"/>
        <v>53.47322</v>
      </c>
      <c r="C67" s="161">
        <v>52.40323</v>
      </c>
      <c r="D67" s="252">
        <v>1.06999</v>
      </c>
      <c r="E67" s="252"/>
    </row>
    <row r="68" spans="1:5" ht="37.5">
      <c r="A68" s="162" t="s">
        <v>249</v>
      </c>
      <c r="B68" s="163">
        <f t="shared" si="0"/>
        <v>534.7268</v>
      </c>
      <c r="C68" s="161">
        <v>524.03226</v>
      </c>
      <c r="D68" s="252">
        <v>10.69454</v>
      </c>
      <c r="E68" s="252"/>
    </row>
    <row r="69" spans="1:5" ht="37.5">
      <c r="A69" s="162" t="s">
        <v>129</v>
      </c>
      <c r="B69" s="163">
        <f t="shared" si="0"/>
        <v>855.56287</v>
      </c>
      <c r="C69" s="161">
        <v>838.45161</v>
      </c>
      <c r="D69" s="252">
        <v>17.11126</v>
      </c>
      <c r="E69" s="252"/>
    </row>
    <row r="70" spans="1:5" ht="27" customHeight="1">
      <c r="A70" s="235" t="s">
        <v>4</v>
      </c>
      <c r="B70" s="253">
        <f>SUM(B18:B69)</f>
        <v>190576.72678</v>
      </c>
      <c r="C70" s="253">
        <f>SUM(C18:C69)</f>
        <v>186765.09677</v>
      </c>
      <c r="D70" s="254">
        <f>SUM(D18:D69)</f>
        <v>3811.63001</v>
      </c>
      <c r="E70" s="255" t="s">
        <v>316</v>
      </c>
    </row>
    <row r="75" spans="1:8" s="256" customFormat="1" ht="18">
      <c r="A75" s="152"/>
      <c r="B75" s="152"/>
      <c r="C75" s="152"/>
      <c r="D75" s="164" t="s">
        <v>269</v>
      </c>
      <c r="F75" s="152"/>
      <c r="G75" s="152"/>
      <c r="H75" s="152"/>
    </row>
  </sheetData>
  <sheetProtection/>
  <mergeCells count="11">
    <mergeCell ref="B1:E1"/>
    <mergeCell ref="B2:E2"/>
    <mergeCell ref="D16:E16"/>
    <mergeCell ref="A6:E6"/>
    <mergeCell ref="A8:E8"/>
    <mergeCell ref="D12:E12"/>
    <mergeCell ref="A13:A15"/>
    <mergeCell ref="B13:B15"/>
    <mergeCell ref="C13:E13"/>
    <mergeCell ref="C14:C15"/>
    <mergeCell ref="D14:E15"/>
  </mergeCells>
  <printOptions/>
  <pageMargins left="0.984251968503937" right="0.7874015748031497" top="0.984251968503937" bottom="0.7874015748031497" header="0.5118110236220472" footer="0.3937007874015748"/>
  <pageSetup fitToHeight="0" horizontalDpi="600" verticalDpi="600" orientation="portrait" paperSize="9" r:id="rId1"/>
  <headerFooter differentFirst="1" scaleWithDoc="0">
    <oddHeader>&amp;R&amp;"Times New Roman,обычный"&amp;14&amp;P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="110" zoomScaleNormal="80" zoomScaleSheetLayoutView="110" zoomScalePageLayoutView="0" workbookViewId="0" topLeftCell="A1">
      <selection activeCell="A13" sqref="A13"/>
    </sheetView>
  </sheetViews>
  <sheetFormatPr defaultColWidth="17.00390625" defaultRowHeight="12.75"/>
  <cols>
    <col min="1" max="1" width="25.00390625" style="10" customWidth="1"/>
    <col min="2" max="2" width="17.00390625" style="10" customWidth="1"/>
    <col min="3" max="3" width="20.00390625" style="10" customWidth="1"/>
    <col min="4" max="4" width="22.125" style="10" customWidth="1"/>
    <col min="5" max="5" width="9.25390625" style="10" bestFit="1" customWidth="1"/>
    <col min="6" max="6" width="12.625" style="10" customWidth="1"/>
    <col min="7" max="7" width="13.875" style="10" customWidth="1"/>
    <col min="8" max="12" width="9.125" style="10" customWidth="1"/>
    <col min="13" max="13" width="30.75390625" style="10" customWidth="1"/>
    <col min="14" max="15" width="22.625" style="10" customWidth="1"/>
    <col min="16" max="254" width="9.125" style="10" customWidth="1"/>
    <col min="255" max="255" width="28.375" style="10" customWidth="1"/>
    <col min="256" max="16384" width="17.00390625" style="10" customWidth="1"/>
  </cols>
  <sheetData>
    <row r="1" spans="1:4" ht="18.75">
      <c r="A1" s="49"/>
      <c r="B1" s="49"/>
      <c r="C1" s="50"/>
      <c r="D1" s="50" t="s">
        <v>297</v>
      </c>
    </row>
    <row r="2" spans="1:4" ht="18.75">
      <c r="A2" s="49"/>
      <c r="B2" s="49"/>
      <c r="C2" s="50"/>
      <c r="D2" s="50" t="s">
        <v>284</v>
      </c>
    </row>
    <row r="3" ht="49.5" customHeight="1"/>
    <row r="4" spans="1:4" ht="18.75" customHeight="1">
      <c r="A4" s="267" t="s">
        <v>9</v>
      </c>
      <c r="B4" s="267"/>
      <c r="C4" s="267"/>
      <c r="D4" s="267"/>
    </row>
    <row r="5" spans="1:4" ht="3.75" customHeight="1">
      <c r="A5" s="75"/>
      <c r="B5" s="75"/>
      <c r="C5" s="75"/>
      <c r="D5" s="75"/>
    </row>
    <row r="6" spans="1:4" ht="97.5" customHeight="1">
      <c r="A6" s="261" t="s">
        <v>311</v>
      </c>
      <c r="B6" s="261"/>
      <c r="C6" s="261"/>
      <c r="D6" s="261"/>
    </row>
    <row r="7" ht="50.25" customHeight="1"/>
    <row r="8" ht="18.75">
      <c r="D8" s="102" t="s">
        <v>1</v>
      </c>
    </row>
    <row r="9" spans="1:4" ht="19.5" customHeight="1">
      <c r="A9" s="292" t="s">
        <v>34</v>
      </c>
      <c r="B9" s="294" t="s">
        <v>4</v>
      </c>
      <c r="C9" s="296" t="s">
        <v>67</v>
      </c>
      <c r="D9" s="297"/>
    </row>
    <row r="10" spans="1:4" ht="81" customHeight="1">
      <c r="A10" s="293"/>
      <c r="B10" s="295"/>
      <c r="C10" s="76" t="s">
        <v>77</v>
      </c>
      <c r="D10" s="76" t="s">
        <v>132</v>
      </c>
    </row>
    <row r="11" spans="1:4" ht="7.5" customHeight="1">
      <c r="A11" s="42"/>
      <c r="B11" s="44"/>
      <c r="C11" s="44"/>
      <c r="D11" s="79"/>
    </row>
    <row r="12" spans="1:4" ht="18.75">
      <c r="A12" s="127" t="s">
        <v>62</v>
      </c>
      <c r="B12" s="126">
        <f aca="true" t="shared" si="0" ref="B12:B19">C12+D12</f>
        <v>1430.66898</v>
      </c>
      <c r="C12" s="128">
        <v>717.60893</v>
      </c>
      <c r="D12" s="126">
        <v>713.06005</v>
      </c>
    </row>
    <row r="13" spans="1:4" ht="18.75">
      <c r="A13" s="81" t="s">
        <v>69</v>
      </c>
      <c r="B13" s="126">
        <f t="shared" si="0"/>
        <v>107.96992</v>
      </c>
      <c r="C13" s="128">
        <v>54.15661</v>
      </c>
      <c r="D13" s="126">
        <v>53.81331</v>
      </c>
    </row>
    <row r="14" spans="1:4" ht="18.75">
      <c r="A14" s="127" t="s">
        <v>45</v>
      </c>
      <c r="B14" s="126">
        <f t="shared" si="0"/>
        <v>3417.38572</v>
      </c>
      <c r="C14" s="128">
        <v>1714.12571</v>
      </c>
      <c r="D14" s="126">
        <v>1703.26001</v>
      </c>
    </row>
    <row r="15" spans="1:4" ht="18.75">
      <c r="A15" s="81" t="s">
        <v>79</v>
      </c>
      <c r="B15" s="126">
        <f t="shared" si="0"/>
        <v>129.51253</v>
      </c>
      <c r="C15" s="128">
        <v>64.96216</v>
      </c>
      <c r="D15" s="126">
        <v>64.55037</v>
      </c>
    </row>
    <row r="16" spans="1:4" ht="18.75">
      <c r="A16" s="81" t="s">
        <v>58</v>
      </c>
      <c r="B16" s="126">
        <f t="shared" si="0"/>
        <v>1194.16825</v>
      </c>
      <c r="C16" s="128">
        <v>598.9826</v>
      </c>
      <c r="D16" s="126">
        <v>595.18565</v>
      </c>
    </row>
    <row r="17" spans="1:4" ht="18.75">
      <c r="A17" s="127" t="s">
        <v>65</v>
      </c>
      <c r="B17" s="126">
        <f t="shared" si="0"/>
        <v>2820.18746</v>
      </c>
      <c r="C17" s="128">
        <v>1414.57718</v>
      </c>
      <c r="D17" s="126">
        <v>1405.61028</v>
      </c>
    </row>
    <row r="18" spans="1:4" ht="18.75">
      <c r="A18" s="127" t="s">
        <v>64</v>
      </c>
      <c r="B18" s="126">
        <f t="shared" si="0"/>
        <v>1036.7081</v>
      </c>
      <c r="C18" s="128">
        <v>520.00218</v>
      </c>
      <c r="D18" s="126">
        <v>516.70592</v>
      </c>
    </row>
    <row r="19" spans="1:4" ht="18.75">
      <c r="A19" s="81" t="s">
        <v>59</v>
      </c>
      <c r="B19" s="126">
        <f t="shared" si="0"/>
        <v>399.49904</v>
      </c>
      <c r="C19" s="128">
        <v>200.38463</v>
      </c>
      <c r="D19" s="126">
        <v>199.11441</v>
      </c>
    </row>
    <row r="20" spans="1:7" ht="24" customHeight="1">
      <c r="A20" s="129" t="s">
        <v>4</v>
      </c>
      <c r="B20" s="130">
        <f>SUM(B12:B19)</f>
        <v>10536.1</v>
      </c>
      <c r="C20" s="130">
        <f>SUM(C12:C19)</f>
        <v>5284.8</v>
      </c>
      <c r="D20" s="130">
        <f>SUM(D12:E19)</f>
        <v>5251.3</v>
      </c>
      <c r="E20" s="89"/>
      <c r="F20" s="83"/>
      <c r="G20" s="83"/>
    </row>
    <row r="21" spans="4:7" ht="48" customHeight="1">
      <c r="D21" s="84"/>
      <c r="F21" s="85"/>
      <c r="G21" s="85"/>
    </row>
    <row r="22" spans="1:15" ht="18.75">
      <c r="A22" s="344" t="s">
        <v>298</v>
      </c>
      <c r="B22" s="344"/>
      <c r="C22" s="344"/>
      <c r="D22" s="344"/>
      <c r="M22" s="86"/>
      <c r="N22" s="87"/>
      <c r="O22" s="87"/>
    </row>
    <row r="23" spans="1:15" ht="18.75">
      <c r="A23" s="82"/>
      <c r="B23" s="82"/>
      <c r="C23" s="82"/>
      <c r="D23" s="82"/>
      <c r="M23" s="86"/>
      <c r="N23" s="88"/>
      <c r="O23" s="87"/>
    </row>
    <row r="24" spans="1:4" ht="18.75">
      <c r="A24" s="82"/>
      <c r="B24" s="82"/>
      <c r="C24" s="82"/>
      <c r="D24" s="82"/>
    </row>
    <row r="25" spans="2:4" ht="18.75">
      <c r="B25" s="82"/>
      <c r="C25" s="82"/>
      <c r="D25" s="89"/>
    </row>
    <row r="26" ht="18.75">
      <c r="D26" s="84"/>
    </row>
  </sheetData>
  <sheetProtection/>
  <mergeCells count="6">
    <mergeCell ref="A22:D22"/>
    <mergeCell ref="A4:D4"/>
    <mergeCell ref="A6:D6"/>
    <mergeCell ref="A9:A10"/>
    <mergeCell ref="B9:B10"/>
    <mergeCell ref="C9:D9"/>
  </mergeCells>
  <printOptions/>
  <pageMargins left="0.984251968503937" right="0.7874015748031497" top="0.984251968503937" bottom="0.6692913385826772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2"/>
  <sheetViews>
    <sheetView zoomScaleSheetLayoutView="100" zoomScalePageLayoutView="0" workbookViewId="0" topLeftCell="A1">
      <selection activeCell="N23" sqref="N23"/>
    </sheetView>
  </sheetViews>
  <sheetFormatPr defaultColWidth="9.00390625" defaultRowHeight="12.75"/>
  <cols>
    <col min="1" max="1" width="65.375" style="7" customWidth="1"/>
    <col min="2" max="2" width="20.125" style="230" customWidth="1"/>
    <col min="3" max="3" width="2.25390625" style="7" customWidth="1"/>
    <col min="4" max="4" width="9.00390625" style="8" customWidth="1"/>
    <col min="5" max="5" width="9.125" style="7" customWidth="1"/>
    <col min="6" max="6" width="11.375" style="7" customWidth="1"/>
    <col min="7" max="7" width="9.75390625" style="7" bestFit="1" customWidth="1"/>
    <col min="8" max="16384" width="9.125" style="7" customWidth="1"/>
  </cols>
  <sheetData>
    <row r="1" spans="1:3" ht="18.75">
      <c r="A1" s="310" t="s">
        <v>335</v>
      </c>
      <c r="B1" s="310"/>
      <c r="C1" s="310"/>
    </row>
    <row r="2" spans="1:3" ht="18.75">
      <c r="A2" s="259" t="s">
        <v>336</v>
      </c>
      <c r="B2" s="259"/>
      <c r="C2" s="259"/>
    </row>
    <row r="3" spans="1:3" ht="18.75">
      <c r="A3" s="259" t="s">
        <v>337</v>
      </c>
      <c r="B3" s="259"/>
      <c r="C3" s="259"/>
    </row>
    <row r="4" spans="1:3" ht="18.75">
      <c r="A4" s="259" t="s">
        <v>338</v>
      </c>
      <c r="B4" s="259"/>
      <c r="C4" s="259"/>
    </row>
    <row r="5" spans="1:3" ht="18.75">
      <c r="A5" s="259" t="s">
        <v>339</v>
      </c>
      <c r="B5" s="259"/>
      <c r="C5" s="259"/>
    </row>
    <row r="6" spans="1:3" ht="18.75">
      <c r="A6" s="259" t="s">
        <v>136</v>
      </c>
      <c r="B6" s="259"/>
      <c r="C6" s="259"/>
    </row>
    <row r="7" spans="1:3" ht="18.75">
      <c r="A7" s="259" t="s">
        <v>340</v>
      </c>
      <c r="B7" s="259"/>
      <c r="C7" s="259"/>
    </row>
    <row r="8" spans="1:2" ht="18.75">
      <c r="A8" s="52" t="s">
        <v>341</v>
      </c>
      <c r="B8" s="52"/>
    </row>
    <row r="9" spans="1:2" ht="49.5" customHeight="1">
      <c r="A9" s="231"/>
      <c r="B9" s="62"/>
    </row>
    <row r="10" spans="1:3" ht="18.75">
      <c r="A10" s="260" t="s">
        <v>9</v>
      </c>
      <c r="B10" s="260"/>
      <c r="C10" s="260"/>
    </row>
    <row r="11" spans="1:2" ht="18" customHeight="1">
      <c r="A11" s="231"/>
      <c r="B11" s="62"/>
    </row>
    <row r="12" spans="1:3" ht="56.25" customHeight="1">
      <c r="A12" s="266" t="s">
        <v>342</v>
      </c>
      <c r="B12" s="266"/>
      <c r="C12" s="266"/>
    </row>
    <row r="13" spans="1:2" ht="49.5" customHeight="1">
      <c r="A13" s="231"/>
      <c r="B13" s="62"/>
    </row>
    <row r="14" spans="2:3" ht="18.75">
      <c r="B14" s="307" t="s">
        <v>1</v>
      </c>
      <c r="C14" s="307"/>
    </row>
    <row r="15" spans="1:3" ht="37.5">
      <c r="A15" s="53" t="s">
        <v>23</v>
      </c>
      <c r="B15" s="345" t="s">
        <v>27</v>
      </c>
      <c r="C15" s="346"/>
    </row>
    <row r="16" spans="1:2" ht="7.5" customHeight="1">
      <c r="A16" s="65"/>
      <c r="B16" s="66"/>
    </row>
    <row r="17" spans="1:2" ht="18.75">
      <c r="A17" s="7" t="s">
        <v>343</v>
      </c>
      <c r="B17" s="257">
        <v>5553.25</v>
      </c>
    </row>
    <row r="18" spans="1:2" ht="18.75">
      <c r="A18" s="7" t="s">
        <v>59</v>
      </c>
      <c r="B18" s="257">
        <v>4846.86</v>
      </c>
    </row>
    <row r="19" spans="1:2" ht="23.25" customHeight="1">
      <c r="A19" s="34" t="s">
        <v>4</v>
      </c>
      <c r="B19" s="110">
        <f>SUM(B17:B18)</f>
        <v>10400.11</v>
      </c>
    </row>
    <row r="20" spans="1:2" ht="18.75">
      <c r="A20" s="34"/>
      <c r="B20" s="110"/>
    </row>
    <row r="21" ht="18.75">
      <c r="B21" s="110"/>
    </row>
    <row r="22" spans="1:2" ht="18.75">
      <c r="A22" s="259"/>
      <c r="B22" s="259"/>
    </row>
  </sheetData>
  <sheetProtection/>
  <mergeCells count="12">
    <mergeCell ref="A1:C1"/>
    <mergeCell ref="A2:C2"/>
    <mergeCell ref="A3:C3"/>
    <mergeCell ref="A4:C4"/>
    <mergeCell ref="A5:C5"/>
    <mergeCell ref="A6:C6"/>
    <mergeCell ref="A7:C7"/>
    <mergeCell ref="A10:C10"/>
    <mergeCell ref="A12:C12"/>
    <mergeCell ref="B14:C14"/>
    <mergeCell ref="B15:C15"/>
    <mergeCell ref="A22:B22"/>
  </mergeCells>
  <printOptions/>
  <pageMargins left="0.984251968503937" right="0.7874015748031497" top="0.984251968503937" bottom="0.7874015748031497" header="0.5118110236220472" footer="0.3937007874015748"/>
  <pageSetup fitToHeight="0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="95" zoomScaleNormal="95" zoomScalePageLayoutView="0" workbookViewId="0" topLeftCell="A1">
      <selection activeCell="L32" sqref="L32"/>
    </sheetView>
  </sheetViews>
  <sheetFormatPr defaultColWidth="9.00390625" defaultRowHeight="12.75"/>
  <cols>
    <col min="1" max="1" width="41.875" style="36" customWidth="1"/>
    <col min="2" max="2" width="22.125" style="36" customWidth="1"/>
    <col min="3" max="3" width="31.125" style="36" customWidth="1"/>
    <col min="4" max="4" width="33.75390625" style="36" customWidth="1"/>
    <col min="5" max="5" width="1.00390625" style="0" customWidth="1"/>
  </cols>
  <sheetData>
    <row r="1" spans="1:6" ht="18.75">
      <c r="A1" s="34"/>
      <c r="B1" s="25"/>
      <c r="C1" s="35"/>
      <c r="D1" s="25" t="s">
        <v>137</v>
      </c>
      <c r="E1" s="12"/>
      <c r="F1" s="50"/>
    </row>
    <row r="2" spans="1:6" ht="18.75">
      <c r="A2" s="34"/>
      <c r="B2" s="25"/>
      <c r="C2" s="35"/>
      <c r="D2" s="25" t="s">
        <v>284</v>
      </c>
      <c r="E2" s="12"/>
      <c r="F2" s="50"/>
    </row>
    <row r="3" spans="1:6" ht="45" customHeight="1">
      <c r="A3" s="34"/>
      <c r="B3" s="195"/>
      <c r="C3" s="35"/>
      <c r="E3" s="12"/>
      <c r="F3" s="12"/>
    </row>
    <row r="4" spans="1:6" s="6" customFormat="1" ht="21.75" customHeight="1">
      <c r="A4" s="266" t="s">
        <v>0</v>
      </c>
      <c r="B4" s="266"/>
      <c r="C4" s="266"/>
      <c r="D4" s="266"/>
      <c r="E4" s="266"/>
      <c r="F4" s="17"/>
    </row>
    <row r="5" spans="1:6" s="6" customFormat="1" ht="71.25" customHeight="1">
      <c r="A5" s="282" t="s">
        <v>301</v>
      </c>
      <c r="B5" s="282"/>
      <c r="C5" s="282"/>
      <c r="D5" s="282"/>
      <c r="E5" s="282"/>
      <c r="F5" s="11"/>
    </row>
    <row r="6" spans="1:4" ht="24" customHeight="1">
      <c r="A6" s="233"/>
      <c r="B6" s="233"/>
      <c r="C6" s="233"/>
      <c r="D6" s="233"/>
    </row>
    <row r="7" spans="1:6" ht="18.75" customHeight="1">
      <c r="A7" s="34"/>
      <c r="B7" s="37"/>
      <c r="C7" s="37"/>
      <c r="D7" s="283" t="s">
        <v>1</v>
      </c>
      <c r="E7" s="283"/>
      <c r="F7" s="103"/>
    </row>
    <row r="8" spans="1:6" ht="23.25" customHeight="1">
      <c r="A8" s="280" t="s">
        <v>82</v>
      </c>
      <c r="B8" s="280" t="s">
        <v>4</v>
      </c>
      <c r="C8" s="284" t="s">
        <v>67</v>
      </c>
      <c r="D8" s="285"/>
      <c r="E8" s="285"/>
      <c r="F8" s="13"/>
    </row>
    <row r="9" spans="1:5" ht="38.25" customHeight="1">
      <c r="A9" s="281"/>
      <c r="B9" s="281"/>
      <c r="C9" s="138" t="s">
        <v>77</v>
      </c>
      <c r="D9" s="284" t="s">
        <v>290</v>
      </c>
      <c r="E9" s="285"/>
    </row>
    <row r="10" spans="1:5" ht="19.5" customHeight="1">
      <c r="A10" s="38">
        <v>1</v>
      </c>
      <c r="B10" s="39">
        <v>2</v>
      </c>
      <c r="C10" s="38">
        <v>3</v>
      </c>
      <c r="D10" s="278">
        <v>4</v>
      </c>
      <c r="E10" s="279"/>
    </row>
    <row r="11" spans="1:4" ht="7.5" customHeight="1">
      <c r="A11" s="40"/>
      <c r="B11" s="40"/>
      <c r="C11" s="40"/>
      <c r="D11" s="40"/>
    </row>
    <row r="12" spans="1:4" ht="18.75" customHeight="1">
      <c r="A12" s="142" t="s">
        <v>3</v>
      </c>
      <c r="B12" s="200">
        <f>C12+D12</f>
        <v>14597.98</v>
      </c>
      <c r="C12" s="201">
        <v>14306</v>
      </c>
      <c r="D12" s="202">
        <f>291.97+0.01</f>
        <v>291.98</v>
      </c>
    </row>
    <row r="13" spans="1:5" s="199" customFormat="1" ht="24.75" customHeight="1">
      <c r="A13" s="197" t="s">
        <v>4</v>
      </c>
      <c r="B13" s="203">
        <f>SUM(B12:B12)</f>
        <v>14597.98</v>
      </c>
      <c r="C13" s="203">
        <f>SUM(C12:C12)</f>
        <v>14306</v>
      </c>
      <c r="D13" s="203">
        <f>SUM(D12:D12)</f>
        <v>291.98</v>
      </c>
      <c r="E13" s="241"/>
    </row>
  </sheetData>
  <sheetProtection/>
  <mergeCells count="8">
    <mergeCell ref="D10:E10"/>
    <mergeCell ref="A8:A9"/>
    <mergeCell ref="B8:B9"/>
    <mergeCell ref="A4:E4"/>
    <mergeCell ref="A5:E5"/>
    <mergeCell ref="D7:E7"/>
    <mergeCell ref="C8:E8"/>
    <mergeCell ref="D9:E9"/>
  </mergeCells>
  <printOptions/>
  <pageMargins left="0.984251968503937" right="0.7874015748031497" top="0.984251968503937" bottom="0.6692913385826772" header="0.5511811023622047" footer="0.5118110236220472"/>
  <pageSetup horizontalDpi="600" verticalDpi="600" orientation="landscape" paperSize="9" r:id="rId1"/>
  <headerFooter differentFirst="1">
    <oddHeader>&amp;R&amp;"Times New Roman,обычный"&amp;14&amp;P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SheetLayoutView="100" zoomScalePageLayoutView="0" workbookViewId="0" topLeftCell="A1">
      <selection activeCell="P21" sqref="P21"/>
    </sheetView>
  </sheetViews>
  <sheetFormatPr defaultColWidth="9.00390625" defaultRowHeight="12.75"/>
  <cols>
    <col min="1" max="1" width="60.00390625" style="7" customWidth="1"/>
    <col min="2" max="2" width="22.00390625" style="230" customWidth="1"/>
    <col min="3" max="3" width="2.375" style="7" customWidth="1"/>
    <col min="4" max="4" width="9.00390625" style="8" customWidth="1"/>
    <col min="5" max="5" width="9.125" style="7" customWidth="1"/>
    <col min="6" max="6" width="11.375" style="7" customWidth="1"/>
    <col min="7" max="7" width="9.75390625" style="7" bestFit="1" customWidth="1"/>
    <col min="8" max="16384" width="9.125" style="7" customWidth="1"/>
  </cols>
  <sheetData>
    <row r="1" spans="1:3" ht="18.75">
      <c r="A1" s="310" t="s">
        <v>344</v>
      </c>
      <c r="B1" s="310"/>
      <c r="C1" s="310"/>
    </row>
    <row r="2" spans="1:3" ht="18.75">
      <c r="A2" s="259" t="s">
        <v>336</v>
      </c>
      <c r="B2" s="259"/>
      <c r="C2" s="259"/>
    </row>
    <row r="3" spans="1:3" ht="18.75">
      <c r="A3" s="259" t="s">
        <v>337</v>
      </c>
      <c r="B3" s="259"/>
      <c r="C3" s="259"/>
    </row>
    <row r="4" spans="1:3" ht="18.75">
      <c r="A4" s="259" t="s">
        <v>338</v>
      </c>
      <c r="B4" s="259"/>
      <c r="C4" s="259"/>
    </row>
    <row r="5" spans="1:3" ht="18.75">
      <c r="A5" s="259" t="s">
        <v>339</v>
      </c>
      <c r="B5" s="259"/>
      <c r="C5" s="259"/>
    </row>
    <row r="6" spans="1:3" ht="18.75">
      <c r="A6" s="259" t="s">
        <v>136</v>
      </c>
      <c r="B6" s="259"/>
      <c r="C6" s="259"/>
    </row>
    <row r="7" spans="1:3" ht="18.75">
      <c r="A7" s="259" t="s">
        <v>340</v>
      </c>
      <c r="B7" s="259"/>
      <c r="C7" s="259"/>
    </row>
    <row r="8" spans="1:3" ht="18.75">
      <c r="A8" s="259" t="s">
        <v>345</v>
      </c>
      <c r="B8" s="259"/>
      <c r="C8" s="259"/>
    </row>
    <row r="9" spans="1:2" ht="49.5" customHeight="1">
      <c r="A9" s="231"/>
      <c r="B9" s="62"/>
    </row>
    <row r="10" spans="1:3" ht="18.75">
      <c r="A10" s="260" t="s">
        <v>9</v>
      </c>
      <c r="B10" s="260"/>
      <c r="C10" s="260"/>
    </row>
    <row r="11" spans="1:2" ht="15.75" customHeight="1">
      <c r="A11" s="231"/>
      <c r="B11" s="62"/>
    </row>
    <row r="12" spans="1:2" ht="37.5" customHeight="1">
      <c r="A12" s="266" t="s">
        <v>346</v>
      </c>
      <c r="B12" s="266"/>
    </row>
    <row r="13" spans="1:2" ht="49.5" customHeight="1">
      <c r="A13" s="231"/>
      <c r="B13" s="62"/>
    </row>
    <row r="14" spans="2:3" ht="18.75">
      <c r="B14" s="307" t="s">
        <v>1</v>
      </c>
      <c r="C14" s="307"/>
    </row>
    <row r="15" spans="1:3" ht="40.5" customHeight="1">
      <c r="A15" s="53" t="s">
        <v>34</v>
      </c>
      <c r="B15" s="345" t="s">
        <v>27</v>
      </c>
      <c r="C15" s="346"/>
    </row>
    <row r="16" spans="1:2" ht="7.5" customHeight="1">
      <c r="A16" s="65"/>
      <c r="B16" s="66"/>
    </row>
    <row r="17" spans="1:2" ht="18.75">
      <c r="A17" s="7" t="s">
        <v>80</v>
      </c>
      <c r="B17" s="257">
        <v>16825.75</v>
      </c>
    </row>
    <row r="18" spans="1:2" ht="23.25" customHeight="1">
      <c r="A18" s="34" t="s">
        <v>4</v>
      </c>
      <c r="B18" s="110">
        <f>SUM(B17:B17)</f>
        <v>16825.75</v>
      </c>
    </row>
    <row r="19" spans="1:2" ht="18.75">
      <c r="A19" s="34"/>
      <c r="B19" s="110"/>
    </row>
    <row r="20" ht="18.75">
      <c r="B20" s="110"/>
    </row>
  </sheetData>
  <sheetProtection/>
  <mergeCells count="12">
    <mergeCell ref="A1:C1"/>
    <mergeCell ref="A2:C2"/>
    <mergeCell ref="A3:C3"/>
    <mergeCell ref="A4:C4"/>
    <mergeCell ref="A5:C5"/>
    <mergeCell ref="A6:C6"/>
    <mergeCell ref="A7:C7"/>
    <mergeCell ref="A8:C8"/>
    <mergeCell ref="A10:C10"/>
    <mergeCell ref="A12:B12"/>
    <mergeCell ref="B14:C14"/>
    <mergeCell ref="B15:C15"/>
  </mergeCells>
  <printOptions/>
  <pageMargins left="0.984251968503937" right="0.7874015748031497" top="0.984251968503937" bottom="0.7874015748031497" header="0.5118110236220472" footer="0.3937007874015748"/>
  <pageSetup fitToHeight="0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SheetLayoutView="100" zoomScalePageLayoutView="0" workbookViewId="0" topLeftCell="A1">
      <selection activeCell="N25" sqref="N25"/>
    </sheetView>
  </sheetViews>
  <sheetFormatPr defaultColWidth="9.00390625" defaultRowHeight="12.75"/>
  <cols>
    <col min="1" max="1" width="61.00390625" style="7" customWidth="1"/>
    <col min="2" max="2" width="20.125" style="230" customWidth="1"/>
    <col min="3" max="3" width="3.125" style="7" customWidth="1"/>
    <col min="4" max="4" width="9.00390625" style="8" customWidth="1"/>
    <col min="5" max="5" width="9.125" style="7" customWidth="1"/>
    <col min="6" max="6" width="11.375" style="7" customWidth="1"/>
    <col min="7" max="7" width="9.75390625" style="7" bestFit="1" customWidth="1"/>
    <col min="8" max="16384" width="9.125" style="7" customWidth="1"/>
  </cols>
  <sheetData>
    <row r="1" spans="1:3" ht="18.75">
      <c r="A1" s="310" t="s">
        <v>347</v>
      </c>
      <c r="B1" s="310"/>
      <c r="C1" s="310"/>
    </row>
    <row r="2" spans="1:3" ht="18.75">
      <c r="A2" s="259" t="s">
        <v>336</v>
      </c>
      <c r="B2" s="259"/>
      <c r="C2" s="259"/>
    </row>
    <row r="3" spans="1:3" ht="18.75">
      <c r="A3" s="259" t="s">
        <v>337</v>
      </c>
      <c r="B3" s="259"/>
      <c r="C3" s="259"/>
    </row>
    <row r="4" spans="1:3" ht="18.75">
      <c r="A4" s="52" t="s">
        <v>338</v>
      </c>
      <c r="B4" s="52"/>
      <c r="C4" s="52"/>
    </row>
    <row r="5" spans="1:3" ht="18.75">
      <c r="A5" s="259" t="s">
        <v>339</v>
      </c>
      <c r="B5" s="259"/>
      <c r="C5" s="259"/>
    </row>
    <row r="6" spans="1:3" ht="18.75">
      <c r="A6" s="259" t="s">
        <v>136</v>
      </c>
      <c r="B6" s="259"/>
      <c r="C6" s="259"/>
    </row>
    <row r="7" spans="1:3" ht="18.75">
      <c r="A7" s="259" t="s">
        <v>340</v>
      </c>
      <c r="B7" s="259"/>
      <c r="C7" s="259"/>
    </row>
    <row r="8" spans="1:3" ht="18.75">
      <c r="A8" s="259" t="s">
        <v>348</v>
      </c>
      <c r="B8" s="259"/>
      <c r="C8" s="259"/>
    </row>
    <row r="9" spans="1:2" ht="49.5" customHeight="1">
      <c r="A9" s="231"/>
      <c r="B9" s="62"/>
    </row>
    <row r="10" spans="1:3" ht="18.75">
      <c r="A10" s="260" t="s">
        <v>9</v>
      </c>
      <c r="B10" s="260"/>
      <c r="C10" s="260"/>
    </row>
    <row r="11" spans="1:2" ht="18.75">
      <c r="A11" s="231"/>
      <c r="B11" s="62"/>
    </row>
    <row r="12" spans="1:3" ht="74.25" customHeight="1">
      <c r="A12" s="266" t="s">
        <v>349</v>
      </c>
      <c r="B12" s="266"/>
      <c r="C12" s="266"/>
    </row>
    <row r="13" spans="1:2" ht="49.5" customHeight="1">
      <c r="A13" s="231"/>
      <c r="B13" s="62"/>
    </row>
    <row r="14" spans="2:3" ht="18.75">
      <c r="B14" s="271" t="s">
        <v>1</v>
      </c>
      <c r="C14" s="271"/>
    </row>
    <row r="15" spans="1:3" ht="22.5" customHeight="1">
      <c r="A15" s="53" t="s">
        <v>34</v>
      </c>
      <c r="B15" s="345" t="s">
        <v>27</v>
      </c>
      <c r="C15" s="346"/>
    </row>
    <row r="16" spans="1:2" ht="7.5" customHeight="1">
      <c r="A16" s="65"/>
      <c r="B16" s="66"/>
    </row>
    <row r="17" spans="1:2" ht="18.75">
      <c r="A17" s="7" t="s">
        <v>63</v>
      </c>
      <c r="B17" s="33">
        <v>747.759</v>
      </c>
    </row>
    <row r="18" spans="1:3" ht="24" customHeight="1">
      <c r="A18" s="34" t="s">
        <v>4</v>
      </c>
      <c r="B18" s="30">
        <f>SUM(B17:B17)</f>
        <v>747.759</v>
      </c>
      <c r="C18" s="7" t="s">
        <v>316</v>
      </c>
    </row>
    <row r="21" spans="1:3" ht="18.75">
      <c r="A21" s="347" t="s">
        <v>350</v>
      </c>
      <c r="B21" s="347"/>
      <c r="C21" s="347"/>
    </row>
  </sheetData>
  <sheetProtection/>
  <mergeCells count="12">
    <mergeCell ref="A1:C1"/>
    <mergeCell ref="A2:C2"/>
    <mergeCell ref="A3:C3"/>
    <mergeCell ref="A5:C5"/>
    <mergeCell ref="A6:C6"/>
    <mergeCell ref="A7:C7"/>
    <mergeCell ref="A8:C8"/>
    <mergeCell ref="A10:C10"/>
    <mergeCell ref="A12:C12"/>
    <mergeCell ref="B14:C14"/>
    <mergeCell ref="B15:C15"/>
    <mergeCell ref="A21:C21"/>
  </mergeCells>
  <printOptions/>
  <pageMargins left="0.984251968503937" right="0.7874015748031497" top="0.984251968503937" bottom="0.7874015748031497" header="0.5118110236220472" footer="0.3937007874015748"/>
  <pageSetup fitToHeight="0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="95" zoomScaleNormal="95" zoomScalePageLayoutView="0" workbookViewId="0" topLeftCell="A1">
      <selection activeCell="B8" sqref="B8:B9"/>
    </sheetView>
  </sheetViews>
  <sheetFormatPr defaultColWidth="9.00390625" defaultRowHeight="12.75"/>
  <cols>
    <col min="1" max="1" width="41.875" style="36" customWidth="1"/>
    <col min="2" max="2" width="22.125" style="36" customWidth="1"/>
    <col min="3" max="3" width="31.125" style="36" customWidth="1"/>
    <col min="4" max="4" width="33.75390625" style="36" customWidth="1"/>
    <col min="5" max="5" width="12.375" style="0" customWidth="1"/>
  </cols>
  <sheetData>
    <row r="1" spans="1:6" ht="18.75">
      <c r="A1" s="34"/>
      <c r="B1" s="25"/>
      <c r="C1" s="35"/>
      <c r="D1" s="25" t="s">
        <v>12</v>
      </c>
      <c r="E1" s="12"/>
      <c r="F1" s="50"/>
    </row>
    <row r="2" spans="1:6" ht="18.75">
      <c r="A2" s="34"/>
      <c r="B2" s="25"/>
      <c r="C2" s="35"/>
      <c r="D2" s="25" t="s">
        <v>284</v>
      </c>
      <c r="E2" s="12"/>
      <c r="F2" s="50"/>
    </row>
    <row r="3" spans="1:6" ht="21" customHeight="1">
      <c r="A3" s="34"/>
      <c r="B3" s="116"/>
      <c r="C3" s="35"/>
      <c r="E3" s="12"/>
      <c r="F3" s="12"/>
    </row>
    <row r="4" spans="1:6" s="6" customFormat="1" ht="21.75" customHeight="1">
      <c r="A4" s="266" t="s">
        <v>0</v>
      </c>
      <c r="B4" s="266"/>
      <c r="C4" s="266"/>
      <c r="D4" s="266"/>
      <c r="E4" s="17"/>
      <c r="F4" s="17"/>
    </row>
    <row r="5" spans="1:6" s="6" customFormat="1" ht="123" customHeight="1">
      <c r="A5" s="286" t="s">
        <v>302</v>
      </c>
      <c r="B5" s="286"/>
      <c r="C5" s="286"/>
      <c r="D5" s="286"/>
      <c r="E5" s="11"/>
      <c r="F5" s="11"/>
    </row>
    <row r="6" spans="1:4" ht="9" customHeight="1">
      <c r="A6" s="120"/>
      <c r="B6" s="120"/>
      <c r="C6" s="120"/>
      <c r="D6" s="120"/>
    </row>
    <row r="7" spans="1:6" ht="18.75" customHeight="1">
      <c r="A7" s="34"/>
      <c r="B7" s="37"/>
      <c r="C7" s="37"/>
      <c r="D7" s="37" t="s">
        <v>1</v>
      </c>
      <c r="F7" s="103"/>
    </row>
    <row r="8" spans="1:6" ht="23.25" customHeight="1">
      <c r="A8" s="287" t="s">
        <v>303</v>
      </c>
      <c r="B8" s="289" t="s">
        <v>4</v>
      </c>
      <c r="C8" s="290" t="s">
        <v>67</v>
      </c>
      <c r="D8" s="291"/>
      <c r="E8" s="13"/>
      <c r="F8" s="13"/>
    </row>
    <row r="9" spans="1:4" ht="38.25" customHeight="1">
      <c r="A9" s="288"/>
      <c r="B9" s="289"/>
      <c r="C9" s="119" t="s">
        <v>68</v>
      </c>
      <c r="D9" s="118" t="s">
        <v>160</v>
      </c>
    </row>
    <row r="10" spans="1:5" ht="19.5" customHeight="1">
      <c r="A10" s="38">
        <v>1</v>
      </c>
      <c r="B10" s="39">
        <v>2</v>
      </c>
      <c r="C10" s="38">
        <v>3</v>
      </c>
      <c r="D10" s="122">
        <v>4</v>
      </c>
      <c r="E10" s="121"/>
    </row>
    <row r="11" spans="1:4" ht="7.5" customHeight="1">
      <c r="A11" s="40"/>
      <c r="B11" s="40"/>
      <c r="C11" s="40"/>
      <c r="D11" s="40"/>
    </row>
    <row r="12" spans="1:4" ht="18.75" customHeight="1">
      <c r="A12" s="7" t="s">
        <v>49</v>
      </c>
      <c r="B12" s="30">
        <f>C12+D12</f>
        <v>41299.204</v>
      </c>
      <c r="C12" s="30">
        <v>20446.203</v>
      </c>
      <c r="D12" s="31">
        <v>20853.001</v>
      </c>
    </row>
    <row r="13" spans="1:4" ht="18.75" customHeight="1">
      <c r="A13" s="7" t="s">
        <v>42</v>
      </c>
      <c r="B13" s="30">
        <f aca="true" t="shared" si="0" ref="B13:B18">C13+D13</f>
        <v>34779.739</v>
      </c>
      <c r="C13" s="30">
        <v>17218.579</v>
      </c>
      <c r="D13" s="31">
        <v>17561.16</v>
      </c>
    </row>
    <row r="14" spans="1:4" ht="18.75" customHeight="1">
      <c r="A14" s="7" t="s">
        <v>69</v>
      </c>
      <c r="B14" s="30">
        <f t="shared" si="0"/>
        <v>39884.902</v>
      </c>
      <c r="C14" s="30">
        <v>19746.017</v>
      </c>
      <c r="D14" s="31">
        <v>20138.885</v>
      </c>
    </row>
    <row r="15" spans="1:4" ht="18.75" customHeight="1">
      <c r="A15" s="7" t="s">
        <v>45</v>
      </c>
      <c r="B15" s="30">
        <f t="shared" si="0"/>
        <v>71784.615</v>
      </c>
      <c r="C15" s="30">
        <v>35538.768</v>
      </c>
      <c r="D15" s="31">
        <v>36245.847</v>
      </c>
    </row>
    <row r="16" spans="1:4" ht="18.75" customHeight="1">
      <c r="A16" s="7" t="s">
        <v>79</v>
      </c>
      <c r="B16" s="30">
        <f t="shared" si="0"/>
        <v>139355.993</v>
      </c>
      <c r="C16" s="30">
        <v>68991.668</v>
      </c>
      <c r="D16" s="32">
        <v>70364.325</v>
      </c>
    </row>
    <row r="17" spans="1:4" ht="18.75" customHeight="1">
      <c r="A17" s="7" t="s">
        <v>64</v>
      </c>
      <c r="B17" s="30">
        <f t="shared" si="0"/>
        <v>45367.551</v>
      </c>
      <c r="C17" s="30">
        <v>22460.201</v>
      </c>
      <c r="D17" s="28">
        <v>22907.35</v>
      </c>
    </row>
    <row r="18" spans="1:4" ht="18.75" customHeight="1">
      <c r="A18" s="7" t="s">
        <v>59</v>
      </c>
      <c r="B18" s="30">
        <f t="shared" si="0"/>
        <v>34076.786</v>
      </c>
      <c r="C18" s="30">
        <v>16870.564</v>
      </c>
      <c r="D18" s="28">
        <v>17206.222</v>
      </c>
    </row>
    <row r="19" spans="1:4" ht="24" customHeight="1">
      <c r="A19" s="34" t="s">
        <v>4</v>
      </c>
      <c r="B19" s="30">
        <f>C19+D19</f>
        <v>406548.79</v>
      </c>
      <c r="C19" s="33">
        <f>SUM(C12:C18)</f>
        <v>201272</v>
      </c>
      <c r="D19" s="33">
        <f>SUM(D12:D18)</f>
        <v>205276.79</v>
      </c>
    </row>
  </sheetData>
  <sheetProtection/>
  <mergeCells count="5">
    <mergeCell ref="A4:D4"/>
    <mergeCell ref="A5:D5"/>
    <mergeCell ref="A8:A9"/>
    <mergeCell ref="B8:B9"/>
    <mergeCell ref="C8:D8"/>
  </mergeCells>
  <printOptions/>
  <pageMargins left="0.984251968503937" right="0.7874015748031497" top="0.984251968503937" bottom="0.6692913385826772" header="0.5511811023622047" footer="0.5118110236220472"/>
  <pageSetup horizontalDpi="600" verticalDpi="600" orientation="landscape" paperSize="9" r:id="rId1"/>
  <headerFooter differentFirst="1">
    <oddHeader>&amp;R&amp;"Times New Roman,обычный"&amp;14&amp;P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25">
      <selection activeCell="C63" sqref="C63"/>
    </sheetView>
  </sheetViews>
  <sheetFormatPr defaultColWidth="9.00390625" defaultRowHeight="12.75"/>
  <cols>
    <col min="1" max="1" width="67.125" style="0" customWidth="1"/>
    <col min="2" max="2" width="20.125" style="0" customWidth="1"/>
  </cols>
  <sheetData>
    <row r="1" spans="1:2" ht="18.75">
      <c r="A1" s="34"/>
      <c r="B1" s="25" t="s">
        <v>72</v>
      </c>
    </row>
    <row r="2" spans="1:2" ht="18.75">
      <c r="A2" s="34"/>
      <c r="B2" s="25" t="s">
        <v>284</v>
      </c>
    </row>
    <row r="3" spans="1:2" ht="18.75">
      <c r="A3" s="34"/>
      <c r="B3" s="25"/>
    </row>
    <row r="4" spans="1:2" ht="18.75">
      <c r="A4" s="34"/>
      <c r="B4" s="25"/>
    </row>
    <row r="5" spans="1:2" ht="18.75">
      <c r="A5" s="52"/>
      <c r="B5" s="25"/>
    </row>
    <row r="6" spans="1:2" ht="18.75">
      <c r="A6" s="262" t="s">
        <v>9</v>
      </c>
      <c r="B6" s="262"/>
    </row>
    <row r="7" spans="1:2" ht="13.5" customHeight="1">
      <c r="A7" s="231"/>
      <c r="B7" s="62"/>
    </row>
    <row r="8" spans="1:2" ht="103.5" customHeight="1">
      <c r="A8" s="261" t="s">
        <v>317</v>
      </c>
      <c r="B8" s="261"/>
    </row>
    <row r="9" spans="1:2" ht="18.75" customHeight="1">
      <c r="A9" s="98"/>
      <c r="B9" s="98"/>
    </row>
    <row r="10" spans="1:2" ht="18.75" customHeight="1">
      <c r="A10" s="98"/>
      <c r="B10" s="98"/>
    </row>
    <row r="11" spans="1:2" ht="18.75" customHeight="1">
      <c r="A11" s="47"/>
      <c r="B11" s="47"/>
    </row>
    <row r="12" spans="1:2" ht="18.75">
      <c r="A12" s="1"/>
      <c r="B12" s="100" t="s">
        <v>1</v>
      </c>
    </row>
    <row r="13" spans="1:2" ht="18.75" customHeight="1">
      <c r="A13" s="115" t="s">
        <v>130</v>
      </c>
      <c r="B13" s="19" t="s">
        <v>27</v>
      </c>
    </row>
    <row r="14" spans="1:2" ht="17.25" customHeight="1">
      <c r="A14" s="124">
        <v>1</v>
      </c>
      <c r="B14" s="125">
        <v>2</v>
      </c>
    </row>
    <row r="15" spans="1:2" ht="9" customHeight="1">
      <c r="A15" s="65"/>
      <c r="B15" s="66"/>
    </row>
    <row r="16" spans="1:2" ht="18.75">
      <c r="A16" s="78" t="s">
        <v>2</v>
      </c>
      <c r="B16" s="187">
        <f>362.222+287.515+521.862</f>
        <v>1171.599</v>
      </c>
    </row>
    <row r="17" spans="1:2" ht="18.75">
      <c r="A17" s="78" t="s">
        <v>3</v>
      </c>
      <c r="B17" s="187">
        <v>1877.34934</v>
      </c>
    </row>
    <row r="18" spans="1:2" ht="18.75">
      <c r="A18" s="78" t="s">
        <v>101</v>
      </c>
      <c r="B18" s="187">
        <v>857.6788</v>
      </c>
    </row>
    <row r="19" spans="1:2" ht="18.75">
      <c r="A19" s="78" t="s">
        <v>258</v>
      </c>
      <c r="B19" s="187">
        <v>937.28482</v>
      </c>
    </row>
    <row r="20" spans="1:2" ht="18.75">
      <c r="A20" s="78" t="s">
        <v>87</v>
      </c>
      <c r="B20" s="187">
        <v>1000</v>
      </c>
    </row>
    <row r="21" spans="1:2" ht="18.75">
      <c r="A21" s="78" t="s">
        <v>102</v>
      </c>
      <c r="B21" s="187">
        <v>999.59963</v>
      </c>
    </row>
    <row r="22" spans="1:2" ht="18.75">
      <c r="A22" s="78" t="s">
        <v>103</v>
      </c>
      <c r="B22" s="187">
        <v>1000</v>
      </c>
    </row>
    <row r="23" spans="1:2" ht="18.75">
      <c r="A23" s="78" t="s">
        <v>104</v>
      </c>
      <c r="B23" s="187">
        <v>678.434</v>
      </c>
    </row>
    <row r="24" spans="1:2" ht="18.75">
      <c r="A24" s="77" t="s">
        <v>105</v>
      </c>
      <c r="B24" s="187">
        <v>576.092</v>
      </c>
    </row>
    <row r="25" spans="1:2" ht="18.75">
      <c r="A25" s="78" t="s">
        <v>106</v>
      </c>
      <c r="B25" s="187">
        <v>170.705</v>
      </c>
    </row>
    <row r="26" spans="1:2" ht="18.75">
      <c r="A26" s="78" t="s">
        <v>107</v>
      </c>
      <c r="B26" s="187">
        <v>570.3172</v>
      </c>
    </row>
    <row r="27" spans="1:2" ht="18.75">
      <c r="A27" s="78" t="s">
        <v>108</v>
      </c>
      <c r="B27" s="187">
        <f>495.69+479.758</f>
        <v>975.448</v>
      </c>
    </row>
    <row r="28" spans="1:2" ht="18.75">
      <c r="A28" s="78" t="s">
        <v>109</v>
      </c>
      <c r="B28" s="187">
        <v>695.522</v>
      </c>
    </row>
    <row r="29" spans="1:2" ht="18.75">
      <c r="A29" s="78" t="s">
        <v>110</v>
      </c>
      <c r="B29" s="187">
        <v>97.5</v>
      </c>
    </row>
    <row r="30" spans="1:2" ht="18.75">
      <c r="A30" s="78" t="s">
        <v>274</v>
      </c>
      <c r="B30" s="187">
        <v>974.971</v>
      </c>
    </row>
    <row r="31" spans="1:2" ht="18.75">
      <c r="A31" s="77" t="s">
        <v>111</v>
      </c>
      <c r="B31" s="187">
        <v>70.8195</v>
      </c>
    </row>
    <row r="32" spans="1:2" ht="18.75">
      <c r="A32" s="78" t="s">
        <v>112</v>
      </c>
      <c r="B32" s="187">
        <f>737.72537+186.53955</f>
        <v>924.26492</v>
      </c>
    </row>
    <row r="33" spans="1:2" ht="18.75">
      <c r="A33" s="78" t="s">
        <v>113</v>
      </c>
      <c r="B33" s="187">
        <v>851.726</v>
      </c>
    </row>
    <row r="34" spans="1:2" ht="18.75">
      <c r="A34" s="78" t="s">
        <v>114</v>
      </c>
      <c r="B34" s="187">
        <v>210</v>
      </c>
    </row>
    <row r="35" spans="1:2" ht="18.75">
      <c r="A35" s="78" t="s">
        <v>204</v>
      </c>
      <c r="B35" s="187">
        <v>679.872</v>
      </c>
    </row>
    <row r="36" spans="1:2" ht="37.5">
      <c r="A36" s="188" t="s">
        <v>300</v>
      </c>
      <c r="B36" s="187">
        <v>334.308</v>
      </c>
    </row>
    <row r="37" spans="1:2" ht="18.75">
      <c r="A37" s="78" t="s">
        <v>115</v>
      </c>
      <c r="B37" s="187">
        <v>179.782</v>
      </c>
    </row>
    <row r="38" spans="1:2" ht="18.75">
      <c r="A38" s="78" t="s">
        <v>116</v>
      </c>
      <c r="B38" s="187">
        <v>729</v>
      </c>
    </row>
    <row r="39" spans="1:2" ht="18.75">
      <c r="A39" s="78" t="s">
        <v>117</v>
      </c>
      <c r="B39" s="187">
        <v>71.818</v>
      </c>
    </row>
    <row r="40" spans="1:2" ht="18.75">
      <c r="A40" s="78" t="s">
        <v>118</v>
      </c>
      <c r="B40" s="187">
        <v>675</v>
      </c>
    </row>
    <row r="41" spans="1:2" ht="18.75">
      <c r="A41" s="78" t="s">
        <v>119</v>
      </c>
      <c r="B41" s="187">
        <v>647.932</v>
      </c>
    </row>
    <row r="42" spans="1:2" ht="18.75">
      <c r="A42" s="78" t="s">
        <v>120</v>
      </c>
      <c r="B42" s="187">
        <v>162.181</v>
      </c>
    </row>
    <row r="43" spans="1:2" ht="18.75">
      <c r="A43" s="78" t="s">
        <v>121</v>
      </c>
      <c r="B43" s="187">
        <v>225.21576</v>
      </c>
    </row>
    <row r="44" spans="1:2" ht="18.75">
      <c r="A44" s="78" t="s">
        <v>122</v>
      </c>
      <c r="B44" s="187">
        <v>617.487</v>
      </c>
    </row>
    <row r="45" spans="1:2" ht="18.75">
      <c r="A45" s="77" t="s">
        <v>123</v>
      </c>
      <c r="B45" s="187">
        <f>520+228.01</f>
        <v>748.01</v>
      </c>
    </row>
    <row r="46" spans="1:2" ht="18.75">
      <c r="A46" s="77" t="s">
        <v>124</v>
      </c>
      <c r="B46" s="187">
        <v>426.071</v>
      </c>
    </row>
    <row r="47" spans="1:2" ht="18.75">
      <c r="A47" s="77" t="s">
        <v>125</v>
      </c>
      <c r="B47" s="187">
        <v>636</v>
      </c>
    </row>
    <row r="48" spans="1:2" ht="18.75">
      <c r="A48" s="77" t="s">
        <v>126</v>
      </c>
      <c r="B48" s="187">
        <v>596.251</v>
      </c>
    </row>
    <row r="49" spans="1:2" ht="18.75">
      <c r="A49" s="77" t="s">
        <v>127</v>
      </c>
      <c r="B49" s="187">
        <v>832.596</v>
      </c>
    </row>
    <row r="50" spans="1:2" ht="18.75">
      <c r="A50" s="77" t="s">
        <v>128</v>
      </c>
      <c r="B50" s="187">
        <v>283.63964</v>
      </c>
    </row>
    <row r="51" spans="1:2" ht="18.75">
      <c r="A51" s="77" t="s">
        <v>246</v>
      </c>
      <c r="B51" s="187">
        <v>556.3548</v>
      </c>
    </row>
    <row r="52" spans="1:2" ht="18.75">
      <c r="A52" s="77" t="s">
        <v>129</v>
      </c>
      <c r="B52" s="187">
        <v>573.426</v>
      </c>
    </row>
    <row r="53" spans="1:2" ht="18.75">
      <c r="A53" s="242" t="s">
        <v>4</v>
      </c>
      <c r="B53" s="243">
        <f>SUM(B16:B52)</f>
        <v>23614.25541</v>
      </c>
    </row>
  </sheetData>
  <sheetProtection/>
  <mergeCells count="2">
    <mergeCell ref="A6:B6"/>
    <mergeCell ref="A8:B8"/>
  </mergeCells>
  <printOptions/>
  <pageMargins left="0.984251968503937" right="0.7874015748031497" top="0.984251968503937" bottom="0.7874015748031497" header="0.5511811023622047" footer="0.5118110236220472"/>
  <pageSetup horizontalDpi="600" verticalDpi="600" orientation="portrait" paperSize="9" scale="96" r:id="rId1"/>
  <headerFooter differentFirst="1">
    <oddHeader>&amp;R&amp;"Times New Roman,обычный"&amp;14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80" zoomScaleNormal="80" zoomScalePageLayoutView="0" workbookViewId="0" topLeftCell="A1">
      <selection activeCell="B17" sqref="B17:E17"/>
    </sheetView>
  </sheetViews>
  <sheetFormatPr defaultColWidth="28.375" defaultRowHeight="12.75"/>
  <cols>
    <col min="1" max="1" width="28.375" style="10" customWidth="1"/>
    <col min="2" max="2" width="17.00390625" style="10" customWidth="1"/>
    <col min="3" max="3" width="18.375" style="10" customWidth="1"/>
    <col min="4" max="4" width="3.875" style="10" customWidth="1"/>
    <col min="5" max="5" width="23.75390625" style="10" customWidth="1"/>
    <col min="6" max="6" width="9.25390625" style="10" bestFit="1" customWidth="1"/>
    <col min="7" max="7" width="12.625" style="10" customWidth="1"/>
    <col min="8" max="8" width="13.875" style="10" customWidth="1"/>
    <col min="9" max="13" width="9.125" style="10" customWidth="1"/>
    <col min="14" max="14" width="30.75390625" style="10" customWidth="1"/>
    <col min="15" max="16" width="22.625" style="10" customWidth="1"/>
    <col min="17" max="255" width="9.125" style="10" customWidth="1"/>
    <col min="256" max="16384" width="28.375" style="10" customWidth="1"/>
  </cols>
  <sheetData>
    <row r="1" spans="1:5" ht="18.75">
      <c r="A1" s="49"/>
      <c r="B1" s="49"/>
      <c r="C1" s="299" t="s">
        <v>14</v>
      </c>
      <c r="D1" s="299"/>
      <c r="E1" s="299"/>
    </row>
    <row r="2" spans="1:5" ht="18.75">
      <c r="A2" s="49"/>
      <c r="B2" s="49"/>
      <c r="C2" s="299" t="s">
        <v>284</v>
      </c>
      <c r="D2" s="299"/>
      <c r="E2" s="299"/>
    </row>
    <row r="3" ht="49.5" customHeight="1"/>
    <row r="4" spans="1:5" ht="18.75" customHeight="1">
      <c r="A4" s="267" t="s">
        <v>9</v>
      </c>
      <c r="B4" s="267"/>
      <c r="C4" s="267"/>
      <c r="D4" s="267"/>
      <c r="E4" s="267"/>
    </row>
    <row r="5" spans="1:5" ht="3.75" customHeight="1">
      <c r="A5" s="75"/>
      <c r="B5" s="75"/>
      <c r="C5" s="75"/>
      <c r="D5" s="75"/>
      <c r="E5" s="75"/>
    </row>
    <row r="6" spans="1:5" ht="97.5" customHeight="1">
      <c r="A6" s="261" t="s">
        <v>159</v>
      </c>
      <c r="B6" s="261"/>
      <c r="C6" s="261"/>
      <c r="D6" s="261"/>
      <c r="E6" s="261"/>
    </row>
    <row r="7" ht="50.25" customHeight="1"/>
    <row r="8" ht="18.75">
      <c r="E8" s="102" t="s">
        <v>1</v>
      </c>
    </row>
    <row r="9" spans="1:5" ht="19.5" customHeight="1">
      <c r="A9" s="292" t="s">
        <v>131</v>
      </c>
      <c r="B9" s="294" t="s">
        <v>4</v>
      </c>
      <c r="C9" s="296" t="s">
        <v>67</v>
      </c>
      <c r="D9" s="297"/>
      <c r="E9" s="297"/>
    </row>
    <row r="10" spans="1:5" ht="81" customHeight="1">
      <c r="A10" s="293"/>
      <c r="B10" s="295"/>
      <c r="C10" s="296" t="s">
        <v>77</v>
      </c>
      <c r="D10" s="298"/>
      <c r="E10" s="76" t="s">
        <v>132</v>
      </c>
    </row>
    <row r="11" spans="1:5" ht="7.5" customHeight="1">
      <c r="A11" s="42"/>
      <c r="B11" s="44"/>
      <c r="C11" s="44"/>
      <c r="D11" s="44"/>
      <c r="E11" s="79"/>
    </row>
    <row r="12" spans="1:5" ht="18.75">
      <c r="A12" s="21" t="s">
        <v>10</v>
      </c>
      <c r="B12" s="126">
        <f>C12+E12</f>
        <v>8953.77434</v>
      </c>
      <c r="C12" s="301">
        <v>8864.23</v>
      </c>
      <c r="D12" s="301"/>
      <c r="E12" s="126">
        <v>89.54434</v>
      </c>
    </row>
    <row r="13" spans="1:5" ht="37.5">
      <c r="A13" s="80" t="s">
        <v>133</v>
      </c>
      <c r="B13" s="126">
        <f>C13+E13</f>
        <v>1360.70015</v>
      </c>
      <c r="C13" s="301">
        <v>1347.09</v>
      </c>
      <c r="D13" s="301"/>
      <c r="E13" s="126">
        <v>13.61015</v>
      </c>
    </row>
    <row r="14" spans="1:5" ht="36.75" customHeight="1">
      <c r="A14" s="81" t="s">
        <v>116</v>
      </c>
      <c r="B14" s="126">
        <f>C14+E14</f>
        <v>2012.32</v>
      </c>
      <c r="C14" s="301">
        <v>1992.18</v>
      </c>
      <c r="D14" s="301"/>
      <c r="E14" s="126">
        <v>20.14</v>
      </c>
    </row>
    <row r="15" spans="1:5" ht="37.5">
      <c r="A15" s="81" t="s">
        <v>134</v>
      </c>
      <c r="B15" s="126">
        <f>C15+E15</f>
        <v>6641.155</v>
      </c>
      <c r="C15" s="301">
        <v>6574.74</v>
      </c>
      <c r="D15" s="301"/>
      <c r="E15" s="126">
        <v>66.415</v>
      </c>
    </row>
    <row r="16" spans="1:8" s="4" customFormat="1" ht="24.75" customHeight="1">
      <c r="A16" s="129" t="s">
        <v>4</v>
      </c>
      <c r="B16" s="204">
        <f>SUM(B12:B15)</f>
        <v>18967.94949</v>
      </c>
      <c r="C16" s="302">
        <f>SUM(C12:D15)</f>
        <v>18778.24</v>
      </c>
      <c r="D16" s="302"/>
      <c r="E16" s="204">
        <f>SUM(E12:E15)</f>
        <v>189.70949</v>
      </c>
      <c r="G16" s="205"/>
      <c r="H16" s="205"/>
    </row>
    <row r="17" spans="2:8" ht="48" customHeight="1">
      <c r="B17" s="126"/>
      <c r="C17" s="301"/>
      <c r="D17" s="301"/>
      <c r="E17" s="126"/>
      <c r="G17" s="85"/>
      <c r="H17" s="85"/>
    </row>
    <row r="18" spans="5:16" ht="18.75">
      <c r="E18" s="84"/>
      <c r="N18" s="86"/>
      <c r="O18" s="87"/>
      <c r="P18" s="87"/>
    </row>
    <row r="19" spans="1:16" ht="18.75">
      <c r="A19" s="82"/>
      <c r="B19" s="82"/>
      <c r="C19" s="300"/>
      <c r="D19" s="300"/>
      <c r="E19" s="82"/>
      <c r="N19" s="86"/>
      <c r="O19" s="88"/>
      <c r="P19" s="87"/>
    </row>
    <row r="20" spans="1:5" ht="18.75">
      <c r="A20" s="82"/>
      <c r="B20" s="82"/>
      <c r="C20" s="82"/>
      <c r="D20" s="82"/>
      <c r="E20" s="82"/>
    </row>
    <row r="21" spans="2:5" ht="18.75">
      <c r="B21" s="82"/>
      <c r="C21" s="300"/>
      <c r="D21" s="300"/>
      <c r="E21" s="89"/>
    </row>
    <row r="22" ht="18.75">
      <c r="E22" s="84"/>
    </row>
  </sheetData>
  <sheetProtection/>
  <mergeCells count="16">
    <mergeCell ref="C21:D21"/>
    <mergeCell ref="C12:D12"/>
    <mergeCell ref="C13:D13"/>
    <mergeCell ref="C15:D15"/>
    <mergeCell ref="C14:D14"/>
    <mergeCell ref="C16:D16"/>
    <mergeCell ref="C19:D19"/>
    <mergeCell ref="C17:D17"/>
    <mergeCell ref="A9:A10"/>
    <mergeCell ref="B9:B10"/>
    <mergeCell ref="C9:E9"/>
    <mergeCell ref="C10:D10"/>
    <mergeCell ref="C1:E1"/>
    <mergeCell ref="C2:E2"/>
    <mergeCell ref="A4:E4"/>
    <mergeCell ref="A6:E6"/>
  </mergeCells>
  <printOptions/>
  <pageMargins left="0.984251968503937" right="0.7874015748031497" top="0.984251968503937" bottom="0.6692913385826772" header="0.31496062992125984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24.125" style="134" customWidth="1"/>
    <col min="2" max="2" width="17.00390625" style="134" customWidth="1"/>
    <col min="3" max="3" width="18.375" style="134" customWidth="1"/>
    <col min="4" max="4" width="23.75390625" style="134" customWidth="1"/>
    <col min="5" max="5" width="9.25390625" style="134" bestFit="1" customWidth="1"/>
    <col min="6" max="12" width="9.125" style="134" customWidth="1"/>
    <col min="13" max="13" width="30.75390625" style="134" customWidth="1"/>
    <col min="14" max="15" width="22.625" style="134" customWidth="1"/>
    <col min="16" max="16384" width="9.125" style="134" customWidth="1"/>
  </cols>
  <sheetData>
    <row r="1" spans="1:4" ht="18.75">
      <c r="A1" s="131"/>
      <c r="B1" s="131"/>
      <c r="C1" s="132"/>
      <c r="D1" s="133" t="s">
        <v>15</v>
      </c>
    </row>
    <row r="2" spans="1:4" ht="18.75">
      <c r="A2" s="131"/>
      <c r="B2" s="131"/>
      <c r="C2" s="132"/>
      <c r="D2" s="133" t="s">
        <v>285</v>
      </c>
    </row>
    <row r="3" spans="1:4" ht="49.5" customHeight="1">
      <c r="A3" s="131"/>
      <c r="B3" s="131"/>
      <c r="C3" s="132"/>
      <c r="D3" s="132"/>
    </row>
    <row r="4" spans="1:4" ht="18.75" customHeight="1">
      <c r="A4" s="304" t="s">
        <v>9</v>
      </c>
      <c r="B4" s="304"/>
      <c r="C4" s="304"/>
      <c r="D4" s="304"/>
    </row>
    <row r="5" spans="1:4" ht="18.75">
      <c r="A5" s="135"/>
      <c r="B5" s="135"/>
      <c r="C5" s="135"/>
      <c r="D5" s="135"/>
    </row>
    <row r="6" spans="1:4" ht="113.25" customHeight="1">
      <c r="A6" s="282" t="s">
        <v>167</v>
      </c>
      <c r="B6" s="282"/>
      <c r="C6" s="282"/>
      <c r="D6" s="282"/>
    </row>
    <row r="7" spans="1:4" ht="49.5" customHeight="1">
      <c r="A7" s="136"/>
      <c r="B7" s="136"/>
      <c r="C7" s="136"/>
      <c r="D7" s="136"/>
    </row>
    <row r="8" ht="18.75">
      <c r="D8" s="137" t="s">
        <v>1</v>
      </c>
    </row>
    <row r="9" spans="1:4" ht="19.5" customHeight="1">
      <c r="A9" s="280" t="s">
        <v>82</v>
      </c>
      <c r="B9" s="280" t="s">
        <v>4</v>
      </c>
      <c r="C9" s="305" t="s">
        <v>67</v>
      </c>
      <c r="D9" s="306"/>
    </row>
    <row r="10" spans="1:4" ht="81" customHeight="1">
      <c r="A10" s="281"/>
      <c r="B10" s="281"/>
      <c r="C10" s="138" t="s">
        <v>77</v>
      </c>
      <c r="D10" s="138" t="s">
        <v>132</v>
      </c>
    </row>
    <row r="11" spans="1:4" ht="9" customHeight="1">
      <c r="A11" s="139"/>
      <c r="B11" s="140"/>
      <c r="C11" s="140"/>
      <c r="D11" s="141"/>
    </row>
    <row r="12" spans="1:4" ht="18.75">
      <c r="A12" s="142" t="s">
        <v>10</v>
      </c>
      <c r="B12" s="143">
        <f>C12+D12</f>
        <v>203526.54945</v>
      </c>
      <c r="C12" s="144">
        <v>199456.01846</v>
      </c>
      <c r="D12" s="145">
        <v>4070.53099</v>
      </c>
    </row>
    <row r="13" spans="1:4" ht="18.75">
      <c r="A13" s="142" t="s">
        <v>2</v>
      </c>
      <c r="B13" s="143">
        <f>C13+D13</f>
        <v>141770.59341</v>
      </c>
      <c r="C13" s="144">
        <v>138935.18154</v>
      </c>
      <c r="D13" s="145">
        <v>2835.41187</v>
      </c>
    </row>
    <row r="14" spans="1:4" s="206" customFormat="1" ht="25.5" customHeight="1">
      <c r="A14" s="197" t="s">
        <v>4</v>
      </c>
      <c r="B14" s="198">
        <f>SUM(B12:B13)</f>
        <v>345297.14286</v>
      </c>
      <c r="C14" s="198">
        <f>SUM(C12:C13)</f>
        <v>338391.2</v>
      </c>
      <c r="D14" s="198">
        <f>SUM(D12:D13)</f>
        <v>6905.94286</v>
      </c>
    </row>
    <row r="15" ht="48" customHeight="1">
      <c r="D15" s="146"/>
    </row>
    <row r="16" spans="4:15" ht="18.75">
      <c r="D16" s="146"/>
      <c r="M16" s="147"/>
      <c r="N16" s="148"/>
      <c r="O16" s="148"/>
    </row>
    <row r="17" spans="4:15" ht="18.75">
      <c r="D17" s="146"/>
      <c r="M17" s="147"/>
      <c r="N17" s="149"/>
      <c r="O17" s="148"/>
    </row>
    <row r="18" spans="1:4" ht="18.75">
      <c r="A18" s="303"/>
      <c r="B18" s="303"/>
      <c r="C18" s="303"/>
      <c r="D18" s="303"/>
    </row>
    <row r="19" ht="18.75">
      <c r="D19" s="146"/>
    </row>
    <row r="20" ht="18.75">
      <c r="D20" s="146"/>
    </row>
  </sheetData>
  <sheetProtection/>
  <mergeCells count="6">
    <mergeCell ref="A18:D18"/>
    <mergeCell ref="A4:D4"/>
    <mergeCell ref="A6:D6"/>
    <mergeCell ref="A9:A10"/>
    <mergeCell ref="B9:B10"/>
    <mergeCell ref="C9:D9"/>
  </mergeCells>
  <printOptions/>
  <pageMargins left="0.984251968503937" right="0.7874015748031497" top="0.984251968503937" bottom="0.7874015748031497" header="0.5511811023622047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9" sqref="A9:A10"/>
    </sheetView>
  </sheetViews>
  <sheetFormatPr defaultColWidth="9.00390625" defaultRowHeight="12.75"/>
  <cols>
    <col min="1" max="1" width="24.125" style="134" customWidth="1"/>
    <col min="2" max="2" width="17.00390625" style="134" customWidth="1"/>
    <col min="3" max="3" width="18.375" style="134" customWidth="1"/>
    <col min="4" max="4" width="23.75390625" style="134" customWidth="1"/>
    <col min="5" max="5" width="9.25390625" style="134" bestFit="1" customWidth="1"/>
    <col min="6" max="12" width="9.125" style="134" customWidth="1"/>
    <col min="13" max="13" width="30.75390625" style="134" customWidth="1"/>
    <col min="14" max="15" width="22.625" style="134" customWidth="1"/>
    <col min="16" max="16384" width="9.125" style="134" customWidth="1"/>
  </cols>
  <sheetData>
    <row r="1" spans="1:4" ht="18.75">
      <c r="A1" s="131"/>
      <c r="B1" s="131"/>
      <c r="C1" s="132"/>
      <c r="D1" s="133" t="s">
        <v>33</v>
      </c>
    </row>
    <row r="2" spans="1:4" ht="18.75">
      <c r="A2" s="131"/>
      <c r="B2" s="131"/>
      <c r="C2" s="132"/>
      <c r="D2" s="133" t="s">
        <v>285</v>
      </c>
    </row>
    <row r="3" spans="1:4" ht="49.5" customHeight="1">
      <c r="A3" s="131"/>
      <c r="B3" s="131"/>
      <c r="C3" s="132"/>
      <c r="D3" s="132"/>
    </row>
    <row r="4" spans="1:4" ht="18.75" customHeight="1">
      <c r="A4" s="304" t="s">
        <v>9</v>
      </c>
      <c r="B4" s="304"/>
      <c r="C4" s="304"/>
      <c r="D4" s="304"/>
    </row>
    <row r="5" spans="1:4" ht="18.75">
      <c r="A5" s="135"/>
      <c r="B5" s="135"/>
      <c r="C5" s="135"/>
      <c r="D5" s="135"/>
    </row>
    <row r="6" spans="1:4" ht="93.75" customHeight="1">
      <c r="A6" s="282" t="s">
        <v>299</v>
      </c>
      <c r="B6" s="282"/>
      <c r="C6" s="282"/>
      <c r="D6" s="282"/>
    </row>
    <row r="7" spans="1:4" ht="49.5" customHeight="1">
      <c r="A7" s="136"/>
      <c r="B7" s="136"/>
      <c r="C7" s="136"/>
      <c r="D7" s="136"/>
    </row>
    <row r="8" ht="18.75">
      <c r="D8" s="137" t="s">
        <v>1</v>
      </c>
    </row>
    <row r="9" spans="1:4" ht="19.5" customHeight="1">
      <c r="A9" s="280" t="s">
        <v>76</v>
      </c>
      <c r="B9" s="280" t="s">
        <v>4</v>
      </c>
      <c r="C9" s="305" t="s">
        <v>67</v>
      </c>
      <c r="D9" s="306"/>
    </row>
    <row r="10" spans="1:4" ht="81" customHeight="1">
      <c r="A10" s="281"/>
      <c r="B10" s="281"/>
      <c r="C10" s="138" t="s">
        <v>77</v>
      </c>
      <c r="D10" s="138" t="s">
        <v>132</v>
      </c>
    </row>
    <row r="11" spans="1:4" ht="9" customHeight="1">
      <c r="A11" s="139"/>
      <c r="B11" s="140"/>
      <c r="C11" s="140"/>
      <c r="D11" s="141"/>
    </row>
    <row r="12" spans="1:4" ht="18.75">
      <c r="A12" s="142" t="s">
        <v>10</v>
      </c>
      <c r="B12" s="143">
        <f>C12+D12</f>
        <v>268367.34694</v>
      </c>
      <c r="C12" s="144">
        <v>263000</v>
      </c>
      <c r="D12" s="145">
        <v>5367.34694</v>
      </c>
    </row>
    <row r="13" spans="1:4" ht="18.75">
      <c r="A13" s="142" t="s">
        <v>43</v>
      </c>
      <c r="B13" s="143">
        <f>C13+D13</f>
        <v>27551.02041</v>
      </c>
      <c r="C13" s="144">
        <v>27000</v>
      </c>
      <c r="D13" s="145">
        <v>551.02041</v>
      </c>
    </row>
    <row r="14" spans="1:4" ht="18.75">
      <c r="A14" s="142" t="s">
        <v>63</v>
      </c>
      <c r="B14" s="143">
        <f>C14+D14</f>
        <v>143854.08164</v>
      </c>
      <c r="C14" s="144">
        <v>140977</v>
      </c>
      <c r="D14" s="145">
        <v>2877.08164</v>
      </c>
    </row>
    <row r="15" spans="1:4" s="206" customFormat="1" ht="24.75" customHeight="1">
      <c r="A15" s="197" t="s">
        <v>4</v>
      </c>
      <c r="B15" s="198">
        <f>SUM(B12:B14)</f>
        <v>439772.44899</v>
      </c>
      <c r="C15" s="198">
        <f>SUM(C12:C14)</f>
        <v>430977</v>
      </c>
      <c r="D15" s="198">
        <f>SUM(D12:D14)</f>
        <v>8795.44899</v>
      </c>
    </row>
    <row r="16" ht="48" customHeight="1">
      <c r="D16" s="146"/>
    </row>
    <row r="17" spans="4:15" ht="18.75">
      <c r="D17" s="146"/>
      <c r="M17" s="147"/>
      <c r="N17" s="148"/>
      <c r="O17" s="148"/>
    </row>
    <row r="18" spans="4:15" ht="18.75">
      <c r="D18" s="146"/>
      <c r="M18" s="147"/>
      <c r="N18" s="149"/>
      <c r="O18" s="148"/>
    </row>
    <row r="19" spans="1:4" ht="18.75">
      <c r="A19" s="303"/>
      <c r="B19" s="303"/>
      <c r="C19" s="303"/>
      <c r="D19" s="303"/>
    </row>
    <row r="20" ht="18.75">
      <c r="D20" s="146"/>
    </row>
    <row r="21" ht="18.75">
      <c r="D21" s="146"/>
    </row>
  </sheetData>
  <sheetProtection/>
  <mergeCells count="6">
    <mergeCell ref="A19:D19"/>
    <mergeCell ref="A4:D4"/>
    <mergeCell ref="A6:D6"/>
    <mergeCell ref="A9:A10"/>
    <mergeCell ref="B9:B10"/>
    <mergeCell ref="C9:D9"/>
  </mergeCells>
  <printOptions/>
  <pageMargins left="0.984251968503937" right="0.7874015748031497" top="0.984251968503937" bottom="0.7874015748031497" header="0.5511811023622047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="95" zoomScaleNormal="95" zoomScalePageLayoutView="0" workbookViewId="0" topLeftCell="A1">
      <selection activeCell="C22" sqref="C22"/>
    </sheetView>
  </sheetViews>
  <sheetFormatPr defaultColWidth="9.00390625" defaultRowHeight="12.75"/>
  <cols>
    <col min="1" max="1" width="41.875" style="36" customWidth="1"/>
    <col min="2" max="2" width="22.125" style="36" customWidth="1"/>
    <col min="3" max="3" width="31.125" style="36" customWidth="1"/>
    <col min="4" max="4" width="33.25390625" style="36" customWidth="1"/>
    <col min="5" max="5" width="0.875" style="0" hidden="1" customWidth="1"/>
  </cols>
  <sheetData>
    <row r="1" spans="1:6" ht="18.75">
      <c r="A1" s="34"/>
      <c r="B1" s="25"/>
      <c r="C1" s="35"/>
      <c r="D1" s="25" t="s">
        <v>29</v>
      </c>
      <c r="E1" s="12"/>
      <c r="F1" s="50"/>
    </row>
    <row r="2" spans="1:6" ht="18.75">
      <c r="A2" s="34"/>
      <c r="B2" s="25"/>
      <c r="C2" s="35"/>
      <c r="D2" s="25" t="s">
        <v>284</v>
      </c>
      <c r="E2" s="12"/>
      <c r="F2" s="50"/>
    </row>
    <row r="3" spans="1:6" ht="21" customHeight="1">
      <c r="A3" s="34"/>
      <c r="B3" s="195"/>
      <c r="C3" s="35"/>
      <c r="E3" s="12"/>
      <c r="F3" s="12"/>
    </row>
    <row r="4" spans="1:6" s="6" customFormat="1" ht="21.75" customHeight="1">
      <c r="A4" s="266" t="s">
        <v>0</v>
      </c>
      <c r="B4" s="266"/>
      <c r="C4" s="266"/>
      <c r="D4" s="266"/>
      <c r="E4" s="266"/>
      <c r="F4" s="17"/>
    </row>
    <row r="5" spans="1:6" s="6" customFormat="1" ht="71.25" customHeight="1">
      <c r="A5" s="282" t="s">
        <v>318</v>
      </c>
      <c r="B5" s="282"/>
      <c r="C5" s="282"/>
      <c r="D5" s="282"/>
      <c r="E5" s="282"/>
      <c r="F5" s="11"/>
    </row>
    <row r="6" spans="1:4" ht="9" customHeight="1">
      <c r="A6" s="233"/>
      <c r="B6" s="233"/>
      <c r="C6" s="233"/>
      <c r="D6" s="233"/>
    </row>
    <row r="7" spans="1:6" ht="18.75" customHeight="1">
      <c r="A7" s="34"/>
      <c r="B7" s="37"/>
      <c r="C7" s="37"/>
      <c r="D7" s="307" t="s">
        <v>1</v>
      </c>
      <c r="E7" s="307"/>
      <c r="F7" s="103"/>
    </row>
    <row r="8" spans="1:6" ht="23.25" customHeight="1">
      <c r="A8" s="280" t="s">
        <v>23</v>
      </c>
      <c r="B8" s="280" t="s">
        <v>4</v>
      </c>
      <c r="C8" s="284" t="s">
        <v>67</v>
      </c>
      <c r="D8" s="285"/>
      <c r="E8" s="285"/>
      <c r="F8" s="13"/>
    </row>
    <row r="9" spans="1:5" ht="38.25" customHeight="1">
      <c r="A9" s="281"/>
      <c r="B9" s="281"/>
      <c r="C9" s="138" t="s">
        <v>77</v>
      </c>
      <c r="D9" s="284" t="s">
        <v>290</v>
      </c>
      <c r="E9" s="285"/>
    </row>
    <row r="10" spans="1:5" ht="19.5" customHeight="1">
      <c r="A10" s="38">
        <v>1</v>
      </c>
      <c r="B10" s="39">
        <v>2</v>
      </c>
      <c r="C10" s="38">
        <v>3</v>
      </c>
      <c r="D10" s="278">
        <v>4</v>
      </c>
      <c r="E10" s="279"/>
    </row>
    <row r="11" spans="1:4" ht="7.5" customHeight="1">
      <c r="A11" s="40"/>
      <c r="B11" s="40"/>
      <c r="C11" s="40"/>
      <c r="D11" s="40"/>
    </row>
    <row r="12" spans="1:4" ht="18.75" customHeight="1">
      <c r="A12" s="142" t="s">
        <v>10</v>
      </c>
      <c r="B12" s="143">
        <f>C12+D12</f>
        <v>313373.16347</v>
      </c>
      <c r="C12" s="144">
        <v>307105.7</v>
      </c>
      <c r="D12" s="145">
        <v>6267.46347</v>
      </c>
    </row>
    <row r="13" spans="1:4" ht="18.75" customHeight="1">
      <c r="A13" s="142" t="s">
        <v>3</v>
      </c>
      <c r="B13" s="143">
        <f>C13+D13</f>
        <v>44009.89122</v>
      </c>
      <c r="C13" s="144">
        <v>43129.7</v>
      </c>
      <c r="D13" s="145">
        <f>880.19776-0.00654</f>
        <v>880.19122</v>
      </c>
    </row>
    <row r="14" spans="1:4" ht="18.75" customHeight="1">
      <c r="A14" s="142" t="s">
        <v>45</v>
      </c>
      <c r="B14" s="143">
        <f>C14+D14</f>
        <v>14447.14</v>
      </c>
      <c r="C14" s="144">
        <v>14158.2</v>
      </c>
      <c r="D14" s="145">
        <f>288.94286-0.00286</f>
        <v>288.94</v>
      </c>
    </row>
    <row r="15" spans="1:5" s="199" customFormat="1" ht="27" customHeight="1">
      <c r="A15" s="197" t="s">
        <v>4</v>
      </c>
      <c r="B15" s="198">
        <f>SUM(B12:B14)</f>
        <v>371830.19469</v>
      </c>
      <c r="C15" s="198">
        <f>SUM(C12:C14)</f>
        <v>364393.6</v>
      </c>
      <c r="D15" s="198">
        <f>SUM(D12:D14)</f>
        <v>7436.59469</v>
      </c>
      <c r="E15" s="241"/>
    </row>
  </sheetData>
  <sheetProtection/>
  <mergeCells count="8">
    <mergeCell ref="D10:E10"/>
    <mergeCell ref="A8:A9"/>
    <mergeCell ref="B8:B9"/>
    <mergeCell ref="A4:E4"/>
    <mergeCell ref="A5:E5"/>
    <mergeCell ref="D7:E7"/>
    <mergeCell ref="C8:E8"/>
    <mergeCell ref="D9:E9"/>
  </mergeCells>
  <printOptions/>
  <pageMargins left="0.984251968503937" right="0.7874015748031497" top="0.984251968503937" bottom="0.6692913385826772" header="0.5511811023622047" footer="0.5118110236220472"/>
  <pageSetup horizontalDpi="600" verticalDpi="600" orientation="landscape" paperSize="9" r:id="rId1"/>
  <headerFooter differentFirst="1">
    <oddHeader>&amp;R&amp;"Times New Roman,обычный"&amp;14&amp;P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24"/>
  <sheetViews>
    <sheetView view="pageLayout" workbookViewId="0" topLeftCell="A76">
      <selection activeCell="A8" sqref="A8:B8"/>
    </sheetView>
  </sheetViews>
  <sheetFormatPr defaultColWidth="9.00390625" defaultRowHeight="12.75"/>
  <cols>
    <col min="1" max="1" width="66.125" style="36" customWidth="1"/>
    <col min="2" max="2" width="17.875" style="36" customWidth="1"/>
    <col min="3" max="16384" width="9.125" style="36" customWidth="1"/>
  </cols>
  <sheetData>
    <row r="1" spans="1:2" ht="18.75">
      <c r="A1" s="34"/>
      <c r="B1" s="25" t="s">
        <v>140</v>
      </c>
    </row>
    <row r="2" spans="1:2" ht="18.75">
      <c r="A2" s="34"/>
      <c r="B2" s="25" t="s">
        <v>284</v>
      </c>
    </row>
    <row r="3" spans="1:2" ht="42.75" customHeight="1">
      <c r="A3" s="52"/>
      <c r="B3" s="25"/>
    </row>
    <row r="4" spans="1:2" ht="18.75">
      <c r="A4" s="260" t="s">
        <v>9</v>
      </c>
      <c r="B4" s="260"/>
    </row>
    <row r="5" spans="1:2" ht="18.75">
      <c r="A5" s="182"/>
      <c r="B5" s="62"/>
    </row>
    <row r="6" spans="1:2" ht="114" customHeight="1">
      <c r="A6" s="266" t="s">
        <v>312</v>
      </c>
      <c r="B6" s="266"/>
    </row>
    <row r="7" spans="1:2" ht="18.75">
      <c r="A7" s="52"/>
      <c r="B7" s="25"/>
    </row>
    <row r="8" spans="1:2" ht="18.75">
      <c r="A8" s="271" t="s">
        <v>1</v>
      </c>
      <c r="B8" s="271"/>
    </row>
    <row r="9" spans="1:2" ht="18.75">
      <c r="A9" s="53" t="s">
        <v>168</v>
      </c>
      <c r="B9" s="54" t="s">
        <v>27</v>
      </c>
    </row>
    <row r="10" spans="1:2" ht="18.75">
      <c r="A10" s="124">
        <v>1</v>
      </c>
      <c r="B10" s="125">
        <v>2</v>
      </c>
    </row>
    <row r="11" spans="1:2" ht="10.5" customHeight="1">
      <c r="A11" s="65"/>
      <c r="B11" s="183"/>
    </row>
    <row r="12" spans="1:2" ht="18.75">
      <c r="A12" s="7" t="s">
        <v>169</v>
      </c>
      <c r="B12" s="184">
        <f>199000/1000</f>
        <v>199</v>
      </c>
    </row>
    <row r="13" spans="1:2" ht="18.75">
      <c r="A13" s="7" t="s">
        <v>170</v>
      </c>
      <c r="B13" s="184">
        <v>390</v>
      </c>
    </row>
    <row r="14" spans="1:2" ht="18.75">
      <c r="A14" s="7" t="s">
        <v>171</v>
      </c>
      <c r="B14" s="7">
        <v>192.7</v>
      </c>
    </row>
    <row r="15" spans="1:2" ht="18.75">
      <c r="A15" s="7" t="s">
        <v>103</v>
      </c>
      <c r="B15" s="184">
        <v>199</v>
      </c>
    </row>
    <row r="16" spans="1:2" ht="18.75">
      <c r="A16" s="7" t="s">
        <v>172</v>
      </c>
      <c r="B16" s="184">
        <v>199</v>
      </c>
    </row>
    <row r="17" spans="1:2" ht="18.75">
      <c r="A17" s="7" t="s">
        <v>104</v>
      </c>
      <c r="B17" s="184">
        <v>195</v>
      </c>
    </row>
    <row r="18" spans="1:2" ht="18.75">
      <c r="A18" s="7" t="s">
        <v>173</v>
      </c>
      <c r="B18" s="184">
        <v>199</v>
      </c>
    </row>
    <row r="19" spans="1:2" ht="18.75">
      <c r="A19" s="7" t="s">
        <v>105</v>
      </c>
      <c r="B19" s="7">
        <v>192.7</v>
      </c>
    </row>
    <row r="20" spans="1:2" ht="18.75">
      <c r="A20" s="7" t="s">
        <v>174</v>
      </c>
      <c r="B20" s="7">
        <v>96.2</v>
      </c>
    </row>
    <row r="21" spans="1:2" ht="18.75">
      <c r="A21" s="7" t="s">
        <v>175</v>
      </c>
      <c r="B21" s="7">
        <v>81.1</v>
      </c>
    </row>
    <row r="22" spans="1:2" ht="18.75">
      <c r="A22" s="7" t="s">
        <v>176</v>
      </c>
      <c r="B22" s="7">
        <v>81.1</v>
      </c>
    </row>
    <row r="23" spans="1:2" ht="18.75">
      <c r="A23" s="7" t="s">
        <v>177</v>
      </c>
      <c r="B23" s="184">
        <v>199</v>
      </c>
    </row>
    <row r="24" spans="1:2" ht="18.75">
      <c r="A24" s="7" t="s">
        <v>178</v>
      </c>
      <c r="B24" s="7">
        <v>81.1</v>
      </c>
    </row>
    <row r="25" spans="1:2" ht="18.75">
      <c r="A25" s="7" t="s">
        <v>179</v>
      </c>
      <c r="B25" s="184">
        <v>199</v>
      </c>
    </row>
    <row r="26" spans="1:2" ht="18.75">
      <c r="A26" s="7" t="s">
        <v>180</v>
      </c>
      <c r="B26" s="7">
        <v>81.1</v>
      </c>
    </row>
    <row r="27" spans="1:2" ht="18.75">
      <c r="A27" s="7" t="s">
        <v>181</v>
      </c>
      <c r="B27" s="7">
        <v>81.1</v>
      </c>
    </row>
    <row r="28" spans="1:2" ht="18.75">
      <c r="A28" s="7" t="s">
        <v>182</v>
      </c>
      <c r="B28" s="184">
        <v>199</v>
      </c>
    </row>
    <row r="29" spans="1:2" ht="18.75">
      <c r="A29" s="7" t="s">
        <v>106</v>
      </c>
      <c r="B29" s="184">
        <v>199</v>
      </c>
    </row>
    <row r="30" spans="1:2" ht="18.75">
      <c r="A30" s="7" t="s">
        <v>107</v>
      </c>
      <c r="B30" s="184">
        <v>199</v>
      </c>
    </row>
    <row r="31" spans="1:2" ht="18.75">
      <c r="A31" s="7" t="s">
        <v>183</v>
      </c>
      <c r="B31" s="7">
        <v>81.1</v>
      </c>
    </row>
    <row r="32" spans="1:2" ht="18.75">
      <c r="A32" s="7" t="s">
        <v>184</v>
      </c>
      <c r="B32" s="7">
        <v>194.9</v>
      </c>
    </row>
    <row r="33" spans="1:2" ht="18.75">
      <c r="A33" s="7" t="s">
        <v>108</v>
      </c>
      <c r="B33" s="184">
        <v>199</v>
      </c>
    </row>
    <row r="34" spans="1:2" ht="18.75">
      <c r="A34" s="7" t="s">
        <v>185</v>
      </c>
      <c r="B34" s="7">
        <v>81.1</v>
      </c>
    </row>
    <row r="35" spans="1:2" ht="18.75">
      <c r="A35" s="7" t="s">
        <v>186</v>
      </c>
      <c r="B35" s="7">
        <v>96.2</v>
      </c>
    </row>
    <row r="36" spans="1:2" ht="18.75">
      <c r="A36" s="7" t="s">
        <v>187</v>
      </c>
      <c r="B36" s="7">
        <v>194.9</v>
      </c>
    </row>
    <row r="37" spans="1:2" ht="18.75">
      <c r="A37" s="7" t="s">
        <v>188</v>
      </c>
      <c r="B37" s="184">
        <v>199</v>
      </c>
    </row>
    <row r="38" spans="1:2" ht="18.75">
      <c r="A38" s="7" t="s">
        <v>189</v>
      </c>
      <c r="B38" s="7">
        <v>194.9</v>
      </c>
    </row>
    <row r="39" spans="1:2" ht="18.75">
      <c r="A39" s="7" t="s">
        <v>190</v>
      </c>
      <c r="B39" s="7">
        <v>81.1</v>
      </c>
    </row>
    <row r="40" spans="1:2" ht="18.75">
      <c r="A40" s="7" t="s">
        <v>191</v>
      </c>
      <c r="B40" s="7">
        <v>97.2</v>
      </c>
    </row>
    <row r="41" spans="1:2" ht="18.75">
      <c r="A41" s="7" t="s">
        <v>192</v>
      </c>
      <c r="B41" s="7">
        <v>192.7</v>
      </c>
    </row>
    <row r="42" spans="1:2" ht="18.75">
      <c r="A42" s="7" t="s">
        <v>193</v>
      </c>
      <c r="B42" s="7">
        <v>81.1</v>
      </c>
    </row>
    <row r="43" spans="1:2" ht="18.75">
      <c r="A43" s="7" t="s">
        <v>194</v>
      </c>
      <c r="B43" s="7">
        <v>81.1</v>
      </c>
    </row>
    <row r="44" spans="1:2" ht="18.75">
      <c r="A44" s="7" t="s">
        <v>195</v>
      </c>
      <c r="B44" s="184">
        <v>195</v>
      </c>
    </row>
    <row r="45" spans="1:2" ht="18.75">
      <c r="A45" s="7" t="s">
        <v>110</v>
      </c>
      <c r="B45" s="7">
        <v>82.1</v>
      </c>
    </row>
    <row r="46" spans="1:2" ht="18.75">
      <c r="A46" s="7" t="s">
        <v>196</v>
      </c>
      <c r="B46" s="7">
        <v>81.1</v>
      </c>
    </row>
    <row r="47" spans="1:2" ht="18.75">
      <c r="A47" s="7" t="s">
        <v>197</v>
      </c>
      <c r="B47" s="7">
        <v>81.1</v>
      </c>
    </row>
    <row r="48" spans="1:2" ht="18.75">
      <c r="A48" s="7" t="s">
        <v>198</v>
      </c>
      <c r="B48" s="184">
        <v>199</v>
      </c>
    </row>
    <row r="49" spans="1:2" ht="18.75">
      <c r="A49" s="7" t="s">
        <v>111</v>
      </c>
      <c r="B49" s="7">
        <v>81.1</v>
      </c>
    </row>
    <row r="50" spans="1:2" ht="18.75">
      <c r="A50" s="7" t="s">
        <v>112</v>
      </c>
      <c r="B50" s="7">
        <v>97.8</v>
      </c>
    </row>
    <row r="51" spans="1:2" ht="18.75">
      <c r="A51" s="7" t="s">
        <v>199</v>
      </c>
      <c r="B51" s="184">
        <v>195</v>
      </c>
    </row>
    <row r="52" spans="1:2" ht="18.75">
      <c r="A52" s="7" t="s">
        <v>113</v>
      </c>
      <c r="B52" s="7">
        <v>194.4</v>
      </c>
    </row>
    <row r="53" spans="1:2" ht="18.75">
      <c r="A53" s="7" t="s">
        <v>200</v>
      </c>
      <c r="B53" s="184">
        <v>199</v>
      </c>
    </row>
    <row r="54" spans="1:2" ht="18.75">
      <c r="A54" s="7" t="s">
        <v>201</v>
      </c>
      <c r="B54" s="7">
        <v>194.9</v>
      </c>
    </row>
    <row r="55" spans="1:2" ht="18.75">
      <c r="A55" s="7" t="s">
        <v>202</v>
      </c>
      <c r="B55" s="7">
        <v>81.1</v>
      </c>
    </row>
    <row r="56" spans="1:2" ht="18.75">
      <c r="A56" s="7" t="s">
        <v>166</v>
      </c>
      <c r="B56" s="7">
        <v>97.2</v>
      </c>
    </row>
    <row r="57" spans="1:2" ht="18.75">
      <c r="A57" s="7" t="s">
        <v>203</v>
      </c>
      <c r="B57" s="184">
        <v>195</v>
      </c>
    </row>
    <row r="58" spans="1:2" ht="18.75">
      <c r="A58" s="7" t="s">
        <v>204</v>
      </c>
      <c r="B58" s="184">
        <v>199</v>
      </c>
    </row>
    <row r="59" spans="1:2" ht="18.75">
      <c r="A59" s="7" t="s">
        <v>205</v>
      </c>
      <c r="B59" s="184">
        <v>195</v>
      </c>
    </row>
    <row r="60" spans="1:2" ht="37.5">
      <c r="A60" s="185" t="s">
        <v>206</v>
      </c>
      <c r="B60" s="7">
        <v>194.9</v>
      </c>
    </row>
    <row r="61" spans="1:2" ht="37.5">
      <c r="A61" s="186" t="s">
        <v>207</v>
      </c>
      <c r="B61" s="7">
        <v>192.7</v>
      </c>
    </row>
    <row r="62" spans="1:2" ht="18.75">
      <c r="A62" s="7" t="s">
        <v>115</v>
      </c>
      <c r="B62" s="184">
        <v>199</v>
      </c>
    </row>
    <row r="63" spans="1:2" ht="18.75">
      <c r="A63" s="7" t="s">
        <v>208</v>
      </c>
      <c r="B63" s="7">
        <v>81.1</v>
      </c>
    </row>
    <row r="64" spans="1:2" ht="18.75">
      <c r="A64" s="7" t="s">
        <v>209</v>
      </c>
      <c r="B64" s="7">
        <v>192.7</v>
      </c>
    </row>
    <row r="65" spans="1:2" ht="18.75">
      <c r="A65" s="7" t="s">
        <v>210</v>
      </c>
      <c r="B65" s="7">
        <v>81.1</v>
      </c>
    </row>
    <row r="66" spans="1:2" ht="18.75">
      <c r="A66" s="7" t="s">
        <v>211</v>
      </c>
      <c r="B66" s="7">
        <v>192.7</v>
      </c>
    </row>
    <row r="67" spans="1:2" ht="18.75">
      <c r="A67" s="7" t="s">
        <v>212</v>
      </c>
      <c r="B67" s="7">
        <v>192.7</v>
      </c>
    </row>
    <row r="68" spans="1:2" ht="18.75">
      <c r="A68" s="7" t="s">
        <v>116</v>
      </c>
      <c r="B68" s="184">
        <v>199</v>
      </c>
    </row>
    <row r="69" spans="1:2" ht="18.75">
      <c r="A69" s="7" t="s">
        <v>213</v>
      </c>
      <c r="B69" s="184">
        <v>199</v>
      </c>
    </row>
    <row r="70" spans="1:2" ht="18.75">
      <c r="A70" s="7" t="s">
        <v>214</v>
      </c>
      <c r="B70" s="184">
        <v>199</v>
      </c>
    </row>
    <row r="71" spans="1:2" ht="18.75">
      <c r="A71" s="7" t="s">
        <v>117</v>
      </c>
      <c r="B71" s="184">
        <v>199</v>
      </c>
    </row>
    <row r="72" spans="1:2" ht="18.75">
      <c r="A72" s="7" t="s">
        <v>118</v>
      </c>
      <c r="B72" s="7">
        <v>81.1</v>
      </c>
    </row>
    <row r="73" spans="1:2" ht="18.75">
      <c r="A73" s="7" t="s">
        <v>215</v>
      </c>
      <c r="B73" s="7">
        <v>81.1</v>
      </c>
    </row>
    <row r="74" spans="1:2" ht="18.75">
      <c r="A74" s="7" t="s">
        <v>216</v>
      </c>
      <c r="B74" s="7">
        <v>194.9</v>
      </c>
    </row>
    <row r="75" spans="1:2" ht="18.75">
      <c r="A75" s="7" t="s">
        <v>119</v>
      </c>
      <c r="B75" s="7">
        <v>81.1</v>
      </c>
    </row>
    <row r="76" spans="1:2" ht="18.75">
      <c r="A76" s="7" t="s">
        <v>217</v>
      </c>
      <c r="B76" s="7">
        <v>81.1</v>
      </c>
    </row>
    <row r="77" spans="1:2" ht="18.75">
      <c r="A77" s="7" t="s">
        <v>120</v>
      </c>
      <c r="B77" s="7">
        <v>192.7</v>
      </c>
    </row>
    <row r="78" spans="1:2" ht="18.75">
      <c r="A78" s="7" t="s">
        <v>218</v>
      </c>
      <c r="B78" s="184">
        <v>199</v>
      </c>
    </row>
    <row r="79" spans="1:2" ht="18.75">
      <c r="A79" s="7" t="s">
        <v>219</v>
      </c>
      <c r="B79" s="7">
        <v>194.9</v>
      </c>
    </row>
    <row r="80" spans="1:2" ht="18.75">
      <c r="A80" s="7" t="s">
        <v>220</v>
      </c>
      <c r="B80" s="7">
        <v>194.4</v>
      </c>
    </row>
    <row r="81" spans="1:2" ht="18.75">
      <c r="A81" s="7" t="s">
        <v>121</v>
      </c>
      <c r="B81" s="7">
        <v>194.9</v>
      </c>
    </row>
    <row r="82" spans="1:2" ht="18.75">
      <c r="A82" s="7" t="s">
        <v>221</v>
      </c>
      <c r="B82" s="184">
        <v>199</v>
      </c>
    </row>
    <row r="83" spans="1:2" ht="18.75">
      <c r="A83" s="7" t="s">
        <v>222</v>
      </c>
      <c r="B83" s="7">
        <v>192.7</v>
      </c>
    </row>
    <row r="84" spans="1:2" ht="18.75">
      <c r="A84" s="7" t="s">
        <v>306</v>
      </c>
      <c r="B84" s="184">
        <v>199</v>
      </c>
    </row>
    <row r="85" spans="1:2" ht="18.75">
      <c r="A85" s="7" t="s">
        <v>122</v>
      </c>
      <c r="B85" s="184">
        <v>199</v>
      </c>
    </row>
    <row r="86" spans="1:2" ht="18.75">
      <c r="A86" s="7" t="s">
        <v>223</v>
      </c>
      <c r="B86" s="7">
        <v>81.1</v>
      </c>
    </row>
    <row r="87" spans="1:2" ht="18.75">
      <c r="A87" s="7" t="s">
        <v>123</v>
      </c>
      <c r="B87" s="184">
        <v>199</v>
      </c>
    </row>
    <row r="88" spans="1:2" ht="18.75">
      <c r="A88" s="7" t="s">
        <v>224</v>
      </c>
      <c r="B88" s="7">
        <v>96.2</v>
      </c>
    </row>
    <row r="89" spans="1:2" ht="18.75">
      <c r="A89" s="7" t="s">
        <v>225</v>
      </c>
      <c r="B89" s="7">
        <v>81.1</v>
      </c>
    </row>
    <row r="90" spans="1:2" ht="18.75">
      <c r="A90" s="7" t="s">
        <v>226</v>
      </c>
      <c r="B90" s="7">
        <v>82.1</v>
      </c>
    </row>
    <row r="91" spans="1:2" ht="18.75">
      <c r="A91" s="7" t="s">
        <v>227</v>
      </c>
      <c r="B91" s="7">
        <v>192.7</v>
      </c>
    </row>
    <row r="92" spans="1:2" ht="18.75">
      <c r="A92" s="7" t="s">
        <v>228</v>
      </c>
      <c r="B92" s="7">
        <v>82.1</v>
      </c>
    </row>
    <row r="93" spans="1:2" ht="18.75">
      <c r="A93" s="7" t="s">
        <v>229</v>
      </c>
      <c r="B93" s="7">
        <v>194.4</v>
      </c>
    </row>
    <row r="94" spans="1:2" ht="18.75">
      <c r="A94" s="7" t="s">
        <v>124</v>
      </c>
      <c r="B94" s="7">
        <v>194.4</v>
      </c>
    </row>
    <row r="95" spans="1:2" ht="18.75">
      <c r="A95" s="7" t="s">
        <v>230</v>
      </c>
      <c r="B95" s="7">
        <v>96.2</v>
      </c>
    </row>
    <row r="96" spans="1:2" ht="18.75">
      <c r="A96" s="7" t="s">
        <v>231</v>
      </c>
      <c r="B96" s="184">
        <v>199</v>
      </c>
    </row>
    <row r="97" spans="1:2" ht="18.75">
      <c r="A97" s="7" t="s">
        <v>232</v>
      </c>
      <c r="B97" s="7">
        <v>192.7</v>
      </c>
    </row>
    <row r="98" spans="1:2" ht="18.75">
      <c r="A98" s="7" t="s">
        <v>233</v>
      </c>
      <c r="B98" s="7">
        <v>81.1</v>
      </c>
    </row>
    <row r="99" spans="1:2" ht="18.75">
      <c r="A99" s="7" t="s">
        <v>234</v>
      </c>
      <c r="B99" s="184">
        <v>199</v>
      </c>
    </row>
    <row r="100" spans="1:2" ht="18.75">
      <c r="A100" s="7" t="s">
        <v>125</v>
      </c>
      <c r="B100" s="184">
        <v>199</v>
      </c>
    </row>
    <row r="101" spans="1:2" ht="18.75">
      <c r="A101" s="7" t="s">
        <v>126</v>
      </c>
      <c r="B101" s="7">
        <v>82.1</v>
      </c>
    </row>
    <row r="102" spans="1:2" ht="18.75">
      <c r="A102" s="7" t="s">
        <v>235</v>
      </c>
      <c r="B102" s="7">
        <v>97.5</v>
      </c>
    </row>
    <row r="103" spans="1:2" ht="18.75">
      <c r="A103" s="7" t="s">
        <v>236</v>
      </c>
      <c r="B103" s="7">
        <v>82.1</v>
      </c>
    </row>
    <row r="104" spans="1:2" ht="37.5">
      <c r="A104" s="186" t="s">
        <v>237</v>
      </c>
      <c r="B104" s="7">
        <v>81.1</v>
      </c>
    </row>
    <row r="105" spans="1:2" ht="37.5">
      <c r="A105" s="186" t="s">
        <v>238</v>
      </c>
      <c r="B105" s="7">
        <v>97.5</v>
      </c>
    </row>
    <row r="106" spans="1:2" ht="18.75">
      <c r="A106" s="7" t="s">
        <v>134</v>
      </c>
      <c r="B106" s="184">
        <v>199</v>
      </c>
    </row>
    <row r="107" spans="1:2" ht="18.75">
      <c r="A107" s="7" t="s">
        <v>239</v>
      </c>
      <c r="B107" s="184">
        <v>199</v>
      </c>
    </row>
    <row r="108" spans="1:2" ht="18.75">
      <c r="A108" s="7" t="s">
        <v>240</v>
      </c>
      <c r="B108" s="7">
        <v>97.7</v>
      </c>
    </row>
    <row r="109" spans="1:2" ht="18.75">
      <c r="A109" s="7" t="s">
        <v>241</v>
      </c>
      <c r="B109" s="184">
        <v>199</v>
      </c>
    </row>
    <row r="110" spans="1:2" ht="18.75">
      <c r="A110" s="7" t="s">
        <v>242</v>
      </c>
      <c r="B110" s="7">
        <v>194.4</v>
      </c>
    </row>
    <row r="111" spans="1:2" ht="18.75">
      <c r="A111" s="7" t="s">
        <v>243</v>
      </c>
      <c r="B111" s="184">
        <v>195</v>
      </c>
    </row>
    <row r="112" spans="1:2" ht="18.75">
      <c r="A112" s="7" t="s">
        <v>244</v>
      </c>
      <c r="B112" s="7">
        <v>194.4</v>
      </c>
    </row>
    <row r="113" spans="1:2" ht="18.75">
      <c r="A113" s="7" t="s">
        <v>127</v>
      </c>
      <c r="B113" s="7">
        <v>81.1</v>
      </c>
    </row>
    <row r="114" spans="1:2" ht="18.75">
      <c r="A114" s="7" t="s">
        <v>245</v>
      </c>
      <c r="B114" s="7">
        <v>192.7</v>
      </c>
    </row>
    <row r="115" spans="1:2" ht="18.75">
      <c r="A115" s="7" t="s">
        <v>128</v>
      </c>
      <c r="B115" s="7">
        <v>82.1</v>
      </c>
    </row>
    <row r="116" spans="1:2" ht="18.75">
      <c r="A116" s="7" t="s">
        <v>246</v>
      </c>
      <c r="B116" s="7">
        <v>194.4</v>
      </c>
    </row>
    <row r="117" spans="1:2" ht="18.75">
      <c r="A117" s="7" t="s">
        <v>247</v>
      </c>
      <c r="B117" s="7">
        <v>82.1</v>
      </c>
    </row>
    <row r="118" spans="1:2" ht="18.75">
      <c r="A118" s="7" t="s">
        <v>248</v>
      </c>
      <c r="B118" s="184">
        <v>199</v>
      </c>
    </row>
    <row r="119" spans="1:2" ht="18.75">
      <c r="A119" s="7" t="s">
        <v>249</v>
      </c>
      <c r="B119" s="184">
        <v>199</v>
      </c>
    </row>
    <row r="120" spans="1:2" ht="18.75">
      <c r="A120" s="7" t="s">
        <v>129</v>
      </c>
      <c r="B120" s="7">
        <v>96.3</v>
      </c>
    </row>
    <row r="121" spans="1:2" ht="18.75">
      <c r="A121" s="7" t="s">
        <v>250</v>
      </c>
      <c r="B121" s="7">
        <v>81.1</v>
      </c>
    </row>
    <row r="122" spans="1:2" ht="18.75">
      <c r="A122" s="7" t="s">
        <v>251</v>
      </c>
      <c r="B122" s="184">
        <v>192</v>
      </c>
    </row>
    <row r="123" spans="1:2" ht="18.75">
      <c r="A123" s="7" t="s">
        <v>252</v>
      </c>
      <c r="B123" s="7">
        <v>81.1</v>
      </c>
    </row>
    <row r="124" spans="1:2" ht="27.75" customHeight="1">
      <c r="A124" s="34" t="s">
        <v>4</v>
      </c>
      <c r="B124" s="70">
        <f>SUM(B12:B123)</f>
        <v>17182.8</v>
      </c>
    </row>
  </sheetData>
  <sheetProtection/>
  <mergeCells count="3">
    <mergeCell ref="A4:B4"/>
    <mergeCell ref="A6:B6"/>
    <mergeCell ref="A8:B8"/>
  </mergeCells>
  <printOptions/>
  <pageMargins left="0.984251968503937" right="0.7874015748031497" top="0.984251968503937" bottom="0.7874015748031497" header="0.5511811023622047" footer="0.5118110236220472"/>
  <pageSetup horizontalDpi="600" verticalDpi="600" orientation="portrait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2019-11-28T13:45:26Z</cp:lastPrinted>
  <dcterms:created xsi:type="dcterms:W3CDTF">2008-08-27T11:02:35Z</dcterms:created>
  <dcterms:modified xsi:type="dcterms:W3CDTF">2020-09-21T09:48:49Z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XXJ7TYMEEKJ2-802150788-993</vt:lpwstr>
  </property>
  <property fmtid="{D5CDD505-2E9C-101B-9397-08002B2CF9AE}" pid="4" name="_dlc_DocIdItemGu">
    <vt:lpwstr>71ecbb49-8a26-479b-980c-2b5e3b7157cc</vt:lpwstr>
  </property>
  <property fmtid="{D5CDD505-2E9C-101B-9397-08002B2CF9AE}" pid="5" name="_dlc_DocIdU">
    <vt:lpwstr>https://vip.gov.mari.ru/minfin/_layouts/DocIdRedir.aspx?ID=XXJ7TYMEEKJ2-802150788-993, XXJ7TYMEEKJ2-802150788-993</vt:lpwstr>
  </property>
</Properties>
</file>