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. 12 " sheetId="1" r:id="rId1"/>
  </sheets>
  <definedNames>
    <definedName name="Z_4ECD7326_1E50_4CFC_9073_9217FBF30A25_.wvu.Cols" localSheetId="0" hidden="1">'табл. 12 '!$D:$F</definedName>
    <definedName name="Z_4ECD7326_1E50_4CFC_9073_9217FBF30A25_.wvu.PrintArea" localSheetId="0" hidden="1">'табл. 12 '!$A$1:$B$43</definedName>
    <definedName name="Z_4ECD7326_1E50_4CFC_9073_9217FBF30A25_.wvu.Rows" localSheetId="0" hidden="1">'табл. 12 '!#REF!,'табл. 12 '!#REF!,'табл. 12 '!$23:$23,'табл. 12 '!#REF!,'табл. 12 '!#REF!,'табл. 12 '!#REF!</definedName>
    <definedName name="Z_5EB2EB79_0F2D_4965_A866_C30A47681700_.wvu.Cols" localSheetId="0" hidden="1">'табл. 12 '!$D:$F</definedName>
    <definedName name="Z_5EB2EB79_0F2D_4965_A866_C30A47681700_.wvu.PrintArea" localSheetId="0" hidden="1">'табл. 12 '!$A$1:$B$43</definedName>
    <definedName name="Z_5EB2EB79_0F2D_4965_A866_C30A47681700_.wvu.Rows" localSheetId="0" hidden="1">'табл. 12 '!#REF!,'табл. 12 '!#REF!,'табл. 12 '!$23:$23,'табл. 12 '!#REF!,'табл. 12 '!#REF!,'табл. 12 '!#REF!</definedName>
    <definedName name="Z_8A956A1D_DA7C_41CC_A5EF_8716F2348DE0_.wvu.Cols" localSheetId="0" hidden="1">'табл. 12 '!$D:$F</definedName>
    <definedName name="Z_8A956A1D_DA7C_41CC_A5EF_8716F2348DE0_.wvu.PrintArea" localSheetId="0" hidden="1">'табл. 12 '!$A$1:$B$43</definedName>
    <definedName name="Z_8A956A1D_DA7C_41CC_A5EF_8716F2348DE0_.wvu.Rows" localSheetId="0" hidden="1">'табл. 12 '!#REF!,'табл. 12 '!#REF!,'табл. 12 '!$23:$23,'табл. 12 '!#REF!,'табл. 12 '!#REF!,'табл. 12 '!#REF!</definedName>
    <definedName name="Z_B8860172_E7AC_47F0_9097_F957433B85F7_.wvu.Cols" localSheetId="0" hidden="1">'табл. 12 '!$D:$F</definedName>
    <definedName name="Z_B8860172_E7AC_47F0_9097_F957433B85F7_.wvu.PrintArea" localSheetId="0" hidden="1">'табл. 12 '!$A$1:$B$43</definedName>
    <definedName name="Z_B8860172_E7AC_47F0_9097_F957433B85F7_.wvu.Rows" localSheetId="0" hidden="1">'табл. 12 '!#REF!,'табл. 12 '!#REF!,'табл. 12 '!$23:$23,'табл. 12 '!#REF!,'табл. 12 '!#REF!,'табл. 12 '!#REF!</definedName>
    <definedName name="Z_C8506E7E_F259_4EB9_BD79_24DC27E4D4D6_.wvu.Cols" localSheetId="0" hidden="1">'табл. 12 '!$D:$F</definedName>
    <definedName name="Z_C8506E7E_F259_4EB9_BD79_24DC27E4D4D6_.wvu.PrintArea" localSheetId="0" hidden="1">'табл. 12 '!$A$1:$B$43</definedName>
    <definedName name="Z_C8506E7E_F259_4EB9_BD79_24DC27E4D4D6_.wvu.Rows" localSheetId="0" hidden="1">'табл. 12 '!#REF!,'табл. 12 '!#REF!,'табл. 12 '!$23:$23,'табл. 12 '!#REF!,'табл. 12 '!#REF!,'табл. 12 '!#REF!</definedName>
    <definedName name="Z_E0204226_5038_49AF_948F_DAAEA77392FD_.wvu.Cols" localSheetId="0" hidden="1">'табл. 12 '!$D:$F</definedName>
    <definedName name="Z_E0204226_5038_49AF_948F_DAAEA77392FD_.wvu.PrintArea" localSheetId="0" hidden="1">'табл. 12 '!$A$1:$B$43</definedName>
    <definedName name="Z_E0204226_5038_49AF_948F_DAAEA77392FD_.wvu.Rows" localSheetId="0" hidden="1">'табл. 12 '!#REF!,'табл. 12 '!#REF!,'табл. 12 '!$23:$23,'табл. 12 '!#REF!,'табл. 12 '!#REF!,'табл. 12 '!#REF!</definedName>
    <definedName name="_xlnm.Print_Titles" localSheetId="0">'табл. 12 '!$20:$21</definedName>
    <definedName name="_xlnm.Print_Area" localSheetId="0">'табл. 12 '!$A$1:$C$88</definedName>
  </definedNames>
  <calcPr calcId="125725"/>
</workbook>
</file>

<file path=xl/calcChain.xml><?xml version="1.0" encoding="utf-8"?>
<calcChain xmlns="http://schemas.openxmlformats.org/spreadsheetml/2006/main">
  <c r="B25" i="1"/>
  <c r="B26"/>
  <c r="B28"/>
  <c r="B29"/>
  <c r="B30"/>
  <c r="B31"/>
  <c r="B34"/>
  <c r="B35"/>
  <c r="B37"/>
  <c r="B38"/>
  <c r="B41"/>
  <c r="B42"/>
  <c r="B43"/>
  <c r="B44"/>
  <c r="B47"/>
  <c r="B48"/>
  <c r="B52"/>
  <c r="B53"/>
  <c r="B54"/>
  <c r="B55"/>
  <c r="B56"/>
  <c r="B57"/>
  <c r="B58"/>
  <c r="B59"/>
  <c r="B61"/>
  <c r="B62"/>
  <c r="B63"/>
  <c r="B64"/>
  <c r="B65"/>
  <c r="B66"/>
  <c r="B69"/>
  <c r="B70"/>
  <c r="B71"/>
  <c r="B72"/>
  <c r="B73"/>
  <c r="B75"/>
  <c r="B76"/>
  <c r="B77"/>
  <c r="B79"/>
  <c r="B80"/>
  <c r="B81"/>
  <c r="B82"/>
  <c r="B83"/>
  <c r="B84"/>
  <c r="B85"/>
  <c r="B86"/>
  <c r="B24"/>
  <c r="B23"/>
  <c r="B22"/>
  <c r="B87" l="1"/>
</calcChain>
</file>

<file path=xl/sharedStrings.xml><?xml version="1.0" encoding="utf-8"?>
<sst xmlns="http://schemas.openxmlformats.org/spreadsheetml/2006/main" count="80" uniqueCount="80">
  <si>
    <t>Р А С П Р Е Д Е Л Е Н И Е</t>
  </si>
  <si>
    <t>субсидий бюджетам муниципальных образований                                                       на осуществление целевых мероприятий 
в отношении автомобильных дорог общего пользования 
местного значения на 2022 год</t>
  </si>
  <si>
    <t>(тыс. рублей)</t>
  </si>
  <si>
    <t xml:space="preserve">Наименование муниципального образования </t>
  </si>
  <si>
    <t>Сумма</t>
  </si>
  <si>
    <t>Город Йошкар-Ола</t>
  </si>
  <si>
    <t>Город Волжск</t>
  </si>
  <si>
    <t>Город Козьмодемьянск</t>
  </si>
  <si>
    <t>Горномарийский муниципальный район</t>
  </si>
  <si>
    <t>Сернурский муниципальный район</t>
  </si>
  <si>
    <t>Городское поселение Звенигово</t>
  </si>
  <si>
    <t>Городское поселение Килемары</t>
  </si>
  <si>
    <t>Городское поселение Красногорский</t>
  </si>
  <si>
    <t>Городское поселение Куженер</t>
  </si>
  <si>
    <t>Городское поселение Мари-Турек</t>
  </si>
  <si>
    <t>Городское поселение Морки</t>
  </si>
  <si>
    <t>Городское поселение Новый Торъял</t>
  </si>
  <si>
    <t>Городское поселение Параньга</t>
  </si>
  <si>
    <t>Городское поселение Приволжский</t>
  </si>
  <si>
    <t>Городское поселение Суслонгер</t>
  </si>
  <si>
    <t>Городское поселение Юрино</t>
  </si>
  <si>
    <t xml:space="preserve">Краснооктябрьское городское поселение </t>
  </si>
  <si>
    <t>Азановское сельское поселение</t>
  </si>
  <si>
    <t>Алексеевское сельское поселение</t>
  </si>
  <si>
    <t>Большепаратское сельское поселение</t>
  </si>
  <si>
    <t>Великопольское сельское поселение</t>
  </si>
  <si>
    <t>Верх-Ушнурское сельское поселение</t>
  </si>
  <si>
    <t>Визимьярское сельское поселение</t>
  </si>
  <si>
    <t>Вятское сельское поселение</t>
  </si>
  <si>
    <t>Ежовское сельское поселение</t>
  </si>
  <si>
    <t>Знаменское сельское поселение</t>
  </si>
  <si>
    <t>Исменецкое сельское поселение</t>
  </si>
  <si>
    <t>Карамасское сельское поселение</t>
  </si>
  <si>
    <t>Кокшайское сельское поселение</t>
  </si>
  <si>
    <t>Кокшамарское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</si>
  <si>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</si>
  <si>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</si>
  <si>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</si>
  <si>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</si>
  <si>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Кузнецовское сельское поселение
(Медведевский муниципальный район)</t>
  </si>
  <si>
    <t>Кундышское сельское поселение</t>
  </si>
  <si>
    <t>Куярское сельское поселение</t>
  </si>
  <si>
    <t>Марковское сельское поселение</t>
  </si>
  <si>
    <t>Масканурское сельское поселение</t>
  </si>
  <si>
    <t>Михайловское сельское поселение</t>
  </si>
  <si>
    <t>Обшиярское сельское поселение</t>
  </si>
  <si>
    <t>Пектубаевское сельское поселение</t>
  </si>
  <si>
    <t>Пекшиксолинское сельское поселение</t>
  </si>
  <si>
    <t>Петъяльское сельское поселение</t>
  </si>
  <si>
    <t>Помарское сельское поселение</t>
  </si>
  <si>
    <t>Ронгинское сельское поселение</t>
  </si>
  <si>
    <t>Руэмское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</si>
  <si>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</si>
  <si>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</si>
  <si>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</si>
  <si>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Чуксолинское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</si>
  <si>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</si>
  <si>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</si>
  <si>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</si>
  <si>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Шулкинское сельское поселение</t>
  </si>
  <si>
    <t>Эмековское сельское поселение</t>
  </si>
  <si>
    <t>Всего</t>
  </si>
  <si>
    <t>Медведевский муниципальный район</t>
  </si>
  <si>
    <t>Русско-Кукморское сельское поселение</t>
  </si>
  <si>
    <t>Сидоровское сельское поселение</t>
  </si>
  <si>
    <t>Волжский муниципальный район</t>
  </si>
  <si>
    <t>Городское поселение Оршанка</t>
  </si>
  <si>
    <t xml:space="preserve">Городское поселение Советский </t>
  </si>
  <si>
    <t>Азяковское сельское поселение</t>
  </si>
  <si>
    <t>Нурминское сельское поселение</t>
  </si>
  <si>
    <t>Городское поселение Сернур</t>
  </si>
  <si>
    <t>".</t>
  </si>
  <si>
    <t xml:space="preserve">                                               (в редакции Закона Республики Марий Эл</t>
  </si>
  <si>
    <t xml:space="preserve">                                               и на плановый период 2023 и 2024 годов"</t>
  </si>
  <si>
    <t xml:space="preserve">                                             Республики Марий Эл на 2022 год</t>
  </si>
  <si>
    <t xml:space="preserve">                                               "О республиканском бюджете</t>
  </si>
  <si>
    <t xml:space="preserve">                                               к Закону Республики Марий Эл</t>
  </si>
  <si>
    <t xml:space="preserve">                                               приложения № 12</t>
  </si>
  <si>
    <t xml:space="preserve">                                               "Таблица 12</t>
  </si>
  <si>
    <t xml:space="preserve">                                                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</si>
</sst>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/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165" fontId="5" fillId="2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Alignment="1">
      <alignment vertical="top" wrapText="1"/>
    </xf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165" fontId="3" fillId="0" borderId="0" xfId="0" applyNumberFormat="1" applyFont="1" applyFill="1"/>
    <xf numFmtId="0" fontId="3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Normal="100" zoomScaleSheetLayoutView="90" workbookViewId="0">
      <selection activeCell="G14" sqref="G14"/>
    </sheetView>
  </sheetViews>
  <sheetFormatPr defaultRowHeight="18.75"/>
  <cols>
    <col min="1" max="1" width="67.42578125" style="3" customWidth="1"/>
    <col min="2" max="2" width="17.140625" style="21" customWidth="1"/>
    <col min="3" max="3" width="2.7109375" style="17" customWidth="1"/>
    <col min="4" max="4" width="13.5703125" style="17" customWidth="1"/>
    <col min="5" max="5" width="9" style="18" customWidth="1"/>
    <col min="6" max="6" width="9.140625" style="17" customWidth="1"/>
    <col min="7" max="7" width="11.42578125" style="17" customWidth="1"/>
    <col min="8" max="8" width="9.7109375" style="17" bestFit="1" customWidth="1"/>
    <col min="9" max="16384" width="9.140625" style="17"/>
  </cols>
  <sheetData>
    <row r="1" spans="1:8">
      <c r="A1" s="30" t="s">
        <v>78</v>
      </c>
      <c r="B1" s="30"/>
      <c r="C1" s="30"/>
      <c r="D1" s="18"/>
      <c r="E1" s="17"/>
    </row>
    <row r="2" spans="1:8">
      <c r="A2" s="31" t="s">
        <v>77</v>
      </c>
      <c r="B2" s="31"/>
      <c r="C2" s="31"/>
      <c r="D2" s="18"/>
      <c r="E2" s="17"/>
    </row>
    <row r="3" spans="1:8">
      <c r="A3" s="31" t="s">
        <v>76</v>
      </c>
      <c r="B3" s="31"/>
      <c r="C3" s="31"/>
      <c r="D3" s="18"/>
      <c r="E3" s="17"/>
    </row>
    <row r="4" spans="1:8">
      <c r="A4" s="31" t="s">
        <v>75</v>
      </c>
      <c r="B4" s="31"/>
      <c r="C4" s="31"/>
      <c r="D4" s="18"/>
      <c r="E4" s="17"/>
    </row>
    <row r="5" spans="1:8">
      <c r="A5" s="31" t="s">
        <v>74</v>
      </c>
      <c r="B5" s="31"/>
      <c r="C5" s="31"/>
      <c r="D5" s="18"/>
      <c r="E5" s="17"/>
    </row>
    <row r="6" spans="1:8">
      <c r="A6" s="31" t="s">
        <v>73</v>
      </c>
      <c r="B6" s="31"/>
      <c r="C6" s="31"/>
      <c r="D6" s="18"/>
      <c r="E6" s="17"/>
    </row>
    <row r="7" spans="1:8">
      <c r="A7" s="31" t="s">
        <v>72</v>
      </c>
      <c r="B7" s="31"/>
      <c r="C7" s="31"/>
      <c r="D7" s="18"/>
      <c r="E7" s="17"/>
    </row>
    <row r="8" spans="1:8">
      <c r="A8" s="31" t="s">
        <v>79</v>
      </c>
      <c r="B8" s="31"/>
      <c r="C8" s="31"/>
      <c r="D8" s="18"/>
      <c r="E8" s="17"/>
    </row>
    <row r="9" spans="1:8" s="3" customFormat="1">
      <c r="A9" s="1"/>
      <c r="B9" s="2"/>
      <c r="C9" s="2"/>
      <c r="E9" s="4"/>
    </row>
    <row r="10" spans="1:8" s="3" customFormat="1">
      <c r="A10" s="1"/>
      <c r="B10" s="2"/>
      <c r="C10" s="2"/>
      <c r="E10" s="4"/>
    </row>
    <row r="11" spans="1:8" s="3" customFormat="1">
      <c r="A11" s="5"/>
      <c r="B11" s="2"/>
      <c r="C11" s="2"/>
      <c r="E11" s="4"/>
    </row>
    <row r="12" spans="1:8" s="3" customFormat="1">
      <c r="A12" s="29" t="s">
        <v>0</v>
      </c>
      <c r="B12" s="29"/>
      <c r="C12" s="22"/>
      <c r="E12" s="4"/>
      <c r="G12" s="6"/>
      <c r="H12" s="6"/>
    </row>
    <row r="13" spans="1:8" s="3" customFormat="1" ht="9" customHeight="1">
      <c r="A13" s="7"/>
      <c r="B13" s="8"/>
      <c r="C13" s="8"/>
      <c r="E13" s="4"/>
    </row>
    <row r="14" spans="1:8" s="3" customFormat="1" ht="81.75" customHeight="1">
      <c r="A14" s="27" t="s">
        <v>1</v>
      </c>
      <c r="B14" s="27"/>
      <c r="C14" s="27"/>
      <c r="E14" s="4"/>
    </row>
    <row r="15" spans="1:8" s="3" customFormat="1">
      <c r="A15" s="9"/>
      <c r="B15" s="9"/>
      <c r="C15" s="17"/>
      <c r="E15" s="4"/>
    </row>
    <row r="16" spans="1:8" s="3" customFormat="1">
      <c r="A16" s="9"/>
      <c r="B16" s="9"/>
      <c r="C16" s="23"/>
      <c r="E16" s="4"/>
    </row>
    <row r="17" spans="1:6" s="3" customFormat="1">
      <c r="A17" s="5"/>
      <c r="B17" s="2"/>
      <c r="C17" s="17"/>
      <c r="E17" s="4"/>
    </row>
    <row r="18" spans="1:6" s="3" customFormat="1">
      <c r="B18" s="28" t="s">
        <v>2</v>
      </c>
      <c r="C18" s="28"/>
      <c r="E18" s="4"/>
    </row>
    <row r="19" spans="1:6" s="3" customFormat="1" ht="34.5" customHeight="1">
      <c r="A19" s="10" t="s">
        <v>3</v>
      </c>
      <c r="B19" s="11" t="s">
        <v>4</v>
      </c>
      <c r="C19" s="25"/>
      <c r="D19" s="12"/>
      <c r="E19" s="4"/>
    </row>
    <row r="20" spans="1:6" s="3" customFormat="1" ht="21.75" customHeight="1">
      <c r="A20" s="10">
        <v>1</v>
      </c>
      <c r="B20" s="11">
        <v>2</v>
      </c>
      <c r="C20" s="26"/>
      <c r="D20" s="12"/>
      <c r="E20" s="4"/>
    </row>
    <row r="21" spans="1:6" s="3" customFormat="1" ht="10.5" customHeight="1">
      <c r="A21" s="13"/>
      <c r="B21" s="14"/>
      <c r="C21" s="14"/>
      <c r="E21" s="4"/>
    </row>
    <row r="22" spans="1:6" s="3" customFormat="1" ht="19.5" customHeight="1">
      <c r="A22" s="15" t="s">
        <v>5</v>
      </c>
      <c r="B22" s="32">
        <f>25000+18995.272+20000+10000</f>
        <v>73995.271999999997</v>
      </c>
      <c r="C22" s="32"/>
      <c r="E22" s="4"/>
    </row>
    <row r="23" spans="1:6" s="3" customFormat="1" ht="19.5" customHeight="1">
      <c r="A23" s="15" t="s">
        <v>6</v>
      </c>
      <c r="B23" s="32">
        <f>50000-39622.946+60000</f>
        <v>70377.054000000004</v>
      </c>
      <c r="C23" s="32"/>
      <c r="E23" s="4"/>
    </row>
    <row r="24" spans="1:6" s="3" customFormat="1" ht="19.5" customHeight="1">
      <c r="A24" s="15" t="s">
        <v>7</v>
      </c>
      <c r="B24" s="32">
        <f>20000-14178.324+26000</f>
        <v>31821.675999999999</v>
      </c>
      <c r="C24" s="32"/>
      <c r="E24" s="4"/>
    </row>
    <row r="25" spans="1:6" s="3" customFormat="1" ht="19.5" customHeight="1">
      <c r="A25" s="15" t="s">
        <v>65</v>
      </c>
      <c r="B25" s="32">
        <f>1462.938-857.143</f>
        <v>605.79500000000007</v>
      </c>
      <c r="C25" s="32"/>
      <c r="E25" s="4"/>
    </row>
    <row r="26" spans="1:6" s="3" customFormat="1" ht="19.5" customHeight="1">
      <c r="A26" s="15" t="s">
        <v>8</v>
      </c>
      <c r="B26" s="32">
        <f>6423.329-1909.063+140000+5000</f>
        <v>149514.266</v>
      </c>
      <c r="C26" s="32"/>
      <c r="E26" s="4"/>
    </row>
    <row r="27" spans="1:6" s="3" customFormat="1" ht="19.5" customHeight="1">
      <c r="A27" s="15" t="s">
        <v>62</v>
      </c>
      <c r="B27" s="32">
        <v>80846.944000000003</v>
      </c>
      <c r="C27" s="32"/>
      <c r="E27" s="4"/>
    </row>
    <row r="28" spans="1:6" s="3" customFormat="1">
      <c r="A28" s="15" t="s">
        <v>9</v>
      </c>
      <c r="B28" s="32">
        <f>16040.837-4726.394+13000-13000</f>
        <v>11314.442999999999</v>
      </c>
      <c r="C28" s="32"/>
      <c r="D28" s="16"/>
      <c r="E28" s="4"/>
      <c r="F28" s="4"/>
    </row>
    <row r="29" spans="1:6" s="3" customFormat="1">
      <c r="A29" s="15" t="s">
        <v>10</v>
      </c>
      <c r="B29" s="32">
        <f>4059.997-1176.369+7500</f>
        <v>10383.628000000001</v>
      </c>
      <c r="C29" s="32"/>
      <c r="D29" s="16"/>
      <c r="E29" s="4"/>
      <c r="F29" s="4"/>
    </row>
    <row r="30" spans="1:6" s="3" customFormat="1" ht="19.5" customHeight="1">
      <c r="A30" s="15" t="s">
        <v>11</v>
      </c>
      <c r="B30" s="32">
        <f>3033.524-1172.022+20000</f>
        <v>21861.502</v>
      </c>
      <c r="C30" s="32"/>
      <c r="E30" s="4"/>
    </row>
    <row r="31" spans="1:6" s="3" customFormat="1" ht="19.5" customHeight="1">
      <c r="A31" s="15" t="s">
        <v>12</v>
      </c>
      <c r="B31" s="32">
        <f>4389.872-1271.949+7500</f>
        <v>10617.923000000001</v>
      </c>
      <c r="C31" s="32"/>
      <c r="E31" s="4"/>
    </row>
    <row r="32" spans="1:6" s="3" customFormat="1">
      <c r="A32" s="15" t="s">
        <v>13</v>
      </c>
      <c r="B32" s="32">
        <v>22857.736000000001</v>
      </c>
      <c r="C32" s="32"/>
      <c r="E32" s="4"/>
    </row>
    <row r="33" spans="1:3">
      <c r="A33" s="15" t="s">
        <v>14</v>
      </c>
      <c r="B33" s="32">
        <v>28290.33</v>
      </c>
      <c r="C33" s="32"/>
    </row>
    <row r="34" spans="1:3">
      <c r="A34" s="15" t="s">
        <v>15</v>
      </c>
      <c r="B34" s="32">
        <f>6813.134-2801.256+8000</f>
        <v>12011.878000000001</v>
      </c>
      <c r="C34" s="32"/>
    </row>
    <row r="35" spans="1:3">
      <c r="A35" s="15" t="s">
        <v>16</v>
      </c>
      <c r="B35" s="32">
        <f>3496.931-1550.627+8000</f>
        <v>9946.3040000000001</v>
      </c>
      <c r="C35" s="32"/>
    </row>
    <row r="36" spans="1:3">
      <c r="A36" s="15" t="s">
        <v>66</v>
      </c>
      <c r="B36" s="32">
        <v>1000</v>
      </c>
      <c r="C36" s="32"/>
    </row>
    <row r="37" spans="1:3">
      <c r="A37" s="15" t="s">
        <v>17</v>
      </c>
      <c r="B37" s="32">
        <f>13208.043-3891.718+9000</f>
        <v>18316.325000000001</v>
      </c>
      <c r="C37" s="32"/>
    </row>
    <row r="38" spans="1:3">
      <c r="A38" s="15" t="s">
        <v>18</v>
      </c>
      <c r="B38" s="32">
        <f>754.192-187.242+857.143</f>
        <v>1424.0930000000001</v>
      </c>
      <c r="C38" s="32"/>
    </row>
    <row r="39" spans="1:3">
      <c r="A39" s="15" t="s">
        <v>70</v>
      </c>
      <c r="B39" s="32">
        <v>13000</v>
      </c>
      <c r="C39" s="32"/>
    </row>
    <row r="40" spans="1:3">
      <c r="A40" s="15" t="s">
        <v>67</v>
      </c>
      <c r="B40" s="32">
        <v>5000</v>
      </c>
      <c r="C40" s="32"/>
    </row>
    <row r="41" spans="1:3">
      <c r="A41" s="15" t="s">
        <v>19</v>
      </c>
      <c r="B41" s="32">
        <f>1459.062-422.758+7500</f>
        <v>8536.3040000000001</v>
      </c>
      <c r="C41" s="32"/>
    </row>
    <row r="42" spans="1:3">
      <c r="A42" s="15" t="s">
        <v>20</v>
      </c>
      <c r="B42" s="32">
        <f>3648.824-1075.117+33000</f>
        <v>35573.707000000002</v>
      </c>
      <c r="C42" s="32"/>
    </row>
    <row r="43" spans="1:3">
      <c r="A43" s="15" t="s">
        <v>21</v>
      </c>
      <c r="B43" s="32">
        <f>1960-447.935-1512.065+1512.066</f>
        <v>1512.066</v>
      </c>
      <c r="C43" s="32"/>
    </row>
    <row r="44" spans="1:3">
      <c r="A44" s="15" t="s">
        <v>22</v>
      </c>
      <c r="B44" s="32">
        <f>979.02-979.02+979.02</f>
        <v>979.02</v>
      </c>
      <c r="C44" s="32"/>
    </row>
    <row r="45" spans="1:3">
      <c r="A45" s="15" t="s">
        <v>68</v>
      </c>
      <c r="B45" s="32">
        <v>980</v>
      </c>
      <c r="C45" s="32"/>
    </row>
    <row r="46" spans="1:3" ht="19.5" customHeight="1">
      <c r="A46" s="15" t="s">
        <v>23</v>
      </c>
      <c r="B46" s="32">
        <v>468.43700000000001</v>
      </c>
      <c r="C46" s="32"/>
    </row>
    <row r="47" spans="1:3">
      <c r="A47" s="15" t="s">
        <v>24</v>
      </c>
      <c r="B47" s="32">
        <f>1371.817-340.578+857.143</f>
        <v>1888.3820000000001</v>
      </c>
      <c r="C47" s="32"/>
    </row>
    <row r="48" spans="1:3" ht="19.5" customHeight="1">
      <c r="A48" s="15" t="s">
        <v>25</v>
      </c>
      <c r="B48" s="32">
        <f>3200.039+1580.116</f>
        <v>4780.1550000000007</v>
      </c>
      <c r="C48" s="32"/>
    </row>
    <row r="49" spans="1:3">
      <c r="A49" s="15" t="s">
        <v>26</v>
      </c>
      <c r="B49" s="32">
        <v>523.38300000000004</v>
      </c>
      <c r="C49" s="32"/>
    </row>
    <row r="50" spans="1:3">
      <c r="A50" s="15" t="s">
        <v>27</v>
      </c>
      <c r="B50" s="32">
        <v>1000</v>
      </c>
      <c r="C50" s="32"/>
    </row>
    <row r="51" spans="1:3">
      <c r="A51" s="15" t="s">
        <v>28</v>
      </c>
      <c r="B51" s="32">
        <v>699.81299999999999</v>
      </c>
      <c r="C51" s="32"/>
    </row>
    <row r="52" spans="1:3">
      <c r="A52" s="15" t="s">
        <v>29</v>
      </c>
      <c r="B52" s="32">
        <f>980-980+2852.625</f>
        <v>2852.625</v>
      </c>
      <c r="C52" s="32"/>
    </row>
    <row r="53" spans="1:3">
      <c r="A53" s="15" t="s">
        <v>30</v>
      </c>
      <c r="B53" s="32">
        <f>1960-490-1470+2187.329</f>
        <v>2187.3290000000002</v>
      </c>
      <c r="C53" s="32"/>
    </row>
    <row r="54" spans="1:3">
      <c r="A54" s="15" t="s">
        <v>31</v>
      </c>
      <c r="B54" s="32">
        <f>1306.812-378.644</f>
        <v>928.16799999999989</v>
      </c>
      <c r="C54" s="32"/>
    </row>
    <row r="55" spans="1:3">
      <c r="A55" s="15" t="s">
        <v>32</v>
      </c>
      <c r="B55" s="32">
        <f>375.251-93.163+857.142</f>
        <v>1139.23</v>
      </c>
      <c r="C55" s="32"/>
    </row>
    <row r="56" spans="1:3">
      <c r="A56" s="15" t="s">
        <v>33</v>
      </c>
      <c r="B56" s="32">
        <f>1725.499-499.957+7500</f>
        <v>8725.5419999999995</v>
      </c>
      <c r="C56" s="32"/>
    </row>
    <row r="57" spans="1:3">
      <c r="A57" s="15" t="s">
        <v>34</v>
      </c>
      <c r="B57" s="32">
        <f>837.374-242.626</f>
        <v>594.74800000000005</v>
      </c>
      <c r="C57" s="32"/>
    </row>
    <row r="58" spans="1:3">
      <c r="A58" s="15" t="s">
        <v>35</v>
      </c>
      <c r="B58" s="32">
        <f>1000-400</f>
        <v>600</v>
      </c>
      <c r="C58" s="32"/>
    </row>
    <row r="59" spans="1:3">
      <c r="A59" s="15" t="s">
        <v>36</v>
      </c>
      <c r="B59" s="32">
        <f>697.812-202.188</f>
        <v>495.62400000000002</v>
      </c>
      <c r="C59" s="32"/>
    </row>
    <row r="60" spans="1:3">
      <c r="A60" s="15" t="s">
        <v>37</v>
      </c>
      <c r="B60" s="32">
        <v>1027.7190000000001</v>
      </c>
      <c r="C60" s="32"/>
    </row>
    <row r="61" spans="1:3">
      <c r="A61" s="15" t="s">
        <v>38</v>
      </c>
      <c r="B61" s="32">
        <f>2106.124-610.242</f>
        <v>1495.8819999999998</v>
      </c>
      <c r="C61" s="32"/>
    </row>
    <row r="62" spans="1:3" ht="37.5">
      <c r="A62" s="19" t="s">
        <v>39</v>
      </c>
      <c r="B62" s="32">
        <f>11967.76-11967.76+13927.76</f>
        <v>13927.76</v>
      </c>
      <c r="C62" s="32"/>
    </row>
    <row r="63" spans="1:3">
      <c r="A63" s="15" t="s">
        <v>40</v>
      </c>
      <c r="B63" s="32">
        <f>1470-1470+1470</f>
        <v>1470</v>
      </c>
      <c r="C63" s="32"/>
    </row>
    <row r="64" spans="1:3">
      <c r="A64" s="15" t="s">
        <v>41</v>
      </c>
      <c r="B64" s="32">
        <f>2646-1176-1470+3840.927</f>
        <v>3840.9270000000001</v>
      </c>
      <c r="C64" s="32"/>
    </row>
    <row r="65" spans="1:3">
      <c r="A65" s="15" t="s">
        <v>42</v>
      </c>
      <c r="B65" s="32">
        <f>1000+1946</f>
        <v>2946</v>
      </c>
      <c r="C65" s="32"/>
    </row>
    <row r="66" spans="1:3">
      <c r="A66" s="15" t="s">
        <v>43</v>
      </c>
      <c r="B66" s="32">
        <f>1750+1000</f>
        <v>2750</v>
      </c>
      <c r="C66" s="32"/>
    </row>
    <row r="67" spans="1:3">
      <c r="A67" s="15" t="s">
        <v>44</v>
      </c>
      <c r="B67" s="32">
        <v>503.02100000000002</v>
      </c>
      <c r="C67" s="32"/>
    </row>
    <row r="68" spans="1:3">
      <c r="A68" s="15" t="s">
        <v>69</v>
      </c>
      <c r="B68" s="32">
        <v>2744.2750000000001</v>
      </c>
      <c r="C68" s="32"/>
    </row>
    <row r="69" spans="1:3" ht="18.75" hidden="1" customHeight="1">
      <c r="A69" s="15" t="s">
        <v>45</v>
      </c>
      <c r="B69" s="32">
        <f>805.866-200.071-605.795</f>
        <v>0</v>
      </c>
      <c r="C69" s="32"/>
    </row>
    <row r="70" spans="1:3">
      <c r="A70" s="15" t="s">
        <v>46</v>
      </c>
      <c r="B70" s="32">
        <f>1750+1000</f>
        <v>2750</v>
      </c>
      <c r="C70" s="32"/>
    </row>
    <row r="71" spans="1:3">
      <c r="A71" s="15" t="s">
        <v>47</v>
      </c>
      <c r="B71" s="32">
        <f>1470-1470+3136</f>
        <v>3136</v>
      </c>
      <c r="C71" s="32"/>
    </row>
    <row r="72" spans="1:3">
      <c r="A72" s="15" t="s">
        <v>48</v>
      </c>
      <c r="B72" s="32">
        <f>1493.928-370.895+857.143</f>
        <v>1980.1760000000002</v>
      </c>
      <c r="C72" s="32"/>
    </row>
    <row r="73" spans="1:3">
      <c r="A73" s="15" t="s">
        <v>49</v>
      </c>
      <c r="B73" s="32">
        <f>1162.2-288.537+857.143</f>
        <v>1730.806</v>
      </c>
      <c r="C73" s="32"/>
    </row>
    <row r="74" spans="1:3">
      <c r="A74" s="15" t="s">
        <v>50</v>
      </c>
      <c r="B74" s="32">
        <v>636.48900000000003</v>
      </c>
      <c r="C74" s="32"/>
    </row>
    <row r="75" spans="1:3">
      <c r="A75" s="15" t="s">
        <v>63</v>
      </c>
      <c r="B75" s="32">
        <f>980-980+980</f>
        <v>980</v>
      </c>
      <c r="C75" s="32"/>
    </row>
    <row r="76" spans="1:3">
      <c r="A76" s="15" t="s">
        <v>51</v>
      </c>
      <c r="B76" s="32">
        <f>1960-1960+1960</f>
        <v>1960</v>
      </c>
      <c r="C76" s="32"/>
    </row>
    <row r="77" spans="1:3">
      <c r="A77" s="15" t="s">
        <v>64</v>
      </c>
      <c r="B77" s="32">
        <f>25728.845-0.002</f>
        <v>25728.843000000001</v>
      </c>
      <c r="C77" s="32"/>
    </row>
    <row r="78" spans="1:3">
      <c r="A78" s="15" t="s">
        <v>52</v>
      </c>
      <c r="B78" s="32">
        <v>120.105</v>
      </c>
      <c r="C78" s="32"/>
    </row>
    <row r="79" spans="1:3">
      <c r="A79" s="15" t="s">
        <v>53</v>
      </c>
      <c r="B79" s="32">
        <f>1141.131-283.307+857.143</f>
        <v>1714.9670000000001</v>
      </c>
      <c r="C79" s="32"/>
    </row>
    <row r="80" spans="1:3">
      <c r="A80" s="15" t="s">
        <v>54</v>
      </c>
      <c r="B80" s="32">
        <f>1750+1000</f>
        <v>2750</v>
      </c>
      <c r="C80" s="32"/>
    </row>
    <row r="81" spans="1:3">
      <c r="A81" s="15" t="s">
        <v>55</v>
      </c>
      <c r="B81" s="32">
        <f>1750+1000</f>
        <v>2750</v>
      </c>
      <c r="C81" s="32"/>
    </row>
    <row r="82" spans="1:3">
      <c r="A82" s="15" t="s">
        <v>56</v>
      </c>
      <c r="B82" s="32">
        <f>1871.405-542.233</f>
        <v>1329.172</v>
      </c>
      <c r="C82" s="32"/>
    </row>
    <row r="83" spans="1:3">
      <c r="A83" s="15" t="s">
        <v>57</v>
      </c>
      <c r="B83" s="32">
        <f>1000-400</f>
        <v>600</v>
      </c>
      <c r="C83" s="32"/>
    </row>
    <row r="84" spans="1:3">
      <c r="A84" s="15" t="s">
        <v>58</v>
      </c>
      <c r="B84" s="32">
        <f>2744-1274-1470+3430</f>
        <v>3430</v>
      </c>
      <c r="C84" s="32"/>
    </row>
    <row r="85" spans="1:3">
      <c r="A85" s="15" t="s">
        <v>59</v>
      </c>
      <c r="B85" s="32">
        <f>1000+473.884</f>
        <v>1473.884</v>
      </c>
      <c r="C85" s="32"/>
    </row>
    <row r="86" spans="1:3">
      <c r="A86" s="15" t="s">
        <v>60</v>
      </c>
      <c r="B86" s="32">
        <f>1405.652-348.979+857.143</f>
        <v>1913.816</v>
      </c>
      <c r="C86" s="32"/>
    </row>
    <row r="87" spans="1:3" ht="24.75" customHeight="1">
      <c r="A87" s="1" t="s">
        <v>61</v>
      </c>
      <c r="B87" s="20">
        <f>SUM(B22:B86)</f>
        <v>733339.54399999988</v>
      </c>
      <c r="C87" s="24" t="s">
        <v>71</v>
      </c>
    </row>
  </sheetData>
  <mergeCells count="76"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14:C14"/>
    <mergeCell ref="B18:C18"/>
    <mergeCell ref="A12:B12"/>
    <mergeCell ref="A1:C1"/>
    <mergeCell ref="A2:C2"/>
    <mergeCell ref="A3:C3"/>
    <mergeCell ref="A4:C4"/>
    <mergeCell ref="A5:C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scale="96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12 </vt:lpstr>
      <vt:lpstr>'табл. 12 '!Заголовки_для_печати</vt:lpstr>
      <vt:lpstr>'табл. 12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MF-SerIA</cp:lastModifiedBy>
  <cp:lastPrinted>2022-07-22T12:27:14Z</cp:lastPrinted>
  <dcterms:created xsi:type="dcterms:W3CDTF">2022-06-02T05:59:57Z</dcterms:created>
  <dcterms:modified xsi:type="dcterms:W3CDTF">2022-07-29T09:16:26Z</dcterms:modified>
</cp:coreProperties>
</file>