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120" activeTab="0"/>
  </bookViews>
  <sheets>
    <sheet name="Отбор кандидатов" sheetId="1" r:id="rId1"/>
    <sheet name="не исправлять!" sheetId="2" r:id="rId2"/>
    <sheet name="исходные данные не исправлять!" sheetId="3" r:id="rId3"/>
  </sheets>
  <definedNames>
    <definedName name="администрирование">'не исправлять!'!$B$3:$B$30</definedName>
    <definedName name="CRITERIA" localSheetId="0">'Отбор кандидатов'!$H$14:$O$16</definedName>
    <definedName name="нестандартные">'не исправлять!'!$D$2:$D$32</definedName>
    <definedName name="Специальность">'не исправлять!'!$B$2:$B$30</definedName>
    <definedName name="стандартные">'не исправлять!'!$C$2:$C$32</definedName>
  </definedNames>
  <calcPr fullCalcOnLoad="1"/>
</workbook>
</file>

<file path=xl/sharedStrings.xml><?xml version="1.0" encoding="utf-8"?>
<sst xmlns="http://schemas.openxmlformats.org/spreadsheetml/2006/main" count="3069" uniqueCount="1721">
  <si>
    <t>экономика и управление на предприятии агропромышленного комплекса</t>
  </si>
  <si>
    <t>строительство</t>
  </si>
  <si>
    <t>промышленное и гражданское строительство</t>
  </si>
  <si>
    <t>Богданова 
Алина 
Евгеньевна</t>
  </si>
  <si>
    <t>Зверева 
Людмила Витальевна</t>
  </si>
  <si>
    <t>Титова 
Екатерина Леонидовна</t>
  </si>
  <si>
    <t>Сальникова 
Елена 
Валерьевна</t>
  </si>
  <si>
    <t>абзац 4 пп. 2  п. 10  (по результатам аттестации)</t>
  </si>
  <si>
    <t>для замещения ведущей группы должностей  в порядке должностного роста</t>
  </si>
  <si>
    <t>высшая</t>
  </si>
  <si>
    <t>главная</t>
  </si>
  <si>
    <t>ведущая</t>
  </si>
  <si>
    <t>менеджмент</t>
  </si>
  <si>
    <t>15 л. 8 мес./ 15 л. 8 мес.</t>
  </si>
  <si>
    <t>Требования к кандидату</t>
  </si>
  <si>
    <t>№ п/п</t>
  </si>
  <si>
    <t>Типовые</t>
  </si>
  <si>
    <t>Нетиповые</t>
  </si>
  <si>
    <t xml:space="preserve">абзац 4 пп. 2 п. 10 (по результатам аттестации) </t>
  </si>
  <si>
    <t>9 л. 8 мес./ 9 л. 8 мес.</t>
  </si>
  <si>
    <t>консультант отдела формирования информационных ресурсов в градостроительстве Министерства строительства, архитектуры и жилищно-коммунального хозяйства Республики Марий Эл</t>
  </si>
  <si>
    <t>Самсонова  
Алия 
Нурсаетовна</t>
  </si>
  <si>
    <t>главный специалист-эксперт организационного отдела Министерства промышленности, экономического развития и торговли Республики Марий Эл</t>
  </si>
  <si>
    <t>13 л. 4 мес./ 13 л. 4 мес.</t>
  </si>
  <si>
    <t>лесное и лесопарковое хозяйство</t>
  </si>
  <si>
    <t>бухгалтерский учет, анализ и аудит</t>
  </si>
  <si>
    <t>временно не работает</t>
  </si>
  <si>
    <t>консультант отдела государственной поддержки отраслей экономики Министерства финансов Республики Марий Эл</t>
  </si>
  <si>
    <t xml:space="preserve">абзац 2 пп. 1 п. 10  (по результатам конкурса на включение в кадровый резерв) </t>
  </si>
  <si>
    <t>консультант информационного управления Аппарата Государственного Собрания Республики Марий Эл</t>
  </si>
  <si>
    <t>http://www.planetaexcel.ru/techniques/1/38/</t>
  </si>
  <si>
    <t>Группа должностей</t>
  </si>
  <si>
    <t>http://www.planetaexcel.ru/techniques/2/197/</t>
  </si>
  <si>
    <t>абзац 2 пп. 2 п. 10  (по результатам конкурса на включение в кадровый резерв в порядке должностного роста)</t>
  </si>
  <si>
    <t>для замещения ведущей группы должностей в порядке должностного роста</t>
  </si>
  <si>
    <t>информатика и вычислительная техника</t>
  </si>
  <si>
    <t>ведущий специалист-эксперт отдела - информационного центра аппарата Центральной избирательной комиссии Республики Марий Эл</t>
  </si>
  <si>
    <t xml:space="preserve">Казеева 
Марина
Геннадьевна
</t>
  </si>
  <si>
    <t xml:space="preserve">технология деревообработки
юриспруденция
</t>
  </si>
  <si>
    <t>специалист-эксперт отдела - информационного центра аппарата Центральной избирательной комиссии Республики Марий Эл</t>
  </si>
  <si>
    <t>ветеринария  юриспруденция</t>
  </si>
  <si>
    <t>промышленное  и гражданское строительство</t>
  </si>
  <si>
    <t xml:space="preserve">абзац 2 пп. 2 п. 10  (по результатам конкурса на включение в кадровый резерв в порядке должностного роста) </t>
  </si>
  <si>
    <t xml:space="preserve">абзац 3 пп. 1 п. 10  (по результатам конкурса на замещение вакантной должности) </t>
  </si>
  <si>
    <t xml:space="preserve">абзац 3 пп. 2 п. 10  (по результатам конкурса на замещение вакантной должности  в порядке должностного роста) </t>
  </si>
  <si>
    <t>юриспруденция</t>
  </si>
  <si>
    <t>Бахтина  
Ольга 
Витальевна</t>
  </si>
  <si>
    <t>начальник отдела использования и воспроизводства лесов и ведения государственного лесного реестра Министерства природных ресурсов, экологии и охраны окружающей среды Республики Марий Эл</t>
  </si>
  <si>
    <t>лесное и садово-парковое хозяйство</t>
  </si>
  <si>
    <t>13 л. 1 мес./ 19 л. 2 мес.</t>
  </si>
  <si>
    <t>главный специалист-эксперт отдела использования и воспроизводства лесов и ведения государственного лесного реестра Министерства природных ресурсов, экологии и охраны окружающей среды Республики Марий Эл</t>
  </si>
  <si>
    <t xml:space="preserve">абзац 5 пп.2  п.10 (увольнение с гражданской службы в связи с сокращением должностей гражданской службы) </t>
  </si>
  <si>
    <t>социальная работа</t>
  </si>
  <si>
    <t>менеджмент организации</t>
  </si>
  <si>
    <t>Фамилия, имя, отчество</t>
  </si>
  <si>
    <t>Наименование должности государственной гражданской службы, для замещения которой гражданский служащий (гражданин) включен в кадровый резерв Республики Марий Эл</t>
  </si>
  <si>
    <t xml:space="preserve">Специальность, направление подготовки согласно документу (документам) об образовании 
и о квалификации
</t>
  </si>
  <si>
    <t>Стаж государственной службы
 лет, месяцев</t>
  </si>
  <si>
    <t>Стаж работы по специальности, направлению подготовки
лет, месяцев</t>
  </si>
  <si>
    <t xml:space="preserve">бухгалтерский учет, анализ и аудит   </t>
  </si>
  <si>
    <t>для замещения высшей группы должностей  в порядке должностного роста</t>
  </si>
  <si>
    <t>экономика</t>
  </si>
  <si>
    <t>история</t>
  </si>
  <si>
    <t>бухгалтерский учет  и аудит</t>
  </si>
  <si>
    <t>Место работы, замещаемая (занимаемая) должность</t>
  </si>
  <si>
    <t>Специальность, направление подготовки согласно документу (документам) об образовании 
и о квалификации (1)</t>
  </si>
  <si>
    <t>Специальность, направление подготовки согласно документу (документам) об образовании 
и о квалификации (2)</t>
  </si>
  <si>
    <t>Агеева 
Лариса 
Евгеньевна</t>
  </si>
  <si>
    <t>15 л 10 мес./ 17 л. 7 мес.</t>
  </si>
  <si>
    <t>Готчальк 
Александр 
Николаевич</t>
  </si>
  <si>
    <t>химия</t>
  </si>
  <si>
    <t>финансы и кредит</t>
  </si>
  <si>
    <t>филология</t>
  </si>
  <si>
    <t>Группа
должностей</t>
  </si>
  <si>
    <t>для замещения главной группы должностей  в порядке должностного роста</t>
  </si>
  <si>
    <t>государственное и муниципальное управление</t>
  </si>
  <si>
    <t>11 л. 8 мес./ 13 л. 9 мес.</t>
  </si>
  <si>
    <t>4 г. 5 мес./ 4 г. 5 мес.</t>
  </si>
  <si>
    <t>абзац 2 пп. 1 п. 10  (по результатам конкурса на включение в кадровый резерв)</t>
  </si>
  <si>
    <t>Загарских  
Анна 
Валерьевна</t>
  </si>
  <si>
    <t xml:space="preserve">абзац 4 пп. 2  п. 10  (по результатам аттестации) </t>
  </si>
  <si>
    <t>ветеринария</t>
  </si>
  <si>
    <t xml:space="preserve">абзац 2 пп. 2 п. 10  (по результатам конкурса на включение в кадровый резерв в порядке должностного роста)  </t>
  </si>
  <si>
    <t xml:space="preserve">абзац 5 пп.2  п.10 (увольнение с гражданской службы в связи  с сокращением должностей гражданской службы) </t>
  </si>
  <si>
    <t>24 г. 10 мес./ 24 г. 10 мес.</t>
  </si>
  <si>
    <t>начальник отдела правовой работы, опеки и попечительства Министерства социального развития Республики Марий Эл</t>
  </si>
  <si>
    <t>4 г. 2 мес./ 14 л. 3 мес.</t>
  </si>
  <si>
    <t>математические методы в экономике</t>
  </si>
  <si>
    <t xml:space="preserve">история  
юриспруденция  архивоведение   </t>
  </si>
  <si>
    <t>математика  государственное и муниципальное управление</t>
  </si>
  <si>
    <t xml:space="preserve">юриспруденция </t>
  </si>
  <si>
    <t xml:space="preserve">консультант отдела правовой экспертизы и регистра муниципальных нормативных правовых актов Министерства внутренней политики, развития местного самоуправления и юстиции Республики Марий Эл  </t>
  </si>
  <si>
    <t>7 л. 2 мес./ 8 л. 7 мес.</t>
  </si>
  <si>
    <t>главный специалист-эксперт отдела по взаимодействию с общественными объединениями и органами местного самоуправления Министерства внутренней политики, развития местного самоуправления и юстиции Республики Марий Эл</t>
  </si>
  <si>
    <t>преподаватель ГБПОУ Республики Марий Эл «Йошкар-Олинский строительный техникум»</t>
  </si>
  <si>
    <t>экспертиза и управление недвижимостью</t>
  </si>
  <si>
    <t>Ятманова  
Ольга 
Евгеньевна</t>
  </si>
  <si>
    <t>консультант отдела архитектуры и градостроительства Министерства строительства, архитектуры и жилищно-коммунального хозяйства Республики Марий Эл</t>
  </si>
  <si>
    <t xml:space="preserve">абзац 3 пп. 2 п. 10  (по результатам конкурса на замещение вакантной должности  в порядке должностного роста)     </t>
  </si>
  <si>
    <t>руководитель аппарата мирового судьи судебного участка № 35 Сернурского судебного района</t>
  </si>
  <si>
    <t>абзац 3 пп. 2 п. 10  (по результатам конкурса на замещение вакантной должности  в порядке должностного роста)</t>
  </si>
  <si>
    <t>абзац 3 пп. 1 п. 10  (по результатам конкурса на замещение вакантной должности)</t>
  </si>
  <si>
    <t xml:space="preserve">консультант отдела молодежной политики Министерства молодежной политики, спорта и туризма Республики Марий Эл  </t>
  </si>
  <si>
    <t>9 л. 11 мес./ 9 л. 11 мес.</t>
  </si>
  <si>
    <t>Николаева 
Ольга  
Сергеевна</t>
  </si>
  <si>
    <t xml:space="preserve">абзац 3 пп. 2 п. 10  (по результатам конкурса на замещение вакантной должности в порядке должностного роста) </t>
  </si>
  <si>
    <t>секретарь судебного заседания мирового судьи судебного участка № 16 Волжского судебного района</t>
  </si>
  <si>
    <t>Титова 
Юлия 
Валерьевна</t>
  </si>
  <si>
    <t>заместитель министра природных ресурсов, экологии и охраны окружающей среды Республики Марий Эл</t>
  </si>
  <si>
    <t xml:space="preserve">абзац 3 пп. 2   п. 10    (по результатам конкурса на замещение вакантной должности    в порядке должностного роста)   </t>
  </si>
  <si>
    <t>лесное и лесопарковое хозяйство      
бухгалтерский учет, анализ и аудит</t>
  </si>
  <si>
    <t>начальник отдела лесных ресурсов Министерства природных ресурсов, экологии и охраны окружающей среды Республики Марий Эл</t>
  </si>
  <si>
    <t>11 л. 8 мес./ 15 л. 2 мес.</t>
  </si>
  <si>
    <t>Глушкова   
Юлия  
 Павловна</t>
  </si>
  <si>
    <t xml:space="preserve">начальник общего отдела Министерства социального развития Республики Марий Эл  </t>
  </si>
  <si>
    <t>абзац 2 пп. 2   п. 10    (по результатам конкурса на включение в кадровый резерв в порядке должностного роста)</t>
  </si>
  <si>
    <t xml:space="preserve">педагогика и методика начального обучения      юриспруденция   </t>
  </si>
  <si>
    <t xml:space="preserve">абзац 2 пп. 2   п. 10    (по результатам конкурса на включение в кадровый резерв в порядке должностного роста)         </t>
  </si>
  <si>
    <t>журналистика      социальная работа</t>
  </si>
  <si>
    <t>13 л. 7 мес./ 7 л. 11 мес.</t>
  </si>
  <si>
    <t xml:space="preserve">ведущий специалист    1 разряда отдела бюджетного учета Финансового управления Министерства социального развития Республики Марий Эл   </t>
  </si>
  <si>
    <t>4 г. 5 мес./ 2 г. 8 мес.</t>
  </si>
  <si>
    <t>директор ГБУ Республики Марий Эл «Государственный архив Республики Марий Эл»</t>
  </si>
  <si>
    <t>главный специалист-эксперт отдела по делам архивов Министерства культуры, печати и по делам национальностей Республики Марий Эл</t>
  </si>
  <si>
    <t>главный специалист-эксперт отдела правовой и кадровой работы Министерства культуры, печати и по делам национальностей Республики Марий Эл</t>
  </si>
  <si>
    <t>прикладная информатика</t>
  </si>
  <si>
    <t>0 л. 0 мес./ 0 л. 0 мес.</t>
  </si>
  <si>
    <t xml:space="preserve">абзац 2 пп. 2 п. 10  (по результатам конкурса на включение в кадровый резерв в порядке должностного роста)     </t>
  </si>
  <si>
    <t>абзац 4 пп. 2   п. 10   (по результатам  аттестации)</t>
  </si>
  <si>
    <t>для замещения высшей группы должностей   в порядке должностного роста</t>
  </si>
  <si>
    <t>16 л. 5 мес./ 0 л. 0 мес.</t>
  </si>
  <si>
    <t>Яичникова  
Юлия
 Степановна</t>
  </si>
  <si>
    <t xml:space="preserve">юриспруденция    бухгалтерский учет, анализ и аудит  </t>
  </si>
  <si>
    <t>10 л. 11 мес./ 15  л. 4 мес.</t>
  </si>
  <si>
    <t>ведущий советник отдела правового обеспечения деятельности комитетов правового управления Аппарата Государственного Собрания Республики Марий Эл</t>
  </si>
  <si>
    <t>для замещения главной группы должностей   в порядке должностного роста</t>
  </si>
  <si>
    <t>3 г. 7 мес./  4 г. 8 мес.</t>
  </si>
  <si>
    <t xml:space="preserve">абзац 2 пп. 2 п. 10  (по результатам конкурса на включение в кадровый резерв в порядке должностного роста)    </t>
  </si>
  <si>
    <t>10 л. 11 мес./ 13 л. 4 мес.</t>
  </si>
  <si>
    <t>Торговкина 
Юлия  
Петровна</t>
  </si>
  <si>
    <t>главный специалист-эксперт отдела государственной гражданской службы, организационной и кадровой работы Министерства транспорта и дорожного хозяйства Республики Марий Эл</t>
  </si>
  <si>
    <t>7 л. 2 мес./ 10 л. 6 мес.</t>
  </si>
  <si>
    <t xml:space="preserve">ведущий советник отдела бухгалтерского учета  и отчетности  Аппарата Государственного Собрания Республики Марий Эл </t>
  </si>
  <si>
    <t>заместитель начальника отдела управления дорожным хозяйством Министерства транспорта  и дорожного хозяйства Республики Марий Эл</t>
  </si>
  <si>
    <t>промышленное и гражданское строительство   государственное и муниципальное управление</t>
  </si>
  <si>
    <t>6 л. 9 мес./ 0 л. 0 мес.</t>
  </si>
  <si>
    <t>Минчукова 
Вера 
Геннадьевна</t>
  </si>
  <si>
    <t>конструирование  и технология электронно-вычислительных средств</t>
  </si>
  <si>
    <t xml:space="preserve">абзац 3 пп. 2 п. 10  (по результатам конкурса на замещение вакантной должности  в порядке должностного роста)  </t>
  </si>
  <si>
    <t>юриспруденция  бухгалтерский учет, анализ и аудит</t>
  </si>
  <si>
    <t>бытовая радиоэлектронная аппаратура</t>
  </si>
  <si>
    <t>ведущий специалист-эксперт отдела-информационного центра аппарата Центральной избирательной комиссии Республики Марий Эл</t>
  </si>
  <si>
    <t xml:space="preserve">начальник отдела организационного и информационного обеспечения Министерства природных ресурсов, экологии и охраны окружающей среды Республики Марий Эл  </t>
  </si>
  <si>
    <t>21 г. 1 мес./ 27 л. 4 мес.</t>
  </si>
  <si>
    <t xml:space="preserve">биология  профессиональная переподготовка  государственное  и муниципальное управление   лесное хозяйство </t>
  </si>
  <si>
    <t>16 л. 8 мес./ 14 л. 6 мес.</t>
  </si>
  <si>
    <t xml:space="preserve">консультант отдела организационного и информационного обеспечения Министерства природных ресурсов, экологии и охраны окружающей среды Республики Марий Эл </t>
  </si>
  <si>
    <t>экономика и управление аграрным производством</t>
  </si>
  <si>
    <t>машины и оборудование лесного комплекса  государственное и муниципальное управление</t>
  </si>
  <si>
    <t>21 г. 3 мес./ 19 л. 3 мес.</t>
  </si>
  <si>
    <t>Филенко 
Сергей Александрович</t>
  </si>
  <si>
    <t xml:space="preserve">консультант отдела бухгалтерского учета  и финансирования Министерства природных ресурсов, экологии и охраны окружающей среды Республики Марий Эл  </t>
  </si>
  <si>
    <t>охрана окружающей среды и рациональное использование природных ресурсов  финансы и кредит</t>
  </si>
  <si>
    <t>12 л. 10 мес./ 14 л. 10 мес.</t>
  </si>
  <si>
    <t>ведущий специалист-эксперт отдела организационного и информационного обеспечения Министерства природных ресурсов, экологии и охраны окружающей среды Республики Марий Эл</t>
  </si>
  <si>
    <t>филология  юриспруденция</t>
  </si>
  <si>
    <t xml:space="preserve">консультант отдела финансирования отраслей здравоохранения, физической культуры и спорта Министерства финансов Республики  Марий Эл </t>
  </si>
  <si>
    <t>0 л. 7 мес./ 1 г. 2 мес.</t>
  </si>
  <si>
    <t xml:space="preserve">абзац 2 пп. 2 п. 10  (по результатам конкурса на включение в кадровый резерв в порядке должностного роста)   </t>
  </si>
  <si>
    <t>2 г. 4 мес./ 3 г. 9 мес.</t>
  </si>
  <si>
    <t>история  юриспруденция</t>
  </si>
  <si>
    <t>7 л. 10 мес./ 7 л. 10 мес.</t>
  </si>
  <si>
    <t>Качелина 
Ирина 
Васильевна</t>
  </si>
  <si>
    <t>математика
информационная безопасность</t>
  </si>
  <si>
    <t>Фатыхова
Екатерина  Андреевна</t>
  </si>
  <si>
    <t xml:space="preserve">ведущий советник отдела правового обеспечения деятельности комитетов правового управления Аппарата Государственного Собрания Республики Марий Эл </t>
  </si>
  <si>
    <t>агрономия</t>
  </si>
  <si>
    <t xml:space="preserve">консультант отдела правового обеспечения, государственной гражданской службы и кадровой работы Министерства природных ресурсов, экологии и охраны окружающей среды Республики Марий Эл </t>
  </si>
  <si>
    <t>психология  юриспруденция</t>
  </si>
  <si>
    <t>Альпер 
Николай Александрович</t>
  </si>
  <si>
    <t>ведущий специалист-эксперт отдела правового обеспечения, государственной гражданской службы и кадровой работы Министерства природных ресурсов, экологии и охраны окружающей среды Республики Марий Эл</t>
  </si>
  <si>
    <t xml:space="preserve">консультант отдела государственного экологического контроля и надзора Министерства природных ресурсов, экологии и охраны окружающей среды Республики Марий Эл </t>
  </si>
  <si>
    <t>9 л. 4 мес./ 14 л. 11 мес.</t>
  </si>
  <si>
    <t>ведущий специалист-эксперт отдела природопользования и государственной экологической экспертизы Министерства природных ресурсов, экологии и охраны окружающей среды Республики Марий Эл</t>
  </si>
  <si>
    <t>ведущий консультант отдела спортивно-массовой работы управления по физической культуре и спорту Министерства молодежной политики, спорта и туризма Республики Марий Эл</t>
  </si>
  <si>
    <t>природоохранное обустройство территорий</t>
  </si>
  <si>
    <t>13 л. 8 мес./ 13 л. 11 мес.</t>
  </si>
  <si>
    <t>Иванова 
Людмила Михайловна</t>
  </si>
  <si>
    <t>государственный инспектор отдела государственного экологического контроля и надзора Министерства природных ресурсов, экологии и охраны окружающей среды Республики Марий Эл</t>
  </si>
  <si>
    <t>бухгалтерский учет, анализ и аудит  юриспруденция</t>
  </si>
  <si>
    <t>ведущий специалист  2 разряда отдела экономики  и администрирования платежей Министерства природных ресурсов, экологии и охраны окружающей среды Республики Марий Эл</t>
  </si>
  <si>
    <t xml:space="preserve">лесное дело  природообустройство  профессиональная переподготовка  бухгалтерский учет, анализ и аудит </t>
  </si>
  <si>
    <t>Попова 
Ангелина Владимировна</t>
  </si>
  <si>
    <t>специалист 1 категории по учебно-методической работе центра карьеры  ФГБОУ ВО «Поволжский государственный технологический университет»</t>
  </si>
  <si>
    <t>0 л. 0 мес. /10 л. 5 мес.</t>
  </si>
  <si>
    <t>лесное  и лесопарковое хозяйство</t>
  </si>
  <si>
    <t>7 л. 9 мес./ 7 л. 9 мес.</t>
  </si>
  <si>
    <t>Сахновская 
Диана 
Валерьевна</t>
  </si>
  <si>
    <t>технология деревообработки  юриспруденция</t>
  </si>
  <si>
    <t xml:space="preserve">временно не работает </t>
  </si>
  <si>
    <t>Карташов 
Максим 
Игоревич</t>
  </si>
  <si>
    <t>Максимов 
Михаил 
Борисович</t>
  </si>
  <si>
    <t>Викулова 
Анна Александровна</t>
  </si>
  <si>
    <t>государственное  и муниципальное управление</t>
  </si>
  <si>
    <t>экономика  финансы и кредит</t>
  </si>
  <si>
    <t>главный специалист-эксперт отдела управления  и распоряжения земельными ресурсами Министерства государственного имущества Республики Марий Эл</t>
  </si>
  <si>
    <t>экономика  и управление  на предприятии агропромышленного комплекса</t>
  </si>
  <si>
    <t>14 л. 10 мес./ 14 л. 10 мес.</t>
  </si>
  <si>
    <t>культурно-просветительная работа</t>
  </si>
  <si>
    <t>23 г. 5 мес./ 39 л. 2 мес.</t>
  </si>
  <si>
    <t>консультант отдела организационной работы Министерства культуры, печати и по делам национальностей Республики Марий Эл</t>
  </si>
  <si>
    <t>руководитель аппарата мирового судьи судебного участка № 39 судебного Советского района</t>
  </si>
  <si>
    <t>Воробьева 
Анна 
Андреевна</t>
  </si>
  <si>
    <t xml:space="preserve">специалист-эксперт отдела по вопросам  нормативных правовых актов субъекта Российской Федерации и ведения федерального регистра, ведения реестра муниципальных образований, регистрации и ведения реестра уставов муниципальных образований Управления Министерства юстиции Российской Федерации по Республике  Марий Эл </t>
  </si>
  <si>
    <t>0 л. 7 мес./ 0 л. 7 мес.</t>
  </si>
  <si>
    <t xml:space="preserve">консультант отдела предоставления коммунальных услуг  и коммунальной инфраструктуры Министерства строительства, архитектуры и жилищно-коммунального хозяйства Республики Марий Эл </t>
  </si>
  <si>
    <t>3 г. 8 мес./ 6 л. 10 мес.</t>
  </si>
  <si>
    <t xml:space="preserve">консультант отдела предоставления коммунальных услуг  и коммунальной инфраструктуры Министерства строительства, архитектуры и жилищно-коммунального хозяйства Республики Марий Эл  </t>
  </si>
  <si>
    <t>Ефремова 
Анна 
Евгеньевна</t>
  </si>
  <si>
    <t>0 л. 0 мес./ 19 л. 9 мес.</t>
  </si>
  <si>
    <t>0 л. 7 мес./ 4 г. 6 мес.</t>
  </si>
  <si>
    <t>консультант отдела экономики администрации городского округа «Город Йошкар-Ола»</t>
  </si>
  <si>
    <t>28 л. 2 мес./ 19 л. 9 мес.</t>
  </si>
  <si>
    <t>экономическая теория  юриспруденция</t>
  </si>
  <si>
    <t>18 л. 11 мес./ 5 л. 8 мес.</t>
  </si>
  <si>
    <t>Туманова 
Татьяна Михайловна</t>
  </si>
  <si>
    <t>советник отдела правового обеспечения деятельности комитетов правового управления Аппарата Государственного Собрания Республики Марий Эл</t>
  </si>
  <si>
    <t>экономика   финансы и кредит</t>
  </si>
  <si>
    <t>Васильева 
Елена 
Юрьевна</t>
  </si>
  <si>
    <t>главный государственный инспектор отдела государственного жилищного надзора Департамента государственного жилищного надзора Республики Марий Эл</t>
  </si>
  <si>
    <t xml:space="preserve">физика  бухгалтерский учет, анализ и аудит </t>
  </si>
  <si>
    <t>11 л. 3 мес./ 25 л. 11 мес.</t>
  </si>
  <si>
    <t>главный государственный инспектор отдела контроля платежей  и бухгалтерского учета Департамента государственного жилищного надзора Республики Марий Эл</t>
  </si>
  <si>
    <t>Петухова 
Виктория Анатольевна</t>
  </si>
  <si>
    <t xml:space="preserve">государственное  и муниципальное управление </t>
  </si>
  <si>
    <t>главный специалист-эксперт отдела правовой работы Министерства сельского хозяйства  и продовольствия Республики Марий Эл</t>
  </si>
  <si>
    <t>советник отдела правовой экспертизы Министерства внутренней политики, развития местного самоуправления  и юстиции Республики Марий Эл</t>
  </si>
  <si>
    <t>ведущий консультант общего отдела Министерства финансов Республики Марий Эл</t>
  </si>
  <si>
    <t>Антипина 
Надежда 
Михайловна</t>
  </si>
  <si>
    <t>12 л. 0 мес./ 13 л. 8 мес.</t>
  </si>
  <si>
    <t xml:space="preserve">секретарь судебного заседания мирового судьи судебного участка № 34 Сернурского судебного района </t>
  </si>
  <si>
    <t xml:space="preserve">ведущий специалист  1 разряда отдела по организации социального обслуживания Министерства социального развития Республики Марий Эл </t>
  </si>
  <si>
    <t xml:space="preserve">социальная работа </t>
  </si>
  <si>
    <t>0 л. 0 мес./ 0 л. 6 мес.</t>
  </si>
  <si>
    <t>специалист по социальной работе учебно-вспомогательного персонала ГБУ Республики Марий Эл «Дом-интернат «Таир»</t>
  </si>
  <si>
    <t>начальник отдела финансового  и бухгалтерского учета Управления делами Главы Республики Марий Эл  и Правительства Республики Марий Эл</t>
  </si>
  <si>
    <t xml:space="preserve">заместитель начальника отдела финансирования отраслей здравоохранения, физической культуры  и спорта Министерства финансов Республики  Марий Эл </t>
  </si>
  <si>
    <t>начальник отдела информационных технологий Министерства социального развития Республики  Марий Эл</t>
  </si>
  <si>
    <t>Кленов 
Игорь 
Сергеевич</t>
  </si>
  <si>
    <t xml:space="preserve">антикризисное управление </t>
  </si>
  <si>
    <t>налоги  и налогообложение</t>
  </si>
  <si>
    <t>10 л. 11 мес./ 8 л. 11 мес.</t>
  </si>
  <si>
    <t>Новоселов 
Павел 
Олегович</t>
  </si>
  <si>
    <t>ведущий консультант отдела финансирования аппарата управления Министерства финансов Республики Марий Эл</t>
  </si>
  <si>
    <t>государственное  и муниципальное управление  управление персоналом</t>
  </si>
  <si>
    <t>экономическая безопасность</t>
  </si>
  <si>
    <t>главный специалист-эксперт отдела инвестиций, строительства  и стройиндустрии Министерства строительства, архитектуры  и жилищно-коммунального хозяйства Республики Марий Эл</t>
  </si>
  <si>
    <t>ведущий советник  в отделе правовой экспертизы государственно-правового управления Главы Республики Марий Эл</t>
  </si>
  <si>
    <t>биология  профессиональная переподготовка  государственное и муниципальное управление</t>
  </si>
  <si>
    <t>Полушина 
Анна 
Валерьевна</t>
  </si>
  <si>
    <t xml:space="preserve">начальник отдела по защите прав семьи, материнства  и детства Министерства социального развития Республики Марий Эл </t>
  </si>
  <si>
    <t>социальная педагогика</t>
  </si>
  <si>
    <t xml:space="preserve">консультант отдела развития  торговли, потребительского рынка и лицензирования Министерства промышленности, экономического развития  и торговли Республики Марий Эл    </t>
  </si>
  <si>
    <t>консультант отдела развития промышленного комплекса Министерства промышленности, экономического развития и торговли Республики Марий Эл</t>
  </si>
  <si>
    <t xml:space="preserve">ведущий специалист-эксперт отдела мониторинга и контроля проектной деятельности управления стратегического планирования, прогнозирования и проектной деятельности Министерства промышленности, экономического развития и торговли Республики Марий Эл </t>
  </si>
  <si>
    <t>Иванова 
Наталия Владимировна</t>
  </si>
  <si>
    <t>стандартизация  и сертификация  юриспруденция</t>
  </si>
  <si>
    <t>14 л. 2 мес./ 9 л. 9 мес.</t>
  </si>
  <si>
    <t>14 л. 10 мес./ 20 л. 3 мес.</t>
  </si>
  <si>
    <t>19 л. 2 мес./ 16 л. 9 мес.</t>
  </si>
  <si>
    <t>Мальцева
 Ольга 
Ананьевна</t>
  </si>
  <si>
    <t>14 л. 1 мес./ 22 г. 2 мес.</t>
  </si>
  <si>
    <t>Тюпкина 
Анна 
Леонидовна</t>
  </si>
  <si>
    <t>консультант отдела жилищно-коммунального хозяйства Министерства строительства, архитектуры  и жилищно-коммунального хозяйства Республики Марий Эл</t>
  </si>
  <si>
    <t>17 л. 8 мес./ 32 г. 9 мес.</t>
  </si>
  <si>
    <t>11 л. 5 мес./ 11 л. 5 мес.</t>
  </si>
  <si>
    <t>Меледина 
Анна 
Сергеевна</t>
  </si>
  <si>
    <t>консультант отдела  по сохранению, использованию  и охране объектов культурного наследия Министерства культуры, печати и по делам национальностей Республики Марий Эл</t>
  </si>
  <si>
    <t xml:space="preserve">математика   государственное и муниципальное управление </t>
  </si>
  <si>
    <t>Петрова 
Елена Владимировна</t>
  </si>
  <si>
    <t>консультант по делам архивов Министерства культуры, печати и по делам национальностей Республики Марий Эл</t>
  </si>
  <si>
    <t xml:space="preserve">экономическая теория </t>
  </si>
  <si>
    <t>Тарасова 
Светлана Валерьевна</t>
  </si>
  <si>
    <t>консультант отдела  по контролю  за формированием доходов республиканского бюджета Республики Марий Эл Государственной счетной палаты Республики Марий Эл</t>
  </si>
  <si>
    <t>английский язык</t>
  </si>
  <si>
    <t>Земцов 
Иван 
Сергеевич</t>
  </si>
  <si>
    <t>18 л. 11 мес./ 0 л. 0 мес.</t>
  </si>
  <si>
    <t xml:space="preserve">ведущий специалист-эксперт отдела анализа и технического развития отрасли Министерства культуры, печати и по делам национальностей Республики Марий Эл </t>
  </si>
  <si>
    <t xml:space="preserve">социальная работа   государственное и муниципальное управление </t>
  </si>
  <si>
    <t>консультант отдела спортивно-массовой работы управления  по физической культуре и спорту Министерства молодежной политики, спорта и туризма Республики Марий Эл</t>
  </si>
  <si>
    <t>3 г. 4 мес./ 3 г. 4 мес.</t>
  </si>
  <si>
    <t>17 л. 1 мес./ 17 л. 1 мес.</t>
  </si>
  <si>
    <t xml:space="preserve">технология хранения и переработки растениеводческой продукции  профессиональная переподготовка  государственное и муниципальное управление  </t>
  </si>
  <si>
    <t>21 г. 4 мес./ 21 г. 4 мес.</t>
  </si>
  <si>
    <t>заместитель начальника отдела растениеводства и технической политики Министерства сельского хозяйства  и продовольствия Республики Марий Эл</t>
  </si>
  <si>
    <t>консультант отдела  по формированию продовольственных рынков Министерства сельского хозяйства  и продовольствия Республики Марий Эл</t>
  </si>
  <si>
    <t>12 л. 5 мес./ 12 л. 5 мес.</t>
  </si>
  <si>
    <t>правоохранительная деятельность</t>
  </si>
  <si>
    <t>11 л. 4 мес./ 11 л. 4 мес.</t>
  </si>
  <si>
    <t>главный специалист-эксперт отдела управления дорожным хозяйством Министерства транспорта и дорожного хозяйства Республики Марий Эл</t>
  </si>
  <si>
    <t>19 л. 2 мес./ 30 л. 10 мес.</t>
  </si>
  <si>
    <t>приказ  от 16.03.2021 № 12-лс</t>
  </si>
  <si>
    <t xml:space="preserve">абзац 6 пп.2  п.10 (увольнение с гражданской службы в связи с назначением гражданского служащего на государственную должность) </t>
  </si>
  <si>
    <t>физика  государственное  и муниципальное управление</t>
  </si>
  <si>
    <t>распоряжение от 10.03.2021 № 03-к</t>
  </si>
  <si>
    <t>Смирнов 
Дмитрий Евгеньевич</t>
  </si>
  <si>
    <t>16 л. 4 мес./ 0 л. 0 мес.</t>
  </si>
  <si>
    <t>министр сельского хозяйства  и продовольствия Республики Марий Эл</t>
  </si>
  <si>
    <t>Архангельская Анжела Анатольевна</t>
  </si>
  <si>
    <t xml:space="preserve">педагогика  и психология (дошкольная)  государственное  и муниципальное управление </t>
  </si>
  <si>
    <t>26 л. 8 мес./ 28 л. 7 мес.</t>
  </si>
  <si>
    <t>приказ  от 15.03.2021 № 112 л/с</t>
  </si>
  <si>
    <t>марийская филология</t>
  </si>
  <si>
    <t>9 л. 5 мес./ 22 г. 2 мес.</t>
  </si>
  <si>
    <t xml:space="preserve"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</t>
  </si>
  <si>
    <t>приказ  от 15.03.2021 № 138</t>
  </si>
  <si>
    <t>экономика  и управление  на предприятии  конфликтология</t>
  </si>
  <si>
    <t>9 л. 3 мес./ 9 л. 3 мес.</t>
  </si>
  <si>
    <t>лесоинженерное дело  финансы и кредит</t>
  </si>
  <si>
    <t>5 л. 11 мес./ 9 л. 8 мес.</t>
  </si>
  <si>
    <t>Лесив 
Наталья  
Сергеевна</t>
  </si>
  <si>
    <t>консультант отдела экономической политики и капитального ремонта жилищного фонда Министерства строительства, архитектуры  и жилищно-коммунального хозяйства Республики Марий Эл</t>
  </si>
  <si>
    <t>18 л. 9 мес./ 12 л. 11 мес.</t>
  </si>
  <si>
    <t>приказ  от 12.03.2021 № 110 л/с</t>
  </si>
  <si>
    <t>Лопкина 
Инна 
Анатольевна</t>
  </si>
  <si>
    <t xml:space="preserve">Максимов 
Сергей Александрович </t>
  </si>
  <si>
    <t>организация продовольственного обеспечения. менеджмент</t>
  </si>
  <si>
    <t>23 г. 10 мес./ 19 л. 5 мес.</t>
  </si>
  <si>
    <t>Морозенко 
Тарас 
Николаевич</t>
  </si>
  <si>
    <t>2 г. 6 мес./ 3 г. 3 мес.</t>
  </si>
  <si>
    <t>Репина 
Елена 
Николаевна</t>
  </si>
  <si>
    <t>главный специалист-эксперт юридического отдела Министерства строительства, архитектуры  и жилищно-коммунального хозяйства Республики Марий Эл</t>
  </si>
  <si>
    <t xml:space="preserve">начальник общего отдела Министерства социального развития Республики  Марий Эл </t>
  </si>
  <si>
    <t>социальная работа  экономика</t>
  </si>
  <si>
    <t>Смирнова 
Елена 
Геннадьевна</t>
  </si>
  <si>
    <t>0 л. 0 мес./ 7 л. 8 мес.</t>
  </si>
  <si>
    <t>заместитель руководителя клиентской службы  ГУ - Управление Пенсионного фонда Российской Федерации в г. Йошкар-Оле Республики Марий Эл</t>
  </si>
  <si>
    <t xml:space="preserve">начальник отдела опеки, попечительства  и социальных выплат Министерства социального развития Республики  Марий Эл </t>
  </si>
  <si>
    <t>2 г. 4 мес./ 1 г. 2 мес.</t>
  </si>
  <si>
    <t>Тарасова 
Юлия 
Николаевна</t>
  </si>
  <si>
    <t xml:space="preserve">руководитель ГКУ Республики Марий Эл «Центр предоставления мер социальной поддержки населения  в Медведевском районе Республики Марий Эл» </t>
  </si>
  <si>
    <t xml:space="preserve">для замещения ведущей группы должностей  в порядке должностного роста </t>
  </si>
  <si>
    <t>экономика  и управление аграрным производством</t>
  </si>
  <si>
    <t xml:space="preserve">консультант отдела правовой и кадровой работы Министерства социального развития Республики  Марий Эл </t>
  </si>
  <si>
    <t>15 л. 5 мес./ 15 л. 5 мес.</t>
  </si>
  <si>
    <t>Сафарханова 
Анна 
Валерьевна</t>
  </si>
  <si>
    <t>24.101991</t>
  </si>
  <si>
    <t>приказ  от 26.02.2021 № 6/лс</t>
  </si>
  <si>
    <t xml:space="preserve">ведущий консультант отдела административной работы Постоянного представительства Республики Марий Эл  при Президенте Российской Федерации  </t>
  </si>
  <si>
    <t>0 л. 0 мес./ 4 г. 7 мес.</t>
  </si>
  <si>
    <t>Сентебов 
Иван 
Сергеевич</t>
  </si>
  <si>
    <t>Кузнецова 
Татьяна Вениаминовна</t>
  </si>
  <si>
    <t>Петкевич 
Светлана  Александровна</t>
  </si>
  <si>
    <t>Птушко   
Светлана 
Ивановна</t>
  </si>
  <si>
    <t>Белоусова 
Наталья 
Сергеевна</t>
  </si>
  <si>
    <t>распоряжение  от 13.04.2021 № 117</t>
  </si>
  <si>
    <t>Ванюкова 
Татьяна 
Валентиновна</t>
  </si>
  <si>
    <t>15 л. 5 мес./ 0 л. 0 мес.</t>
  </si>
  <si>
    <t>экономика  и управление  на предприятии аграрно-промышленного комплекса</t>
  </si>
  <si>
    <t xml:space="preserve">экономика и управление на предприятии агропромышленного комплекса профессиональная переподготовка  бухгалтер - ревизор  юриспруденция </t>
  </si>
  <si>
    <t>9 л. 9 мес./ 0 л. 0 мес.</t>
  </si>
  <si>
    <t>абзац 2 пп. 1 п. 10  (по результатам конкурса  на включение  в кадровый резерв)</t>
  </si>
  <si>
    <t>приказ  от 13.04.2021 № 29-к</t>
  </si>
  <si>
    <t>3 г. 3 мес./ 3 г. 3 мес.</t>
  </si>
  <si>
    <t>приказ  от 23.04.2021 № 86-лс</t>
  </si>
  <si>
    <t>старший специалист 1 разряда отдела государственной гражданской службы  и правовой работы Комитета ветеринарии Республики Марий Эл</t>
  </si>
  <si>
    <t>главный государственный инспектор - главный государственный инженер - инспектор по Куженерскому району отдела  по осуществлению надзора департамента  по региональному государственному надзору  в области технического состояния самоходных машин и других видов техники Министерства сельского хозяйства и продовольствия Республики Марий Эл</t>
  </si>
  <si>
    <t>Назаров 
Валерий 
Федорович</t>
  </si>
  <si>
    <t>приказ  от 15.03.2018 № 79
(приказ  от 29.03.2021 № 32-лс)</t>
  </si>
  <si>
    <t>приказ  от 13.05.2021 № 204-к</t>
  </si>
  <si>
    <t xml:space="preserve">заместитель начальника отдела аналитической  и организационной работы Министерства государственного имущества Республики Марий Эл </t>
  </si>
  <si>
    <t>финансы и кредит  экономика</t>
  </si>
  <si>
    <t>2 г. 5 мес./ 4 г. 5 мес.</t>
  </si>
  <si>
    <t>приказ  от 14.05.2021 № 93-к</t>
  </si>
  <si>
    <t>Колотова 
Галина Владимировна</t>
  </si>
  <si>
    <t xml:space="preserve">заместитель начальника отдела финансового планирования и бюджетного учета Департамента труда  и занятости населения Республики Марий Эл </t>
  </si>
  <si>
    <t xml:space="preserve">менеджмент организации  </t>
  </si>
  <si>
    <t>17 л. 6 мес./ 22 г. 8 мес.</t>
  </si>
  <si>
    <t>приказ  от 28.04.2021 № 81-К</t>
  </si>
  <si>
    <t>Петухова 
Лариса 
Викторовна</t>
  </si>
  <si>
    <t>5 л. 4 мес./ 17 л. 7 мес.</t>
  </si>
  <si>
    <t>Сухова 
Наталия 
Борисовна</t>
  </si>
  <si>
    <t xml:space="preserve">начальник отдела правового обеспечения, государственной гражданской службы, кадров и контроля Министерства молодежной политики, спорта и туризма Республики Марий Эл </t>
  </si>
  <si>
    <t>2 г. 2 мес./ 8 л. 9 мес.</t>
  </si>
  <si>
    <t>юрисконсульт административного отдела АУ «Управление спортивных сооружений Республики Марий Эл»</t>
  </si>
  <si>
    <t xml:space="preserve">начальник отдела бухгалтерского учета, отчетности  и государственных закупок Министерства молодежной политики, спорта и туризма Республики Марий Эл  </t>
  </si>
  <si>
    <t>16 л. 1 мес./ 20 л. 6 мес.</t>
  </si>
  <si>
    <t>главный специалист РГКУ «Информационный центр Республики Марий Эл»</t>
  </si>
  <si>
    <t xml:space="preserve">советник отдела правового обеспечения, государственной гражданской службы, кадров и контроля Министерства молодежной политики, спорта и туризма Республики Марий Эл  </t>
  </si>
  <si>
    <t>0 л. 0 мес./ 8 л. 9 мес.</t>
  </si>
  <si>
    <t xml:space="preserve">советник отдела охраны материнства и детства Министерства здравоохранения Республики Марий Эл </t>
  </si>
  <si>
    <t>педиатрия</t>
  </si>
  <si>
    <t>приказ  от 15.04.2021 № 709</t>
  </si>
  <si>
    <t>врач-рентгенолог  ГБУ Республики  Марий Эл «Детская республиканская клиническая больница»</t>
  </si>
  <si>
    <t>советник управления  по физической культуре  и спорту Министерства молодежной политики, спорта и туризма Республики Марий Эл</t>
  </si>
  <si>
    <t>1 г. 3 мес./ 1 г. 3 мес.</t>
  </si>
  <si>
    <t>главный специалист-эксперт управления  по физической культуре и спорту Министерства молодежной политики, спорта и туризма Республики Марий Эл</t>
  </si>
  <si>
    <t>бухгалтерский учет, анализ и аудит  государственное  и муниципальное управление</t>
  </si>
  <si>
    <t>9 л. 10 мес./ 7 л. 7 мес.</t>
  </si>
  <si>
    <t>Королева 
Анна Александровна</t>
  </si>
  <si>
    <t>ведущий специалист  2 разряда отдела правового обеспечения, государственной гражданской службы  и  кадровой работы Министерства природных ресурсов, экологии и охраны окружающей среды Республики Марий Эл</t>
  </si>
  <si>
    <t>Красилова 
Лариса 
Викторовна</t>
  </si>
  <si>
    <t>главный специалист-эксперт Территориального фонда обязательного медицинского страхования Республики Марий Эл</t>
  </si>
  <si>
    <t>0 л. 0 мес./ 26 л. 0 мес.</t>
  </si>
  <si>
    <t xml:space="preserve">абзац 2 пп. 1 п. 10  (по результатам конкурса  на включение  в кадровый резерв) </t>
  </si>
  <si>
    <t xml:space="preserve">советник отдела правового обеспечения Министерства государственного имущества Республики Марий Эл </t>
  </si>
  <si>
    <t>23 г. 6 мес./ 34 г. 7 мес.</t>
  </si>
  <si>
    <t>Назарова 
Алла 
Юрьевна</t>
  </si>
  <si>
    <t>10 л. 10 мес./ 10 л. 10 мес.</t>
  </si>
  <si>
    <t>советник отдела правового обеспечения Министерства государственного имущества Республики Марий Эл</t>
  </si>
  <si>
    <t>главный специалист-эксперт отдела правового обеспечения Министерства государственного имущества Республики Марий Эл</t>
  </si>
  <si>
    <t>6 л. 9 мес./ 7 л. 0 мес.</t>
  </si>
  <si>
    <t xml:space="preserve">советник отдела организации и координации туристской деятельности Министерства молодежной политики, спорта и туризма Республики Марий Эл  </t>
  </si>
  <si>
    <t>социально-культурный сервис  и туризм  экономика</t>
  </si>
  <si>
    <t>Солодкова 
Ольга Александровна</t>
  </si>
  <si>
    <t>специалист  АО «Марийский машиностроительный завод»</t>
  </si>
  <si>
    <t>приказ от 24.04.2018 № 49-к
(приказ от 26.04.2021 № 40-к)</t>
  </si>
  <si>
    <t>4 г. 5 мес./ 2 г. 0 мес.</t>
  </si>
  <si>
    <t>17 л. 5 мес./ 21 г. 0 мес.</t>
  </si>
  <si>
    <t>7 л. 3 мес./ 21 г. 0 мес.</t>
  </si>
  <si>
    <t>5 л. 6 мес./ 6 л. 0 мес.</t>
  </si>
  <si>
    <t>0 л. 0 мес./ 18 л. 0 мес.</t>
  </si>
  <si>
    <t>22 г. 0 мес./ 24 г. 4 мес.</t>
  </si>
  <si>
    <t>9 л. 0 мес./ 10  л. 8 мес.</t>
  </si>
  <si>
    <t>0 л. 0 мес./ 8 л. 0 мес.</t>
  </si>
  <si>
    <t>6 л. 3 мес./ 4 г. 0 мес.</t>
  </si>
  <si>
    <t xml:space="preserve">16 л. 0 мес./ 17 л. 6 мес. </t>
  </si>
  <si>
    <t xml:space="preserve">заместитель министра культуры, печати и по делам национальностей Республики Марий Эл </t>
  </si>
  <si>
    <t>приказ  от 19.05.2021 № 120</t>
  </si>
  <si>
    <t>Зверева 
Светлана 
Владимировна</t>
  </si>
  <si>
    <t xml:space="preserve">филология  профессиональная переподготовка  музейное дело  и охрана культурного  и природного наследия </t>
  </si>
  <si>
    <t>директор ГБУК Республики Марий Эл «Национальный музей Республики Марий Эл имени Тимофея Евсеева»</t>
  </si>
  <si>
    <t>0 л. 10 мес./ 3 г. 0 мес.</t>
  </si>
  <si>
    <t>начальник отдела административной работы Постоянного представительства Республики Марий Эл при Президенте Российской Федерации</t>
  </si>
  <si>
    <t>6 л. 4 мес./ 6 л. 4 мес.</t>
  </si>
  <si>
    <t>приказ  от 12.05.2021 № 26/лс</t>
  </si>
  <si>
    <t xml:space="preserve">Каменский  
Максим 
Андреевич </t>
  </si>
  <si>
    <t>заместитель начальника отдела административной работы Постоянного представительства Республики Марий Эл при Президенте Российской Федерации</t>
  </si>
  <si>
    <t xml:space="preserve">заместитель министра здравоохранения Республики Марий Эл </t>
  </si>
  <si>
    <t>приказ  от 11.05.2021 № 843</t>
  </si>
  <si>
    <t>заместитель директора ГКУ Республики Марий Эл «Центр  по материально-техническому обеспечению деятельности мировых судей в Республике Марий Эл»</t>
  </si>
  <si>
    <t>6 л. 0 мес./ 7 л. 0 мес.</t>
  </si>
  <si>
    <t>лечебное дело  юриспруденция</t>
  </si>
  <si>
    <t>Охотников 
Михаил 
Александрович</t>
  </si>
  <si>
    <t>заместитель главного врача по организационно-методической работе ГБУ Республики  Марий Эл «Республиканский онкологический диспансер»</t>
  </si>
  <si>
    <t>инструментальное исполнительство</t>
  </si>
  <si>
    <t>Паскичев 
Алексей  Анатольевич</t>
  </si>
  <si>
    <t>0 л. 0 мес./ 25 л. 1 мес.</t>
  </si>
  <si>
    <t>Полевщиков 
Владимир 
Александрович</t>
  </si>
  <si>
    <t>13 л. 0 мес./ 18 л. 0 мес.</t>
  </si>
  <si>
    <t>начальник отдела по защите прав субъектов персональных данных и надзора в сфере массовых коммуникаций Управления Роскомнадзора по Республике Марий Эл</t>
  </si>
  <si>
    <t>Фризин 
Дмитрий Владимирович</t>
  </si>
  <si>
    <t>главный врач  ГБУ Республики Марий Эл «Волжская центральная городская больница»</t>
  </si>
  <si>
    <t xml:space="preserve">вычислительные машины, комплексы, системы и сети </t>
  </si>
  <si>
    <t>приказ  от 21.05.2021 № 46-к</t>
  </si>
  <si>
    <t>Бусыгин 
Евгений  
Юрьевич</t>
  </si>
  <si>
    <t xml:space="preserve">начальник отдела развития торговли, потребительского рынка и лицензирования Министерства промышленности, экономического развития  и торговли Республики Марий Эл  </t>
  </si>
  <si>
    <t>приказ  от 21.05.2021 № 4</t>
  </si>
  <si>
    <t>Воробьева 
Ирина 
Леонидовна</t>
  </si>
  <si>
    <t>заместитель начальника отдела развития топливно-энергетического комплекса Министерства промышленности, экономического развития и торговли Республики Марий Эл</t>
  </si>
  <si>
    <t>17 л. 3 мес./ 24 г. 0 мес.</t>
  </si>
  <si>
    <t xml:space="preserve">финансы и кредит </t>
  </si>
  <si>
    <t>Ганичева 
Вера 
Викторовна</t>
  </si>
  <si>
    <t>16 л. 0 мес./ 16 л. 0 мес.</t>
  </si>
  <si>
    <t>17 л. 2 мес./ 17 л. 2 мес.</t>
  </si>
  <si>
    <t>Заболотских 
Ирина 
Леонидовна</t>
  </si>
  <si>
    <t>приказ  от 31.05.2021 № 113-к</t>
  </si>
  <si>
    <t>Лапенков 
Сергей 
Владимирович</t>
  </si>
  <si>
    <t>19 л. 5 мес./ 0 л. 0 мес.</t>
  </si>
  <si>
    <t>советник отдела корпоративного управления Министерства государственного имущества Республики Марий Эл</t>
  </si>
  <si>
    <t>консультант отдела государственных инвестиций Министерства промышленности, экономического развития и торговли Республики Марий Эл</t>
  </si>
  <si>
    <t>Терехович 
Марина 
Евгеньевна</t>
  </si>
  <si>
    <t>15 л. 0 мес./ 15 л. 0 мес.</t>
  </si>
  <si>
    <t>ведущий консультант отдела развития торговли, потребительского рынка и лицензирования Министерства промышленности, экономического развития и торговли Республики Марий Эл</t>
  </si>
  <si>
    <t>зоотехния  профессиональная переподготовка  менеджмент</t>
  </si>
  <si>
    <t>Шабалина 
Елена 
Сергеевна</t>
  </si>
  <si>
    <t>19 л. 1 мес./ 21 г. 0 мес.</t>
  </si>
  <si>
    <t>приказ  от 28.04.2018  № 203 л/с
(приказ от 25.05.2021 № 215 л/с)</t>
  </si>
  <si>
    <t>ведущий советник отдела правовой экспертизы правового управления Аппарата Государственного Собрания Республики Марий Эл</t>
  </si>
  <si>
    <t xml:space="preserve">директор ГБПОУ Республики Марий Эл «Марийский республиканский колледж культуры  и искусств имени И.С.Палантая» </t>
  </si>
  <si>
    <t>экономика  и управление  на предприятии</t>
  </si>
  <si>
    <t>приказ  от 07.06.2021 № 88 л/с</t>
  </si>
  <si>
    <t>Андропова 
Наталия 
Анатольевна</t>
  </si>
  <si>
    <t>заместитель начальника отдела бюджетного учета  и отчетности Министерства финансов Республики Марий Эл</t>
  </si>
  <si>
    <t>0 л. 0 мес./ 16 л. 3 мес.</t>
  </si>
  <si>
    <t>заместитель заведующего отделом бухгалтерского учета и ревизионной работы Министерства образования и науки Республики Марий Эл</t>
  </si>
  <si>
    <t xml:space="preserve">заместитель начальника отдела мероприятий гражданской обороны, защиты населения   и территориального взаимодействия Комитета гражданской обороны  и защиты населения Республики Марий Эл </t>
  </si>
  <si>
    <t>приказ  от 10.06.2021 № 83</t>
  </si>
  <si>
    <t>заместитель начальника отдела бюджетного учета  и отчетности Министерства финансов Республики  Марий Эл</t>
  </si>
  <si>
    <t>экономика  и управление  на предприятии  (в агропромышленном комплексе)</t>
  </si>
  <si>
    <t>11 л. 8 мес./ 11 л. 11 мес.</t>
  </si>
  <si>
    <t>Валеева 
Альбина  
Фархатовна</t>
  </si>
  <si>
    <t>ведущий консультант отдела бюджетной политики и межбюджетных отношений Министерства финансов Республики Марий Эл</t>
  </si>
  <si>
    <t xml:space="preserve">заместитель начальника отдела бюджетного учета  и отчетности Министерства финансов Республики  Марий Эл </t>
  </si>
  <si>
    <t>Васильева 
Марина 
Анатольевна</t>
  </si>
  <si>
    <t>0 л. 0 мес./ 20 л. 1 мес.</t>
  </si>
  <si>
    <t>заведующий отделом бухгалтерского учета  и ревизионной работы Министерства образования и науки Республики Марий Эл</t>
  </si>
  <si>
    <t xml:space="preserve">заместитель начальника отдела делопроизводства  и по обращениям граждан организационно-аналитического управления Главы Республики Марий Эл  </t>
  </si>
  <si>
    <t>автоматизированные системы управления  юриспруденция</t>
  </si>
  <si>
    <t>распоряжение  от 08.06.2021 № 201</t>
  </si>
  <si>
    <t>Гелета 
Павел 
Александрович</t>
  </si>
  <si>
    <t>37 л. 8 мес./ 0 л. 0 мес.</t>
  </si>
  <si>
    <t xml:space="preserve">начальник отдела предупреждения чрезвычайных ситуаций  и обеспечения пожарной безопасности Комитета гражданской обороны  и защиты населения Республики Марий Эл      </t>
  </si>
  <si>
    <t>Кашкин 
Василий 
Лирьевич</t>
  </si>
  <si>
    <t>заведующий отделом подготовки органов управления и обучения Комитета гражданской обороны и защиты населения Республики Марий Эл</t>
  </si>
  <si>
    <t>23 г. 0 мес./ 23 г. 0 мес.</t>
  </si>
  <si>
    <t xml:space="preserve">начальник отдела предупреждения чрезвычайных ситуаций  и обеспечения пожарной безопасности Комитета гражданской обороны  и защиты населения Республики Марий Эл  </t>
  </si>
  <si>
    <t>комплексное использование  и охрана водных ресурсов</t>
  </si>
  <si>
    <t>Ланцов 
Евгений 
Анатольевич</t>
  </si>
  <si>
    <t>заведующий организационно-административным отделом Комитета гражданской обороны  и защиты населения Республики Марий Эл</t>
  </si>
  <si>
    <t xml:space="preserve">абзац 3 пп. 2 п. 10  (по результатам конкурса на замещение вакантной должности  в порядке должностного роста)
абзац 2 пп. 2 п. 10  (по результатам конкурса на включение в кадровый резерв в порядке должностного роста)  </t>
  </si>
  <si>
    <t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
заместитель начальника отдела бюджетного учета  и отчетности Министерства финансов Республики  Марий Эл</t>
  </si>
  <si>
    <t>приказ  от 15.03.2021 № 138
приказ  от 07.06.2021 № 88 л/с</t>
  </si>
  <si>
    <t>17 л. 11 мес./ 13 л. 4 мес.</t>
  </si>
  <si>
    <t>юриспруденция  профессиональная переподготовка  государственное  и муниципальное управление</t>
  </si>
  <si>
    <t>16 л. 2 мес./ 16 л. 11 мес.</t>
  </si>
  <si>
    <t>Семенова 
Елена 
Юрьевна</t>
  </si>
  <si>
    <t>12 л. 7 мес./ 17 л. 7 мес.</t>
  </si>
  <si>
    <t>Степанова 
Марина 
Сергеевна</t>
  </si>
  <si>
    <t>советник отдела бухгалтерского учета  и отчетности Министерства государственного имущества Республики Марий Эл</t>
  </si>
  <si>
    <t>государственное  и муниципальное управление   юриспруденция</t>
  </si>
  <si>
    <t>Хлыбов 
Алексей 
Сергеевич</t>
  </si>
  <si>
    <t>0 л. 0 мес./ 6 л. 8 мес.</t>
  </si>
  <si>
    <t>общетехнические дисциплины</t>
  </si>
  <si>
    <t>34 г. 2 мес./ 34 г. 2 мес.</t>
  </si>
  <si>
    <t xml:space="preserve">консультант отдела предупреждения чрезвычайных ситуаций и обеспечения пожарной безопасности Комитета гражданской обороны  и защиты населения Республики Марий Эл </t>
  </si>
  <si>
    <t>Егошин 
Андрей 
Николаевич</t>
  </si>
  <si>
    <t>главный специалист-эксперт отдела предупреждения чрезвычайных ситуаций и обеспечения пожарной безопасности Комитета гражданской обороны и защиты населения Республики Марий Эл</t>
  </si>
  <si>
    <t xml:space="preserve">консультант отдела мероприятий гражданской обороны, защиты населения и территориального взаимодействия Комитета гражданской обороны  и защиты населения Республики Марий Эл </t>
  </si>
  <si>
    <t>менеджмент организации  управление персоналом</t>
  </si>
  <si>
    <t xml:space="preserve">ведущий специалист-эксперт отдела мероприятий гражданской обороны, защиты населения  и территориального взаимодействия Комитета гражданской обороны и защиты </t>
  </si>
  <si>
    <t xml:space="preserve">Кирдяев 
Андрей 
Владимирович </t>
  </si>
  <si>
    <t>23 г. 3 мес./ 0 л. 0 мес.</t>
  </si>
  <si>
    <t>Лапшов 
Андрей 
Владимирович</t>
  </si>
  <si>
    <t>0 л. 0 мес./ 8 л. 5 мес.</t>
  </si>
  <si>
    <t>консультант отдела предупреждения чрезвычайных ситуаций и обеспечения пожарной безопасности Комитета гражданской обороны  и защиты населения Республики Марий Эл</t>
  </si>
  <si>
    <t>Магарра 
Елена 
Валерьевна</t>
  </si>
  <si>
    <t>0 л. 0 мес./ 16 л. 5 мес.</t>
  </si>
  <si>
    <t xml:space="preserve">консультант отдела бюджетного учета  и отчетности Министерства финансов Республики  Марий Эл </t>
  </si>
  <si>
    <t>приказ  от 07.06.2021 № 89 л/с</t>
  </si>
  <si>
    <t>16 л. 2 мес./ 2 г. 7 мес.</t>
  </si>
  <si>
    <t>Шарафутдинова 
Гузалия 
Раисовна</t>
  </si>
  <si>
    <t>главный специалист РГУ «Информационный центр Республики Марий Эл»</t>
  </si>
  <si>
    <t>абзац 3 пп. 2п. 10 (по результатам конкурса на замещение вакантной должности в порядке должностного роста)</t>
  </si>
  <si>
    <t>главный специалист-эксперт отдела экономической политики и капитального ремонта жилищного фонда Министерства строительства, архитектуры и жилищно-коммунального хозяйства Республики Марий Эл</t>
  </si>
  <si>
    <t>Ведерникова 
Елена 
Лаврентьевна</t>
  </si>
  <si>
    <t xml:space="preserve">консультант отдела жилищно-коммунального хозяйства Министерства строительства, архитектуры и жилищно-коммунального хозяйства Республики Марий Эл  </t>
  </si>
  <si>
    <t>приказ от 26.07.2021 № 364</t>
  </si>
  <si>
    <t>Иванова 
Анастасия 
Николаевна</t>
  </si>
  <si>
    <t>консультант отдела жилищно-коммунального хозяйства Министерства строительства, архитектуры и жилищно-коммунального хозяйства Республики Марий Эл</t>
  </si>
  <si>
    <t>0 л. 3 мес./ 13 л. 1 мес.</t>
  </si>
  <si>
    <t>абзац 3 пп. 1п. 10 (по результатам конкурса на замещение вакантной должности)</t>
  </si>
  <si>
    <t>Лисова 
Марина 
Вячеславовна</t>
  </si>
  <si>
    <t>5 л. 9 мес./ 0 л. 0 мес.</t>
  </si>
  <si>
    <t>специалист 1 разряда Межмуниципального отдела по Советскому району Управления Федеральной службы государственной регистрации, кадастра и картографии по Республике Марий Эл</t>
  </si>
  <si>
    <t>заместитель заведующего отделом подготовки органов управления и обучения Комитета гражданской обороны и защиты населения Республики Марий Эл</t>
  </si>
  <si>
    <t>консультант отдела финансового планирования, бухгалтерского учета и отчетности Министерства транспорта и дорожного хозяйства Республики Марий Эл</t>
  </si>
  <si>
    <t>приказ  от 30.08.2021 № 691</t>
  </si>
  <si>
    <t xml:space="preserve">советник отдела бухгалтерского учета, отчетности  и государственных закупок Министерства молодежной политики, спорта и туризма Республики Марий Эл   </t>
  </si>
  <si>
    <t>Глушкова 
Анна 
Андреевна</t>
  </si>
  <si>
    <t>абзац 3 пп. 1 п. 10  (по результатам конкурса на замещение  вакантной должности)</t>
  </si>
  <si>
    <t xml:space="preserve">бухгалтерский учет, анализ и аудит  контрактная система  в сфере закупок товаров, работ, услуг для обеспечения государственных  и муниципальных нужд  </t>
  </si>
  <si>
    <t>0 л. 0 мес./ 13 л. 4 мес.</t>
  </si>
  <si>
    <t>главный специалист отдела бухгалтерского учета, отчетности  и государственных закупок Министерства молодежной политики, спорта и туризма Республики Марий Эл</t>
  </si>
  <si>
    <t xml:space="preserve">консультант отдела государственной гражданской службы, организационной и кадровой работы Министерства транспорта и дорожного хозяйства Республики  Марий Эл   </t>
  </si>
  <si>
    <t xml:space="preserve">водное хозяйство  и мелиорация </t>
  </si>
  <si>
    <t>6 л. 7 мес./ 19 л. 3 мес.</t>
  </si>
  <si>
    <t>приказ  от 17.08.2021 № 141</t>
  </si>
  <si>
    <t>Щербакова 
Ольга 
Евгеньевна</t>
  </si>
  <si>
    <t>распоряжение от 10.04.2018 № 44 лс
(распоряжение от 29.03.2021 № 08 лс/а)</t>
  </si>
  <si>
    <t>приказ  от 06.06.2018  № 157
(приказ  от 07.06.2021 № 56-к)</t>
  </si>
  <si>
    <t xml:space="preserve">приказ от 02.07.2018 № 217
(приказ  от 08.09.2021  № 355-к) </t>
  </si>
  <si>
    <t>приказ  от 05.06.2018  № 235-к 
(приказ  от 08.06.2021 № 392-к)</t>
  </si>
  <si>
    <t>приказ  от 12.07.2018  № 287-к
(приказ  от 21.07.2021 № 502-к)</t>
  </si>
  <si>
    <t>ведущий советник  в секретариате Первого заместителя Председателя Правительства Республики Марий Эл Васютина М.З.</t>
  </si>
  <si>
    <t>главный специалист-эксперт  управления по физической культуре и спорту Министерства молодежной политики, спорта и туризма Республики Марий Эл</t>
  </si>
  <si>
    <t>распоряжение от 14.10.2021 № 379</t>
  </si>
  <si>
    <t>Аристова 
Елена 
Александровна</t>
  </si>
  <si>
    <t>18 л. 8 мес./ 0 л. 0 мес.</t>
  </si>
  <si>
    <t>Васильев 
Евгений 
Юрьевич</t>
  </si>
  <si>
    <t>17 л. 10 мес./ 0 л. 0 мес.</t>
  </si>
  <si>
    <t>старший смены службы внутреннего контроля ООО «Феррони»</t>
  </si>
  <si>
    <t xml:space="preserve">абзац 3 пп. 1 п. 10  (по результатам конкурса на замещение вакантной </t>
  </si>
  <si>
    <t>11 л. 2 мес./ 11 л. 2 мес.</t>
  </si>
  <si>
    <t>Комарова 
Ольга 
Владимировна</t>
  </si>
  <si>
    <t xml:space="preserve">государственное  и муниципальное управление профессиональная переподготовка   юриспруденция    </t>
  </si>
  <si>
    <t xml:space="preserve">консультант отдела профессионального искусства и культуры, образования  и организационного обеспечения Министерства культуры, печати и по делам национальностей  Республики Марий Эл  </t>
  </si>
  <si>
    <t xml:space="preserve">филология  профессиональная переподготовка  высшие библиотечные курсы </t>
  </si>
  <si>
    <t>приказ  от 17.09.2021 № 196-вр</t>
  </si>
  <si>
    <t xml:space="preserve">Бойко 
Анна 
Игоревна  </t>
  </si>
  <si>
    <t>библиотекарь высшей категории редакционно-издательского отдела ГБУК Республики Марий Эл «Национальная библиотека имени С.Г.Чавайна»</t>
  </si>
  <si>
    <t>0 л. 0 мес./ 4 г. 4 мес.</t>
  </si>
  <si>
    <t>консультант отдела экономического развития финансово-экономического управления Министерства культуры, печати и по делам национальностей Республики Марий Эл</t>
  </si>
  <si>
    <t>менеджмент организации финансы и кредит</t>
  </si>
  <si>
    <t>5 л. 7 мес./ 14 л. 2 мес.</t>
  </si>
  <si>
    <t>главный специалист-эксперт отдела финансирования инвестиционных программ и дорожного хозяйства Министерства финансов Республики Марий Эл</t>
  </si>
  <si>
    <t>товароведение  менеджмент</t>
  </si>
  <si>
    <t>Карлина 
Наталия 
Николаевна</t>
  </si>
  <si>
    <t>0 л. 7 мес./ 16 л. 4 мес.</t>
  </si>
  <si>
    <t>главный специалист-эксперт отдела экономического развития финансово-экономического управления Министерства культуры, печати и по делам национальностей Республики Марий Эл</t>
  </si>
  <si>
    <t xml:space="preserve">консультант отдела межнациональных  и межконфессиональных отношений Министерства культуры, печати и по делам национальностей Республики Марий Эл    </t>
  </si>
  <si>
    <t>7 л. 9 мес./ 6 л. 5 мес.</t>
  </si>
  <si>
    <t>Комаров 
Вячеслав 
Энергиевич</t>
  </si>
  <si>
    <t>главный специалист-эксперт отдела печати  и массовых коммуникаций Министерства культуры, печати и по делам национальностей Республики Марий Эл</t>
  </si>
  <si>
    <t xml:space="preserve">консультант отдела межнациональных  и межконфессиональных отношений Министерства культуры, печати и по делам национальностей Республики Марий Эл  </t>
  </si>
  <si>
    <t>прикладная математика (в экономике)</t>
  </si>
  <si>
    <t>Мамаева 
Зинаида 
Викторовна</t>
  </si>
  <si>
    <t>главный специалист отдела бюджетного учета и отчетности финансово-экономического управления Министерства культуры, печати и по делам национальностей Республики Марий Эл</t>
  </si>
  <si>
    <t>Петухов 
Юрий 
Анатольевич</t>
  </si>
  <si>
    <t>0 л. 0 мес./ 12 л. 0 мес.</t>
  </si>
  <si>
    <t>учитель истории МБОУ «Поздеевская основная школа» Шарангского района Нижегородской области</t>
  </si>
  <si>
    <t>консультант отдела профессионального искусства и культуры, образования  и организационного обеспечения Министерства культуры, печати и по делам национальностей  Республики Марий Эл</t>
  </si>
  <si>
    <t>Санникова 
Людмила 
Николаевна</t>
  </si>
  <si>
    <t>0 л. 6 мес./ 15 л. 1 мес.</t>
  </si>
  <si>
    <t xml:space="preserve">консультант отдела межнациональных  и межконфессиональных отношений Министерства культуры, печати и по делам национальностей Республики Марий Эл </t>
  </si>
  <si>
    <t>Степанова 
Ирина 
Вильевна</t>
  </si>
  <si>
    <t>0 л. 0 мес./ 24 г. 5 мес.</t>
  </si>
  <si>
    <t>литературный редактор ГУКП Республики Марий Эл «Газета «Кугарня»</t>
  </si>
  <si>
    <t>приказ    от 13.09.2018    № 503л/с
(приказ  от 14.09.2021 № 418 л/с)</t>
  </si>
  <si>
    <t>10 л. 2 мес./ 3 г. 1 мес.</t>
  </si>
  <si>
    <t>приказ  от 01.11.2021 № 795-к</t>
  </si>
  <si>
    <t>18 л. 6 мес./ 18 л. 6 мес.</t>
  </si>
  <si>
    <t>приказ  от 28.10.2021 № 14</t>
  </si>
  <si>
    <t>Костина  
Ирина 
Викторовна</t>
  </si>
  <si>
    <t>Газизова 
Гульнара  
Рашитовна</t>
  </si>
  <si>
    <t xml:space="preserve">проектирование зданий </t>
  </si>
  <si>
    <t>8 л. 4 мес./ 8 л. 4 мес.</t>
  </si>
  <si>
    <t>абзац 2 пп. 1 п. 10  (по результатам конкурса на включение в кадровый резерв) 
абзац 4 пп. 2  п. 10  (по результатам аттестации)</t>
  </si>
  <si>
    <t>начальник отдела организационной и кадровой работы Министерства культуры, печати и по делам национальностей Республики Марий Эл  
для замещения главной группы должностей  в порядке должностного роста</t>
  </si>
  <si>
    <t>8 л. 0 мес./ 20 л. 0 мес.</t>
  </si>
  <si>
    <t>консультант отдела анализа и технического развития Министерства культуры, печати и по делам национальностей Республики Марий Эл</t>
  </si>
  <si>
    <t>22 г. 3 мес./ 22 г. 3 мес.</t>
  </si>
  <si>
    <t>Хатмуллина 
Марина 
Васильевна</t>
  </si>
  <si>
    <t>советник отдела государственного регулирования  экономике Министерства промышленности, экономического развития и торговли Республики Марий Эл</t>
  </si>
  <si>
    <t>приказ  от 25.10.2021 № 521 л/с</t>
  </si>
  <si>
    <t xml:space="preserve">советник отдела государственного контроля (надзора) в сфере образования Министерства образования и науки Республики Марий Эл  </t>
  </si>
  <si>
    <t>приказ  от 14.10.2021 № 459-к</t>
  </si>
  <si>
    <t xml:space="preserve">советник контрольно-ревизионного отдела Министерства социального развития Республики  Марий Эл </t>
  </si>
  <si>
    <t>бухгалтерский учет  и анализ хозяйственной деятельности</t>
  </si>
  <si>
    <t>23 г. 7 мес./ 30 л. 6 мес.</t>
  </si>
  <si>
    <t>консультант отдела финансового планирования, бухгалтерского учета  и отчетности Министерства транспорта и дорожного хозяйства Республики Марий Эл</t>
  </si>
  <si>
    <t>Принцева 
Наталья 
Павловна</t>
  </si>
  <si>
    <t>6 л. 0 мес./ 20 л. 1 мес.</t>
  </si>
  <si>
    <t>природопользование  государственное  и муниципальное управление</t>
  </si>
  <si>
    <t>Трифонова 
Елена 
Владимировна</t>
  </si>
  <si>
    <t>0 л. 0 мес./ 17 л. 0 мес.</t>
  </si>
  <si>
    <t>главный специалист отдела профессионального образования Министерства образования и науки Республики Марий Эл</t>
  </si>
  <si>
    <t xml:space="preserve">ведущий консультант отдела административной работы Постоянного представительства Республики Марий Эл  при Президенте Российской Федерации </t>
  </si>
  <si>
    <t>19 л. 5 мес./ 19 л. 5 мес.</t>
  </si>
  <si>
    <t>приказ  от 15.11.2021  № 79/лс</t>
  </si>
  <si>
    <t>Шатохин 
Александр 
Анатольевич</t>
  </si>
  <si>
    <t xml:space="preserve">приказ    от 21.09.2018    № 211-лс
(приказ от 09.11.2021 № 176-лс)
</t>
  </si>
  <si>
    <t>ведущий специалист-эксперт отдела организационно-правовой работы аппарата Центральной избирательной комиссии Республики Марий Эл</t>
  </si>
  <si>
    <t>биология</t>
  </si>
  <si>
    <t>распоряжение  от 17.11.2021 № 60 лс</t>
  </si>
  <si>
    <t>Галкина 
Наталия 
Анатольевна</t>
  </si>
  <si>
    <t xml:space="preserve">преподавание в начальных классах  государственное  и муниципальное управление </t>
  </si>
  <si>
    <t>заместитель начальника информационного управления Аппарата Государственного Собрания Республики Марий Эл</t>
  </si>
  <si>
    <t>20 л. 5 мес./ 18 л. 0 мес.</t>
  </si>
  <si>
    <t>11 л. 11 мес./ 14 л. 4 мес.</t>
  </si>
  <si>
    <t>Жегалова 
Елена 
Анатольевна</t>
  </si>
  <si>
    <t>Иванова 
Татьяна 
Вениаминовна</t>
  </si>
  <si>
    <t>советник отдела правового обеспечения  деятельности комитетов правового управления Аппарата Государственного Собрания Республики Марий Эл</t>
  </si>
  <si>
    <t>16 л. 7 мес./ 8 л. 7 мес.</t>
  </si>
  <si>
    <t>распоряжение  от 13.12.2021 № 474</t>
  </si>
  <si>
    <t xml:space="preserve">экономика  и управление  в отраслях агропромышленного комплекса </t>
  </si>
  <si>
    <t>31 г. 5 мес./ 11 л. 4 мес.</t>
  </si>
  <si>
    <t>Николаев 
Анатолий 
Леонидович</t>
  </si>
  <si>
    <t>советник в отделе мобилизационной подготовки управления специальных программ Главы Республики Марий Эл</t>
  </si>
  <si>
    <t>летательные аппараты</t>
  </si>
  <si>
    <t>34 г. 3 мес./ 20 л. 4 мес.</t>
  </si>
  <si>
    <t>Афонин 
Андрей 
Анатольевич</t>
  </si>
  <si>
    <t>консультант отдела мобилизационной подготовки управления специальных программ Главы Республики Марий Эл</t>
  </si>
  <si>
    <t xml:space="preserve">начальник отдела профессионального образования Министерства образования и науки Республики Марий Эл </t>
  </si>
  <si>
    <t xml:space="preserve">педагогика  и психология (дошкольная) </t>
  </si>
  <si>
    <t>приказ  от 25.08.2021 № 379-к</t>
  </si>
  <si>
    <t>Бурмистрова 
Елена 
Викторовна</t>
  </si>
  <si>
    <t>советник отдела профессионального образования Министерства образования и науки Республики Марий Эл</t>
  </si>
  <si>
    <t>15 л. 4 мес./ 32 г. 0 мес.</t>
  </si>
  <si>
    <t>приказ  от 07.12.2021 № 127-к</t>
  </si>
  <si>
    <t>начальник отдела жилищно-коммунального хозяйства Министерства строительства, архитектуры и жилищно-коммунального хозяйства Республики Марий Эл</t>
  </si>
  <si>
    <t>экспертиза  и управление недвижимостью</t>
  </si>
  <si>
    <t>12 л. 1 мес./ 13 л. 5 мес.</t>
  </si>
  <si>
    <t>приказ  от 15.12.2021 № 618</t>
  </si>
  <si>
    <t>Гриценко 
Елена 
Алексеевна</t>
  </si>
  <si>
    <t>6 л. 6 мес./ 6 л. 6 мес.</t>
  </si>
  <si>
    <t>распоряжение от 29.11.2021 № 450</t>
  </si>
  <si>
    <t>Громов 
Дмитрий 
Владимирович</t>
  </si>
  <si>
    <t xml:space="preserve">история   менеджмент организации </t>
  </si>
  <si>
    <t>8 л. 1 мес./ 15 л. 5 мес.</t>
  </si>
  <si>
    <t>приказ  от 17.12.2021 № 622-р</t>
  </si>
  <si>
    <t>Грошева 
Любовь 
Владимировна</t>
  </si>
  <si>
    <t>советник отдела проектно-аналитической  и организационной работы Министерства образования и науки Республики Марий Эл</t>
  </si>
  <si>
    <t>26 л. 3 мес./ 19 л. 6 мес.</t>
  </si>
  <si>
    <t>Ивченко 
Светлана 
Валентиновна</t>
  </si>
  <si>
    <t>прикладная информатика (в экономике)</t>
  </si>
  <si>
    <t>10 л. 9 мес./ 16 л. 4 мес.</t>
  </si>
  <si>
    <t xml:space="preserve">филология  государственное  и муниципальное управление </t>
  </si>
  <si>
    <t>заместитель начальника отдела проектно-аналитической и организационной работы Министерства образования и науки Республики Марий Эл</t>
  </si>
  <si>
    <t>14 л. 11 мес./ 28 л. 0 мес.</t>
  </si>
  <si>
    <t xml:space="preserve">начальник отдела жилищно-коммунального хозяйства Министерства строительства, архитектуры и жилищно-коммунального хозяйства Республики Марий Эл </t>
  </si>
  <si>
    <t xml:space="preserve">проектирование  и технология радиоэлектронных средств  экономика  профессиональная переподготовка   бухгалтерский учет, анализ и аудит </t>
  </si>
  <si>
    <t>Павлова 
Надежда 
Аркадьевна</t>
  </si>
  <si>
    <t>менеджер по продажам 1 категории производства специального технологического оборудования № 200 АО «ОКТБ «Кристалл»</t>
  </si>
  <si>
    <t>6 л. 3 мес./ 6 л. 3 мес.</t>
  </si>
  <si>
    <t>Поздеева 
Ксения  
Олеговна</t>
  </si>
  <si>
    <t>консультант управления правовой и кадровой работы Министерства образования и науки Республики Марий Эл</t>
  </si>
  <si>
    <t>распоряжение от 08.12.2021 № 17-к</t>
  </si>
  <si>
    <t>абзац 3 пп. 2 п. 10  (по результатам конкурса на замещение вакантной должности  в порядке должностного роста) 
абзац 4 пп. 2  п. 10  (по результатам аттестации)</t>
  </si>
  <si>
    <t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
для замещения главной группы должностей  в порядке должностного роста</t>
  </si>
  <si>
    <t>бухгалтерский учет, анализ и аудит жилищное хозяйство  и коммунальная инфраструктура</t>
  </si>
  <si>
    <t>4 г. 5 мес./ 5 л. 3 мес</t>
  </si>
  <si>
    <t>приказ  от 15.03.2021 № 138
распоряжение от 29.11.2021 № 450</t>
  </si>
  <si>
    <t>приказ  от 06.12.2021 № 303-к</t>
  </si>
  <si>
    <t xml:space="preserve">Загайнова 
Татьяна 
Юрьевна </t>
  </si>
  <si>
    <t>12 л. 9 мес./ 0 л. 11 мес.</t>
  </si>
  <si>
    <t xml:space="preserve">для замещения ведущей группы должностей  </t>
  </si>
  <si>
    <t>консультант отдела бюджетного учета, отчетности  и делопроизводства Конституционного суда Республики Марий Эл</t>
  </si>
  <si>
    <t xml:space="preserve">руководитель аппарата мирового судьи судебного участка № 24 Звениговского судебного района  </t>
  </si>
  <si>
    <t>приказ  от 22.11.2021 № 849-к</t>
  </si>
  <si>
    <t>Наумова 
Ольга 
Владимировна</t>
  </si>
  <si>
    <t>секретарь судебного заседания мирового судьи судебного участка № 24 Звениговского судебного района</t>
  </si>
  <si>
    <t>8 л. 6 мес./ 10 л. 0 мес.</t>
  </si>
  <si>
    <t>11 л. 1 мес./ 11 л. 3 мес.</t>
  </si>
  <si>
    <t>приказ  от 14.12.2021 № 171 л/с</t>
  </si>
  <si>
    <t>главный специалист-эксперт отдела управления задолженностью бюджета Министерства финансов Республики Марий Эл</t>
  </si>
  <si>
    <t>ведущий эксперт отдела кадровой работы  и делопроизводства Министерства внутренней политики, развития местного самоуправления  и юстиции Республики Марий Эл</t>
  </si>
  <si>
    <t>34 г. 1 мес./ 34 г. 1 мес.</t>
  </si>
  <si>
    <t>Сафина 
Лилия 
Равиловна</t>
  </si>
  <si>
    <t>заместитель начальника отдела выездных проверок Инспекции Федеральной  налоговой службы  по г. Йошкар-Оле</t>
  </si>
  <si>
    <t xml:space="preserve">Смирнова 
Елена 
Владимировна </t>
  </si>
  <si>
    <t>19 л. 0 мес./ 19 л. 3 мес.</t>
  </si>
  <si>
    <t>секретарь  Йошкар-Олинского городского суда Республики Марий Эл</t>
  </si>
  <si>
    <t xml:space="preserve">главный государственный инспектор - главный государственный инженер-инспектор по городу Козьмодемьянску  и Горномарийскому району отдела по осуществлению надзора департамента  по региональному государственному надзору  в области технического состояния самоходных машин и других видов техники Министерства сельского хозяйства  и продовольствия Республики Марий Эл </t>
  </si>
  <si>
    <t>механизация сельского хозяйства  финансы и кредит</t>
  </si>
  <si>
    <t>приказ  от 27.09.2021 № 104-к</t>
  </si>
  <si>
    <t xml:space="preserve">Соболев 
Константин 
Викторович </t>
  </si>
  <si>
    <t>5 л. 6 мес./ 5 л. 6 мес.</t>
  </si>
  <si>
    <t>Шемякина 
Мария 
Леонидовна</t>
  </si>
  <si>
    <t>главный специалист Сидоровской сельской администрации Медведевского муниципального района Республики Марий Эл</t>
  </si>
  <si>
    <t xml:space="preserve">приказ  от 06.06.2018  № 157
(приказ  от 07.06.2021 № 56-к) </t>
  </si>
  <si>
    <t xml:space="preserve">консультант управления по делам архивов и правового обеспечения Министерства культуры, печати и по делам национальностей Республики Марий Эл </t>
  </si>
  <si>
    <t>распоряжение   от 07.12.2018   № 129 лс
(распоряжение от 01.12.2021 № 68 лс)</t>
  </si>
  <si>
    <t>приказ   от 14.12.2018   № 146 л/с
(приказ  от 15.12.2021 № 172 л/с)</t>
  </si>
  <si>
    <t>приказ  от 19.11.2018 № 255-лс
(приказ  от 25.11.2021 № 185-лс)</t>
  </si>
  <si>
    <t>консультант отдела использования и воспроизводства лесов и ведения государственного лесного реестра Министерства природных ресурсов, экологии и охраны окружающей среды Республики Марий Эл</t>
  </si>
  <si>
    <t>Подоплелова 
Ольга 
Александровна</t>
  </si>
  <si>
    <t>экономика  и управление  в отраслях химико-лесного комплекса</t>
  </si>
  <si>
    <t>26 л. 11 мес./ 26 л. 11 мес.</t>
  </si>
  <si>
    <t>приказ  от 27.12.2021 № 177 л/с</t>
  </si>
  <si>
    <t>Арсибекова 
Лариса 
Александровна</t>
  </si>
  <si>
    <t>ведущий консультант отдела бюджетного учета и отчетности Министерства финансов Республики Марий Эл</t>
  </si>
  <si>
    <t>конструирование  и производство электронно-вычислительной аппаратуры</t>
  </si>
  <si>
    <t>16 л. 2 мес./ 28 л. 8 мес.</t>
  </si>
  <si>
    <t>распоряжение от 30.12.2021 № 13-к</t>
  </si>
  <si>
    <t>Бердинская 
Надежда 
Николаевна</t>
  </si>
  <si>
    <t>ведущий консультант отдела - информационного центра аппарата Центральной избирательной комиссии Республики Марий Эл</t>
  </si>
  <si>
    <t>приказ  от 14.01.2022 № 1</t>
  </si>
  <si>
    <t xml:space="preserve">начальник отдела развития промышленного комплекса Министерства промышленности, экономического развития  и торговли Республики Марий Эл </t>
  </si>
  <si>
    <t>17 л. 6 мес./ 17 л. 6 мес.</t>
  </si>
  <si>
    <t>Карпухова 
Ольга 
Николаевна</t>
  </si>
  <si>
    <t>5 л. 8 мес./ 15 л. 9 мес.</t>
  </si>
  <si>
    <t>Нургалиева 
Алла 
Анатольевна</t>
  </si>
  <si>
    <t>абзац 4 пп. 2    п. 10    (по результатам   аттестации)
абзац 4 пп. 2  п. 10  (по результатам аттестации)</t>
  </si>
  <si>
    <t>для замещения главной группы должностей    в порядке должностного роста
для замещения главной группы должностей  в порядке должностного роста</t>
  </si>
  <si>
    <t>16 л. 7 мес./ 16 л. 9 мес.</t>
  </si>
  <si>
    <t>ведущий консультант отдела финансирования, бухгалтерского учета, государственной гражданской службы и кадров аппарата Центральной избирательной комиссии Республики Марий Эл</t>
  </si>
  <si>
    <t>распоряжение от 17.08.2018 № 15-к
(распоряжение от 18.08.2021 № 4-к)
распоряжение от 30.12.2021 № 13-к</t>
  </si>
  <si>
    <t xml:space="preserve">заместитель начальника управления стратегического планирования, прогнозирования  и проектной деятельности, начальник отдела стратегического планирования, прогнозирования и анализа управления Министерства промышленности, экономического развития  и торговли Республики Марий Эл     </t>
  </si>
  <si>
    <t>приказ  от 17.01.2022 № 2</t>
  </si>
  <si>
    <t>Романова 
Татьяна 
Владимировна</t>
  </si>
  <si>
    <t>0 л. 0 мес./ 11 л. 0 мес.</t>
  </si>
  <si>
    <t>заместитель директора ООО «Трансфер»</t>
  </si>
  <si>
    <t xml:space="preserve">ведущий консультант отдела финансирования, бухгалтерского учета, государственной гражданской службы  и кадров аппарата Центральной избирательной комиссии Республики  Марий Эл  </t>
  </si>
  <si>
    <t>23 г. 5 мес./ 16 л. 5 мес.</t>
  </si>
  <si>
    <t>распоряжение от 18.01.2022 № 3-к</t>
  </si>
  <si>
    <t>Бакутина 
Татьяна 
Николаевна</t>
  </si>
  <si>
    <t>абзац 3 пп. 1 п. 10  (по результатам конкурса на замещение вакантной должности) 
абзац 4 пп. 2  п. 10  (по результатам аттестации)</t>
  </si>
  <si>
    <t>ведущий консультант отдела организационно-правовой работы Центральной избирательной комиссии Республики Марий Эл 
для замещения ведущей группы должностей  в порядке должностного роста</t>
  </si>
  <si>
    <t>3 г. 0 мес./ 2 г. 7 мес.</t>
  </si>
  <si>
    <t>распоряжение  от 24.10.2018  № 21-к
(распоряжение от 25.10.2021 № 6-к)
распоряжение от 30.12.2021 № 13-к</t>
  </si>
  <si>
    <t xml:space="preserve">консультант отдела  по организации закупок   для государственных нужд Министерства социального развития Республики  Марий Эл </t>
  </si>
  <si>
    <t>бухгалтерский учет  в сельском хозяйстве</t>
  </si>
  <si>
    <t>18 л. 8 мес./ 33 г. 4 мес.</t>
  </si>
  <si>
    <t>приказ  от 08.02.2022 № 51 л/с</t>
  </si>
  <si>
    <t>Кожевникова 
Надежда 
Анатольевна</t>
  </si>
  <si>
    <t>консультант отдела инвестиций, строительства  и стройиндустрии Министерства строительства, архитектуры и жилищно-коммунального хозяйства Республики Марий Эл</t>
  </si>
  <si>
    <t>приказ  от 19.01.2022 № 25</t>
  </si>
  <si>
    <t>Сотникова 
Наталья 
Николаевна</t>
  </si>
  <si>
    <t>0 л. 0 мес./ 9 л. 8 мес.</t>
  </si>
  <si>
    <t xml:space="preserve">консультант отдела государственных инвестиций Министерства промышленности, экономического развития  и торговли Республики Марий Эл  </t>
  </si>
  <si>
    <t>Титаренко 
Ольга 
Анатольевна</t>
  </si>
  <si>
    <t>0 л. 2 мес./ 18 л. 8 мес.</t>
  </si>
  <si>
    <t xml:space="preserve">лесоинженерное дело   профессиональная переподготовка государственное  и муниципальное управление юриспруденция </t>
  </si>
  <si>
    <t>Ахмадуллин 
Фарид 
Ниазбикович</t>
  </si>
  <si>
    <t>Бурмистров 
Александр 
Анатольевич</t>
  </si>
  <si>
    <t>Кондратенко 
Андрей 
Владимирович</t>
  </si>
  <si>
    <t>Крашенинников  
Алексей 
Владимирович</t>
  </si>
  <si>
    <t>Одинцов 
Александр 
Михайлович</t>
  </si>
  <si>
    <t>Баранов 
Александр 
Александрович</t>
  </si>
  <si>
    <t>Богданова 
Валентина
Васильевна</t>
  </si>
  <si>
    <t>Виноградова 
Марина 
Васильевна</t>
  </si>
  <si>
    <t>Головенкина 
Ирина 
Алексеевна</t>
  </si>
  <si>
    <t>Илларионова 
Наталья 
Николаевна</t>
  </si>
  <si>
    <t>Карнаухова 
Александра 
Андреевна</t>
  </si>
  <si>
    <t>Кожевникова 
Ольга 
Владимировна</t>
  </si>
  <si>
    <t>Кудрявцева 
Надежда 
Александровна</t>
  </si>
  <si>
    <t>Русинова 
Людмила 
Ивановна</t>
  </si>
  <si>
    <t>Солодовников 
Дмитрий 
Вячеславович</t>
  </si>
  <si>
    <t>Сушенцова 
Эльвира 
Юрьевна</t>
  </si>
  <si>
    <t>Таныгина 
Екатерина 
Александровна</t>
  </si>
  <si>
    <t>Черновская 
Марина 
Викторовна</t>
  </si>
  <si>
    <t>Шамшуров 
Александр  
Сергеевич</t>
  </si>
  <si>
    <t>Горячкина 
Кристина 
Никандровна</t>
  </si>
  <si>
    <t>Иванушкина 
Татьяна 
Леонидовна</t>
  </si>
  <si>
    <t>Кизиченкова 
Ксения 
Владимировна</t>
  </si>
  <si>
    <t>Николаева 
Наталия 
Викторовна</t>
  </si>
  <si>
    <t>Секретарева 
Татьяна 
Александровна</t>
  </si>
  <si>
    <t>Секретарева 
Татьяна 
Михайловна</t>
  </si>
  <si>
    <t>Старикова   
Анастасия 
Сергеевна</t>
  </si>
  <si>
    <t>Хорошавин 
Владимир 
Леонидович</t>
  </si>
  <si>
    <t>Царегородцева 
Марина 
Владимировна</t>
  </si>
  <si>
    <t>Шишкина 
Екатерина 
Сергеевна</t>
  </si>
  <si>
    <t xml:space="preserve">Мальцева 
Наталья 
Валерьевна </t>
  </si>
  <si>
    <t xml:space="preserve">Вязов
Николай 
Валерьевич
</t>
  </si>
  <si>
    <t>Добина 
Екатерина 
Юрьевна</t>
  </si>
  <si>
    <t>Иванов 
Алексей 
Вадимович</t>
  </si>
  <si>
    <t>Козлова 
Наталия 
Николаевна</t>
  </si>
  <si>
    <t>Логинова 
Елена 
Вячеславовна</t>
  </si>
  <si>
    <t>Ершова 
Татьяна 
Алексеевна</t>
  </si>
  <si>
    <t xml:space="preserve">история </t>
  </si>
  <si>
    <t>11 л. 5 мес./ 29 л. 4 мес.</t>
  </si>
  <si>
    <t>приказ  от 18.02.2022 № 48-вр</t>
  </si>
  <si>
    <t xml:space="preserve">начальник отдела  по сохранению, использованию и охране объектов культурного наследия Министерства культуры, печати и по делам национальностей Республики Марий Эл </t>
  </si>
  <si>
    <t>заведующая отделом археологии ГБУК «Национальный музей Республики Марий Элимени Тимофея Евсеева»</t>
  </si>
  <si>
    <t>приказ  от 21.02.2022 № 20 л/с</t>
  </si>
  <si>
    <t xml:space="preserve">начальник отдела  по сохранению, использованию и охране объектов культурного наследия Министерства культуры, печати и по делам национальностей Республики Марий Эл  </t>
  </si>
  <si>
    <t>проектирование  и технология радиоэлектронных средств  юриспруденция</t>
  </si>
  <si>
    <t>13 л. 3 мес./ 18 л. 8 мес.</t>
  </si>
  <si>
    <t>Курочкина 
Светлана 
Александровна</t>
  </si>
  <si>
    <t>Чекмарева 
Екатерина 
Станиславовна</t>
  </si>
  <si>
    <t>5 л. 8 мес./ 0 л. 0 мес.</t>
  </si>
  <si>
    <t>консультант отдела финансирования социальной защиты  и занятости населения Министерства финансов Республики Марий Эл</t>
  </si>
  <si>
    <t>приказ  от 03.03.2022 № 140-к</t>
  </si>
  <si>
    <t>23 г. 11 мес./ 23 г. 11 мес.</t>
  </si>
  <si>
    <t>Иванова 
Марина 
Ивановна</t>
  </si>
  <si>
    <t>секретарь судебного заседания мирового судьи судебного участка № 32 Моркинского судебного района</t>
  </si>
  <si>
    <t xml:space="preserve">консультант отдела  по сохранению, использованию и охране объектов культурного наследия Министерства культуры, печати и по делам национальностей  Республики Марий Эл </t>
  </si>
  <si>
    <t>8 л. 11 мес./ 9 л. 6 мес.</t>
  </si>
  <si>
    <t>Сагнеева 
Екатерина 
Владимировна</t>
  </si>
  <si>
    <t>главный специалист-эксперт управления организационно-правовой и кадровой  работы Министерства социального развития Республики Марий Эл</t>
  </si>
  <si>
    <t>Уварова
 Инга 
Валентиновна</t>
  </si>
  <si>
    <t>11 л. 0 мес. / 13 л. 0 мес.</t>
  </si>
  <si>
    <t>главный специалист-эксперт отдела профориентации, профессионального обучения  и информирования Департамента труда  и занятости населения Республики Марий Эл</t>
  </si>
  <si>
    <t>27 л. 5 мес./ 24 г. 5 мес.</t>
  </si>
  <si>
    <t>приказ  от 03.03.2022 № 16-к</t>
  </si>
  <si>
    <t xml:space="preserve">главный государственный инспектор - главный государственный инженер -инспектор по городу Козьмодемьянску  и Горномарийскому району отдела по осуществлению надзора департамента  по региональному государственному надзору  в области технического состояния самоходных машин и других видов техники Министерства сельского хозяйства  и продовольствия Республики Марий Эл </t>
  </si>
  <si>
    <t>следователь по особо важным делам Горномарийского межрайонного следственного отдела следственного управления Следственного комитета Российской Федерации по Республике Марий Эл</t>
  </si>
  <si>
    <t>главный специалист-эксперт отдела мониторинга и контроля проектной деятельности и госпрограмм управления стратегического планирования и проектной деятельности Министерства промышленности, экономического развития и торговли Республики Марий Эл</t>
  </si>
  <si>
    <t>Шумилов 
Александр 
Венедиктович</t>
  </si>
  <si>
    <t>20 л. 11 мес./ 21 г. 3 мес.</t>
  </si>
  <si>
    <t>распоряжение от 04.04.2022 № 114</t>
  </si>
  <si>
    <t>Долгушев 
Сергей 
Витальевич</t>
  </si>
  <si>
    <t>распоряжение от 25.03.2022 № 104</t>
  </si>
  <si>
    <t xml:space="preserve">19 л. 10 мес./ 0 л. 0 мес. </t>
  </si>
  <si>
    <t>8 л. 4 мес./ 15 л. 8 мес.</t>
  </si>
  <si>
    <t xml:space="preserve">филология  финансы и кредит  профессиональная переподготовка   телерадиожурналистика </t>
  </si>
  <si>
    <t xml:space="preserve">советник в управлении Главы Республики Марий Эл  по профилактике коррупционных и иных правонарушений </t>
  </si>
  <si>
    <t>9 л. 6 мес./ 9 л. 6 мес.</t>
  </si>
  <si>
    <t>распоряжение от 23.03.2022 № 100</t>
  </si>
  <si>
    <t xml:space="preserve">абзац 3 пп. 1 п. 10  (по результатам конкурса на замещение вакантной должности) 
абзац 3 пп. 1 п. 10  (по результатам конкурса на замещение вакантной должности) </t>
  </si>
  <si>
    <t xml:space="preserve">советник в управлении Главы Республики Марий Эл  по профилактике коррупционных и иных правонарушений 
начальник отдела государственной гражданской службы, организационной и кадровой работы Министерства транспорта и дорожного хозяйства Республики  Марий Эл  </t>
  </si>
  <si>
    <t>распоряжение от 23.03.2022 № 100
приказ от 21.03.2022 № 36</t>
  </si>
  <si>
    <t>лесное и лесопарковое хозяйство  профессиональная переподготовка  юриспруденция</t>
  </si>
  <si>
    <t>Бочкарева 
Ирина 
Александровна</t>
  </si>
  <si>
    <t>Артемьева 
Татьяна 
Александровна</t>
  </si>
  <si>
    <t>биология  юриспруденция</t>
  </si>
  <si>
    <t>Зубарева 
Анна 
Юрьевна</t>
  </si>
  <si>
    <t>11 л. 4 мес./ 0 л. 0 мес.</t>
  </si>
  <si>
    <t>математика  бухгалтерский учет, анализ и аудит</t>
  </si>
  <si>
    <t>25 л. 2 мес./ 34 г. 8 мес.</t>
  </si>
  <si>
    <t>приказ  от 24.03.2022 № 168</t>
  </si>
  <si>
    <t>Костромина 
Светлана 
Дмитриевна</t>
  </si>
  <si>
    <t>консультант отдела финансирования  и бухгалтерского учета Министерства строительства, архитектуры  и жилищно-коммунального хозяйства Республики Марий Эл</t>
  </si>
  <si>
    <t>1904.1976</t>
  </si>
  <si>
    <t xml:space="preserve">начальник отдела государственной гражданской службы, организационной и кадровой работы Министерства транспорта и дорожного хозяйства Республики  Марий Эл  </t>
  </si>
  <si>
    <t>22 г. 10 мес./ 24 г. 7 мес.</t>
  </si>
  <si>
    <t>приказ от 21.03.2022 № 36</t>
  </si>
  <si>
    <t>Кряжевских 
Жанна 
Алексеевна</t>
  </si>
  <si>
    <t>заместитель начальника отдела организационно-правовой работы аппарата Центральной избирательной комиссии Республики Марий Эл</t>
  </si>
  <si>
    <t>приказ  от 21.03.2022 № 26 л/с</t>
  </si>
  <si>
    <t>Кузнецова 
Екатерина 
Александровна</t>
  </si>
  <si>
    <t>10 л. 6 мес./ 0 л. 0 мес.</t>
  </si>
  <si>
    <t>консультант отдела финансирования аппарата управления Министерства финансов Республики Марий Эл</t>
  </si>
  <si>
    <t>22 г. 1 мес./ 22 г. 5 мес.</t>
  </si>
  <si>
    <t>Мочалова 
Елизавета
 Михайловна</t>
  </si>
  <si>
    <t xml:space="preserve">абзац 3 пп. 1 п. 10  (по результатам конкурса на замещение вакантной должности)  </t>
  </si>
  <si>
    <t>Муксинова 
Лейсэн 
Кадимовна</t>
  </si>
  <si>
    <t>0 л. 0 мес./ 6 л. 4 мес.</t>
  </si>
  <si>
    <t>4 г. 1 мес./ 14 л. 3 мес.</t>
  </si>
  <si>
    <t>Бердникова 
Наталья 
Валерьевна</t>
  </si>
  <si>
    <t>консультант отдела государственной гражданской службы, организационной и кадровой работы Министерства транспорта и дорожного хозяйства Республики Марий Эл</t>
  </si>
  <si>
    <t>программное обеспечение вычислительной техники и автоматизированных систем  финансы и кредит</t>
  </si>
  <si>
    <t>консультант отдела кадров и общих вопросов Министерства государственного имущества Республики Марий Эл</t>
  </si>
  <si>
    <t>абзац 3 пп. 2п. 10 (по результатам конкурса на замещение вакантной должности в порядке должностного роста)
абзац 4 пп. 2  п. 10  (по результатам аттестации)</t>
  </si>
  <si>
    <t>консультант отдела финансирования и бухгалтерского учета Министерства строительства, архитектуры и жилищно-коммунального хозяйства Республики Марий Эл
для замещения ведущей группы должностей  в порядке должностного роста</t>
  </si>
  <si>
    <t>13 л. 10 мес./ 29 л. 5 мес.</t>
  </si>
  <si>
    <t>приказ от 26.07.2021 № 365
приказ  от 24.03.2022 № 168</t>
  </si>
  <si>
    <t>2 г. 10 мес./ 13 л. 6 мес.</t>
  </si>
  <si>
    <t xml:space="preserve">главный государственный инспектор отдела - Инспекция государственного строительного надзора Республики Марий Эл Министерства строительства, архитектуры и жилищно-коммунального хозяйства Республики Марий Эл  </t>
  </si>
  <si>
    <t xml:space="preserve">строительство </t>
  </si>
  <si>
    <t>приказ  от 17.03.2022 № 149</t>
  </si>
  <si>
    <t>Туганаева 
Анисья 
Юрьевна</t>
  </si>
  <si>
    <t>2 г. 0 мес./ 0 л. 0 мес.</t>
  </si>
  <si>
    <t>Тутаев 
Сергей 
Валерьевич</t>
  </si>
  <si>
    <t>приказ  от 15.01.2019  № 3
(приказ  от 21.03.2022 № 36)</t>
  </si>
  <si>
    <t>Серебрякова 
Екатерина 
Сергеевна</t>
  </si>
  <si>
    <t xml:space="preserve">психология профессиональная переподготовка управление охраной труда. Техносферная безопасность юриспруденция
</t>
  </si>
  <si>
    <t>Филимонова 
Ирина 
Викторовна</t>
  </si>
  <si>
    <t>приказ  от 05.05.2022 № 323-к</t>
  </si>
  <si>
    <t>4 г. 0 мес./ 4 г. 0 мес.</t>
  </si>
  <si>
    <t xml:space="preserve">главный государственный инспектор отдела - Инспекция государственного строительного надзора Республики Марий Эл Министерства строительства, архитектуры и жилищно-коммунального хозяйства Республики Марий Эл </t>
  </si>
  <si>
    <t>2 г. 5 мес./ 6 л. 5 мес.</t>
  </si>
  <si>
    <t>приказ  от 12.05.2022 № 229</t>
  </si>
  <si>
    <t>Говоркова
 Татьяна 
Леонидовна</t>
  </si>
  <si>
    <t>главный специалист-эксперт отдела архитектуры и градостроительства Министерства строительства, архитектуры и жилищно-коммунального хозяйства Республики Марий Эл</t>
  </si>
  <si>
    <t>секретарь судебного заседания мирового судьи судебного участка № 39 Советского судебного района</t>
  </si>
  <si>
    <t>16 л. 8 мес./ 16 л. 8 мес.</t>
  </si>
  <si>
    <t>Коновалова 
Ирина 
Васильевна</t>
  </si>
  <si>
    <t>секретарь судебного заседания мирового судьи судебного участка № 30 Медведевского судебного района</t>
  </si>
  <si>
    <t>строительство уникальных зданий  и сооружений</t>
  </si>
  <si>
    <t>Патрушев 
Александр 
Анатольевич</t>
  </si>
  <si>
    <t>2 г. 0 мес./ 2 г. 0 мес.</t>
  </si>
  <si>
    <t>мастер строительно-монтажных работ на участках строительства АО «Строительное управление № 7» Сварочно-монтажного треста»</t>
  </si>
  <si>
    <t xml:space="preserve">абзац 4 пп. 2  п. 10  (по результатам аттестации)  </t>
  </si>
  <si>
    <t xml:space="preserve">приказ  от 19.04.2019 № 51-К
(приказ от 19.04.2022 
№ 56-К)
</t>
  </si>
  <si>
    <t xml:space="preserve">приказ  от 04.04.2019 № 70-лс
(приказ от 08.04.2022 
№ 77-лс)
</t>
  </si>
  <si>
    <t>приказ  от 04.04.2019 № 70-лс
(приказ от 08.04.2022 
№ 77-лс)</t>
  </si>
  <si>
    <t>приказ  от 08.04.2019 № 36 л/с
(приказ от 11.04.2022 № 37 л/с)</t>
  </si>
  <si>
    <t>заместитель начальника отдела государственной гражданской службы  и кадров управления государственной гражданской службы, кадров и государственных  наград Главы Республики Марий Эл</t>
  </si>
  <si>
    <t>правоведение</t>
  </si>
  <si>
    <t>4 г. 3 мес./ 29 л. 8 мес.</t>
  </si>
  <si>
    <t>распоряжение  от 06.04.2022 № 28-к</t>
  </si>
  <si>
    <t>Бабин 
Сергей 
Владимирович</t>
  </si>
  <si>
    <t>начальник отдела организационно-правовой работы аппарата Центральной избирательной комиссии Республики  Марий Эл</t>
  </si>
  <si>
    <t>17 л. 3 мес./ 26 л. 7 мес.</t>
  </si>
  <si>
    <t>консультант отдела правового, финансового, кадрового обеспечения  и организационной работы Государственной счетной палаты Республики Марий Эл</t>
  </si>
  <si>
    <t>финансы и кредит  природоохранное обустройство территорий</t>
  </si>
  <si>
    <t>17 л. 7 мес./ 17 л. 7 мес.</t>
  </si>
  <si>
    <t>приказ  от 29.04.2022 № 94-лс</t>
  </si>
  <si>
    <t xml:space="preserve">Видякина 
Екатерина 
Геннадьевна </t>
  </si>
  <si>
    <t>информационная безопасность автоматизированных систем</t>
  </si>
  <si>
    <t>1 г. 6 мес./ 1 г. 6 мес.</t>
  </si>
  <si>
    <t>приказ  от 16.05.2022 № 50-к</t>
  </si>
  <si>
    <t>Волгин 
Максим 
Андреевич</t>
  </si>
  <si>
    <t xml:space="preserve">заместитель начальника отдела организационно-правовой работы аппарата Центральной избирательной комиссии Республики  Марий Эл  </t>
  </si>
  <si>
    <t>Газизов 
Марат 
Рашитович</t>
  </si>
  <si>
    <t xml:space="preserve">начальник отдела животноводства  и племенного дела Министерства сельского хозяйства и продовольствия Республики Марий Эл </t>
  </si>
  <si>
    <t>5 л. 6 мес./ 8 л. 4 мес.</t>
  </si>
  <si>
    <t>приказ  от 03.06.2022 № 47-к</t>
  </si>
  <si>
    <t>Загайнова 
Марина 
Андреевна</t>
  </si>
  <si>
    <t>главный инспектор контрольного отдела Государственной счетной палаты Республики  Марий Эл</t>
  </si>
  <si>
    <t>экономика  и управление  на предприятии  (в лесохимическом комплексе)</t>
  </si>
  <si>
    <t>приказ  от 15.06.2022 № 37-л/с</t>
  </si>
  <si>
    <t>Исламова 
Алсу 
Рамилевна</t>
  </si>
  <si>
    <t>начальник отдела обязательного медицинского страхования Марийского филиала АО «Страховая компания  «СОГАЗ-Мед»</t>
  </si>
  <si>
    <t>0 л. 0 мес./ 19 л. 3 мес.</t>
  </si>
  <si>
    <t>биология  финансы и кредит</t>
  </si>
  <si>
    <t>17 л. 4 мес./ 17 л. 4 мес.</t>
  </si>
  <si>
    <t>Казакова 
Лариса 
Анатольевна</t>
  </si>
  <si>
    <t>заместитель начальника отдела природопользования  и государственной экологической экспертизы Министерства природных ресурсов, экологии и охраны окружающей среды Республики Марий Эл</t>
  </si>
  <si>
    <t>начальник отдела животноводства  и племенного дела Министерства сельского хозяйства и продовольствия Республики Марий Эл</t>
  </si>
  <si>
    <t>16 л. 4 мес./ 35 л. 7 мес.</t>
  </si>
  <si>
    <t>16 л. 1 мес./ 19 л. 4 мес.</t>
  </si>
  <si>
    <t xml:space="preserve">заместитель начальника отдела бухгалтерского учета и финансирования Министерства природных ресурсов, экологии и охраны окружающей среды Республики Марий Эл </t>
  </si>
  <si>
    <t>Кельмяшкина 
Ольга 
Анатольевна</t>
  </si>
  <si>
    <t>Кислицына 
Елена 
Николаевна</t>
  </si>
  <si>
    <t xml:space="preserve">заместитель начальника отдела корпоративного управления Министерства государственного имущества Республики Марий Эл </t>
  </si>
  <si>
    <t>приказ  от 27.05.2022 № 125-к</t>
  </si>
  <si>
    <t>Косарев 
Константин 
Владимирович</t>
  </si>
  <si>
    <t>9 л. 8 мес./ 0 л. 0 мес.</t>
  </si>
  <si>
    <t xml:space="preserve"> специалист 1 разряда отдела мониторинга  и анализа деятельности организаций Управления корпоративных технологий Федерального агентства по управлению государственным имуществом</t>
  </si>
  <si>
    <t>начальник контрольного отдела Государственной счетной палаты Республики Марий Эл</t>
  </si>
  <si>
    <t>бухгалтерский учет  и аудит  финансы и кредит</t>
  </si>
  <si>
    <t>24 г. 11 мес./ 25 л. 10 мес.</t>
  </si>
  <si>
    <t>Красильникова 
Марина 
Николаевна</t>
  </si>
  <si>
    <t>начальник экспертно-аналитического отдела Государственной счетной палаты Республики Марий Эл</t>
  </si>
  <si>
    <t xml:space="preserve">проектирование  и технология радиоэлектронных средств </t>
  </si>
  <si>
    <t>19 л. 10 мес./ 26 л. 8 мес.</t>
  </si>
  <si>
    <t>распоряжение  от 01.04.2022 № 24-к</t>
  </si>
  <si>
    <t>Лямин 
Владимир 
Владимирович</t>
  </si>
  <si>
    <t xml:space="preserve">начальник отдела организационно-правовой работы аппарата Центральной избирательной комиссии Республики  Марий Эл  </t>
  </si>
  <si>
    <t>26 л. 2 мес./ 21 г. 9 мес.</t>
  </si>
  <si>
    <t>Макова 
Аида 
Вениаминовна</t>
  </si>
  <si>
    <t>начальник отдела печати и массовых коммуникаций Министерства культуры, печати и по делам национальностей Республики Марий Эл</t>
  </si>
  <si>
    <t>приказ  от 03.06.2022 № 62 л/с</t>
  </si>
  <si>
    <t>Малова  
Татьяна 
Валерьевна</t>
  </si>
  <si>
    <t>18 л. 4 мес./ 0 л. 0 мес.</t>
  </si>
  <si>
    <t>консультант отдела финансирования инвестиционных программ и дорожного хозяйства Министерства финансов Республики Марий Эл</t>
  </si>
  <si>
    <t>Попцова Анастасия  Витальевна</t>
  </si>
  <si>
    <t>5 л. 10 мес./ 5 л. 10 мес.</t>
  </si>
  <si>
    <t xml:space="preserve">ветеринария  профессиональная переподготовка  государственное и муниципальное управление  преподаватель образовательной организации высшего образования </t>
  </si>
  <si>
    <t>14 л. 4 мес./ 20 л. 9 мес.</t>
  </si>
  <si>
    <t>Сабирьянов 
Альберт 
Фаизович</t>
  </si>
  <si>
    <t xml:space="preserve">начальник отдела финансирования, бухгалтерского учета, государственной гражданской службы  и кадров аппарата Центральной избирательной комиссии Республики  Марий Эл </t>
  </si>
  <si>
    <t>мелиорация, рекультивация  и охрана земель  финансы и кредит</t>
  </si>
  <si>
    <t>распоряжение  от 11.04.2022 № 30-к</t>
  </si>
  <si>
    <t>Смирнова
Светлана 
Викентьевна</t>
  </si>
  <si>
    <t>0 л. 4 мес./ 3 г. 9 мес.</t>
  </si>
  <si>
    <t xml:space="preserve">ведущий консультант отдела финансирования, бухгалтерского учета, государственной гражданской службы  и кадров аппарата Центральной избирательной комиссии Республики Марий Эл </t>
  </si>
  <si>
    <t>советник отдела правового обеспечения, государственной гражданской службы  и кадровой работы Министерства природных ресурсов, экологии и охраны окружающей среды Республики Марий Эл</t>
  </si>
  <si>
    <t>18 л. 0 мес./ 22 г. 11 мес.</t>
  </si>
  <si>
    <t>абзац 2 пп. 2 п. 10  (по результатам конкурса на включение в кадровый резерв в порядке должностного роста)
 абзац 2 пп. 2 п. 10  (по результатам конкурса на включение в кадровый резерв в порядке должностного роста)</t>
  </si>
  <si>
    <t xml:space="preserve">начальник отдела организационно-правовой работы аппарата Центральной избирательной комиссии Республики  Марий Эл
  заместитель начальника отдела организационно-правовой работы аппарата Центральной избирательной комиссии Республики  Марий Эл  </t>
  </si>
  <si>
    <t>распоряжение  от 06.04.2022 № 28-к
распоряжение  от 06.04.2022 № 28-к</t>
  </si>
  <si>
    <t>14 л. 9 мес./ 14 л. 9 мес.</t>
  </si>
  <si>
    <t>5 л. 10 мес./ 8 л. 1 мес.</t>
  </si>
  <si>
    <t>начальник отдела юридического сопровождения и закупок МАУ «Центр детского здорового питания  г. Йошкар-Олы»</t>
  </si>
  <si>
    <t xml:space="preserve">механизация сельского хозяйства   автоматизированные системы обработки информации и управления </t>
  </si>
  <si>
    <t>Яковлев 
Петр 
Николаевич</t>
  </si>
  <si>
    <t>начальник отдела -информационного центра аппарата Центральной избирательной комиссии Республики Марий Эл</t>
  </si>
  <si>
    <t xml:space="preserve">инспектор экспертно-аналитического отдела Государственной счетной палаты Республики Марий Эл  </t>
  </si>
  <si>
    <t>3 г. 9 мес./ 3 г. 9 мес.</t>
  </si>
  <si>
    <t>16 л. 5 мес./ 18 л. 9 мес.</t>
  </si>
  <si>
    <t>Атамасова 
Ольга 
Сергеевна</t>
  </si>
  <si>
    <t>ведущий специалист  2 разряда отдела организационного  и информационного обеспечения Министерства природных ресурсов, экологии и охраны окружающей среды Республики Марий Эл</t>
  </si>
  <si>
    <t>математика</t>
  </si>
  <si>
    <t>15 л. 1 мес./ 21 г. 8 мес.</t>
  </si>
  <si>
    <t>Бочаров 
Анатолий  
Семенович</t>
  </si>
  <si>
    <t>специалист-эксперт  отдела - информационного центра аппарата Центральной избирательной комиссии Республики Марий Эл</t>
  </si>
  <si>
    <t>приказ  от 24.05.2022 № 1104</t>
  </si>
  <si>
    <t>Ермолина 
Екатерина 
Евгеньевна</t>
  </si>
  <si>
    <t>0 л. 0 мес./ 18 л. 5 мес.</t>
  </si>
  <si>
    <t>главный специалист отдела разработки и мониторинга программ здравоохранения Министерства здравоохранения Республики Марий Эл</t>
  </si>
  <si>
    <t>Загайнова 
Валентина 
Петровна</t>
  </si>
  <si>
    <t>3 г. 10 мес./ 0 л. 0 мес.</t>
  </si>
  <si>
    <t>государственное  и муниципальное управления  юриспруденция</t>
  </si>
  <si>
    <t>Кибардина 
Наталья 
Владимировна</t>
  </si>
  <si>
    <t>ведущий специалист  2 разряда отдела лесных ресурсов Министерства природных ресурсов, экологии и охраны окружающей среды Республики Марий Эл</t>
  </si>
  <si>
    <t xml:space="preserve">лесное и садово-парковое хозяйство  ландшафтная архитектура  государственное  и муниципальное управление </t>
  </si>
  <si>
    <t>18 л. 9 мес./ 18 л. 9 мес.</t>
  </si>
  <si>
    <t>Мартынова 
Мария 
Владимировна</t>
  </si>
  <si>
    <t>консультант отдела государственного экологического контроля и надзора Министерства природных ресурсов, экологии и охраны окружающей среды Республики Марий Эл</t>
  </si>
  <si>
    <t>16 л. 11 мес./ 16 л. 11 мес.</t>
  </si>
  <si>
    <t>Могила 
Олеся 
Николаевна</t>
  </si>
  <si>
    <t>ведущий специалист-эксперт отдела государственного учета, государственного кадастра  и регулирования использования объектов животного мира Министерства природных ресурсов, экологии и охраны окружающей среды Республики Марий Эл</t>
  </si>
  <si>
    <t>ведущий консультант отдела организационно-правовой работы аппарата Центральной избирательной комиссии Республики  Марий Эл</t>
  </si>
  <si>
    <t>Муксинова 
Лэйсен 
Кадимовна</t>
  </si>
  <si>
    <t>0 л. 0 мес./ 17 л. 6 мес.</t>
  </si>
  <si>
    <t xml:space="preserve">консультант контрольно-ревизионного отдела Министерства финансов Республики Марий Эл </t>
  </si>
  <si>
    <t>приказ  от 06.05.2022 № 53 л/с</t>
  </si>
  <si>
    <t>Назарова 
Ольга 
Андреевна</t>
  </si>
  <si>
    <t>0 л. 8 мес./ 0 л. 8 мес.</t>
  </si>
  <si>
    <t>прикладная математика  и информатика   разработчик профессионально-ориентированных компьютерных технологий</t>
  </si>
  <si>
    <t>7 л. 7 мес./ 7 л. 11 мес.</t>
  </si>
  <si>
    <t>Паймерова 
Марина 
Александровна</t>
  </si>
  <si>
    <t>консультант отдела информационных технологий Департамента информатизации и связи Республики Марий Эл</t>
  </si>
  <si>
    <t>прикладная информатика  (в экономике)</t>
  </si>
  <si>
    <t>приказ  от 14.06.2022 № 61-к</t>
  </si>
  <si>
    <t>Парсаева 
Марина 
Евгеньевна</t>
  </si>
  <si>
    <t>9 л. 0 мес./ 12 л. 8 мес.</t>
  </si>
  <si>
    <t>инженер-программист ГБУ Республики  Марий Эл «Информсреда»</t>
  </si>
  <si>
    <t>филология  финансы и кредит</t>
  </si>
  <si>
    <t>Погарская 
Татьяна  
Владимировна</t>
  </si>
  <si>
    <t>ведущий специалист-эксперт отдела экономики  и администрирования платежей Министерства природных ресурсов, экологии и охраны окружающей среды Республики Марий Эл</t>
  </si>
  <si>
    <t>математика  финансы и кредит</t>
  </si>
  <si>
    <t>2 г. 6 мес./ 10 л. 8 мес.</t>
  </si>
  <si>
    <t>Попова 
Ирина 
Васильевна</t>
  </si>
  <si>
    <t>советник отдела финансирования  и бухгалтерского учета администрации Куженерского муниципального района Республики Марий Эл</t>
  </si>
  <si>
    <t>природопользование  финансы и кредит  профессиональная переподготовка  государственное  и муниципальное управление</t>
  </si>
  <si>
    <t>17 л. 8 мес./ 17 л. 8 мес.</t>
  </si>
  <si>
    <t>Сабирьянова 
Танзиля 
Рафисовна</t>
  </si>
  <si>
    <t>ведущий специалист-эксперт отдела природопользования  и государственной экологической экспертизы Министерства природных ресурсов, экологии и охраны окружающей среды Республики Марий Эл</t>
  </si>
  <si>
    <t>главный специалист-эксперт отдела лесных ресурсов Министерства природных ресурсов, экологии и охраны окружающей среды Республики Марий Эл</t>
  </si>
  <si>
    <t>21 г. 3 мес./ 19 л. 6 мес.</t>
  </si>
  <si>
    <t>лесное  и лесопарковое хозяйство  юриспруденция</t>
  </si>
  <si>
    <t>17 л. 1 мес./ 21 г. 5 мес.</t>
  </si>
  <si>
    <t>Шабалина 
Татьяна 
Владимировна</t>
  </si>
  <si>
    <t>консультант отдела правового обеспечения, государственной гражданской службы  и кадровой работы Министерства природных ресурсов, экологии и охраны окружающей среды Республики Марий Эл</t>
  </si>
  <si>
    <t>Шаравуева 
Евгения 
Анатольевна</t>
  </si>
  <si>
    <t>0 л. 0 мес./ 12 л. 8 мес.</t>
  </si>
  <si>
    <t>Тихомирова 
Алена  
Игоревна</t>
  </si>
  <si>
    <t>Фатыхов 
Фанис 
Халилович</t>
  </si>
  <si>
    <t>приказ  от 24.06.2022 № 129-лс</t>
  </si>
  <si>
    <t>Бородин 
Сергей 
Викторович</t>
  </si>
  <si>
    <t xml:space="preserve">заместитель министра природных ресурсов, экологии и охраны окружающей среды Республики Марий Эл </t>
  </si>
  <si>
    <t>юриспруденция  биология лесное дело</t>
  </si>
  <si>
    <t>начальник отдела  по охране, контролю  и надзору за объектами животного мира  и средой их обитания Министерства природных ресурсов, экологии и охраны окружающей среды Республики Марий Эл</t>
  </si>
  <si>
    <t>13 л. 0 мес./ 13 л. 0 мес.</t>
  </si>
  <si>
    <t>биология  государственное  и муниципальное управление</t>
  </si>
  <si>
    <t>Завьялов 
Иван 
Сергеевич</t>
  </si>
  <si>
    <t>0 л. 0 мес./ 7 л. 9 мес.</t>
  </si>
  <si>
    <t>директор ООО «Охотничий клуб Вогульские зори»</t>
  </si>
  <si>
    <t xml:space="preserve">природообустройство и водные ресурсы  юриспруденция </t>
  </si>
  <si>
    <t xml:space="preserve">Зыкова 
Елена 
Владимировна </t>
  </si>
  <si>
    <t>начальник отдела регулирования водных отношений Министерства природных ресурсов, экологии  и охраны окружающей среды Республики Марий Эл</t>
  </si>
  <si>
    <t>экология и природопользование  юриспруденция</t>
  </si>
  <si>
    <t>11 л. 9 мес./ 11 л. 9 мес.</t>
  </si>
  <si>
    <t>начальник отдела государственного регулирования  в экономике Министерства промышленности, экономического развития и торговли Республики Марий Эл</t>
  </si>
  <si>
    <t>лесное  и лесопарковое хозяйство   юриспруденция</t>
  </si>
  <si>
    <t>12 л. 4 мес./ 16 л. 2 мес.</t>
  </si>
  <si>
    <t>Киселева 
Ольга 
Владимировна</t>
  </si>
  <si>
    <t>начальник отдела федерального государственного лесного надзора и государственного пожарного надзора  в лесах Министерства природных ресурсов, экологии и охраны окружающей среды Республики Марий Эл</t>
  </si>
  <si>
    <t>13 л. 10 мес./ 18 л. 10 мес.</t>
  </si>
  <si>
    <t>Николаева 
Светлана 
Владимировна</t>
  </si>
  <si>
    <t xml:space="preserve">начальник отдела государственного учета, государственного кадастра  и регулирования использования объектов животного мира Министерства природных ресурсов, экологии и охраны окружающей среды Республики Марий Эл </t>
  </si>
  <si>
    <t>3 г. 3 мес./ 27 л. 7 мес.</t>
  </si>
  <si>
    <t>Петухов 
Игорь 
Анатольевич</t>
  </si>
  <si>
    <t>заместитель начальника отдела по охране, контролю и надзору за объектами животного мира и средой их обитания Министерства природных ресурсов, экологии и охраны окружающей среды Республики Марий Эл</t>
  </si>
  <si>
    <t xml:space="preserve">заместитель начальника отдела бухгалтерского учета, отчетности  и государственных закупок Министерства молодежной политики, спорта и туризма Республики Марий Эл </t>
  </si>
  <si>
    <t>педагогика  и методика начального образования  финансы и кредит</t>
  </si>
  <si>
    <t>13 л. 5 мес./ 19 л. 10 мес.</t>
  </si>
  <si>
    <t>приказ  от 08.07.2022 № 191-к</t>
  </si>
  <si>
    <t>Бадрутдинова 
Рузиля 
Вильсуровна</t>
  </si>
  <si>
    <t>приказ  от 29.06.2022 № 458-к</t>
  </si>
  <si>
    <t>Боброва 
Марина 
Михайловна</t>
  </si>
  <si>
    <t>секретарь мирового судьи судебного участка № 7  Йошкар-Олинского судебного района</t>
  </si>
  <si>
    <t>9 л. 11 мес./ 8 л. 3 мес.</t>
  </si>
  <si>
    <t>Бояринцева 
Анастасия 
Валерьевна</t>
  </si>
  <si>
    <t>секретарь судебного заседания мирового судьи судебного участка № 9  Йошкар-Олинского судебного района</t>
  </si>
  <si>
    <t>3 г. 4 мес./ 3 г. 6 мес.</t>
  </si>
  <si>
    <t>ведущий консультант управления по физической культуре и спорту Министерства молодежной политики, спорта и туризма Республики Марий Эл</t>
  </si>
  <si>
    <t>управление  и информатика  в технических системах  юриспруденция</t>
  </si>
  <si>
    <t>17 л. 10 мес./ 11 л. 3 мес.</t>
  </si>
  <si>
    <t>Горинов 
Андрей  
Александрович</t>
  </si>
  <si>
    <t>4 г. 9 мес./ 4 г. 9 мес.</t>
  </si>
  <si>
    <t>Казанцева 
Ирина 
Сергеевна</t>
  </si>
  <si>
    <t>секретарь мирового судьи судебного участка № 38 Советского судебного района</t>
  </si>
  <si>
    <t xml:space="preserve">консультант юридического отдела Министерства транспорта и дорожного хозяйства Республики  Марий Эл  </t>
  </si>
  <si>
    <t>19 л. 3 мес./ 20 л. 10 мес.</t>
  </si>
  <si>
    <t>приказ  от 01.07.2022 № 109</t>
  </si>
  <si>
    <t>Калашникова 
Илона 
Валерьевна</t>
  </si>
  <si>
    <t>главный специалист-эксперт правового отдела Приволжского управления Федеральной службы  по экологическому, технологическому и атомному надзору</t>
  </si>
  <si>
    <t>социальная работа  профессиональная переподготовка  государственное  и муниципальное управление</t>
  </si>
  <si>
    <t>2 г. 4 мес./ 3 г. 6 мес.</t>
  </si>
  <si>
    <t>Князева 
Елена 
Анатольевна</t>
  </si>
  <si>
    <t xml:space="preserve">консультант отдела транспортного комплекса Министерства транспорта  и дорожного хозяйства Республики Марий Эл  </t>
  </si>
  <si>
    <t>антикризисное управление  юриспруденция</t>
  </si>
  <si>
    <t>Полушина 
Алёна 
Николаевна</t>
  </si>
  <si>
    <t>0 л. 11 мес./ 7 л. 7 мес.</t>
  </si>
  <si>
    <t>заместитель директора по общим вопросам  и работе с населением ООО «Медведевская управляющая компания «Жилкомсервис»</t>
  </si>
  <si>
    <t>21 г. 10 мес./ 17 л. 10 мес.</t>
  </si>
  <si>
    <t>Смоленцев 
Дмитрий 
Николаевич</t>
  </si>
  <si>
    <t>командир отдельного взвода ДПС ГИБДД  МО МВД России «Яранский»</t>
  </si>
  <si>
    <t xml:space="preserve">приказ  от 20.06.2019 № 320
(приказ от 21.06.2022 № 167-к)
</t>
  </si>
  <si>
    <t>Хуако 
Александра Сергеевна</t>
  </si>
  <si>
    <t>приказ  от 10.08.2022 № 65</t>
  </si>
  <si>
    <t>Абрамов 
Павел 
Владимирович</t>
  </si>
  <si>
    <t xml:space="preserve">начальник отдела государственного жилищного надзора Департамента государственного жилищного надзора Республики Марий Эл  </t>
  </si>
  <si>
    <t xml:space="preserve">главный государственный инспектор отдела - Инспекция государственного строительного надзора Республики Марий Эл Министерства строительства, архитектуры 
и жилищно-коммунального хозяйства Республики Марий Эл
</t>
  </si>
  <si>
    <t>7 л. 5 мес./ 11 л. 2 мес.</t>
  </si>
  <si>
    <t>Абрамова 
Валентина 
Валерьевна</t>
  </si>
  <si>
    <t>приказ  от 29.08.2022 № 69</t>
  </si>
  <si>
    <t>конструирование и производство радиоаппаратуры</t>
  </si>
  <si>
    <t>главный государственный инспектор отдела правовой, кадровой работы  и лицензионного контроля Департамента государственного жилищного надзора Республики Марий Эл</t>
  </si>
  <si>
    <t>30 л. 6 мес./ 27 л. 0 мес.</t>
  </si>
  <si>
    <t>Газизуллина 
Регина 
Вакилевна</t>
  </si>
  <si>
    <t>12 л. 0 мес./ 19 л. 4 мес.</t>
  </si>
  <si>
    <t>советник отдела контроля платежей и бухгалтерского учета Департамента государственного жилищного надзора Республики Марий Эл</t>
  </si>
  <si>
    <t>7 л. 2 мес./ 5 л. 6 мес.</t>
  </si>
  <si>
    <t>Марышев 
Павел 
Александрович</t>
  </si>
  <si>
    <t>Петухова Анастасия Владимировна</t>
  </si>
  <si>
    <t>финансы и кредит  жилищное хозяйство и коммунальная инфраструктура</t>
  </si>
  <si>
    <t>13 л. 6 мес./ 14 л. 8 мес.</t>
  </si>
  <si>
    <t>начальник отдела контроля платежей и бухгалтерского учета Департамента государственного жилищного надзора Республики Марий Эл</t>
  </si>
  <si>
    <t>Варваркин 
Андрей 
Борисович</t>
  </si>
  <si>
    <t xml:space="preserve">заместитель министра образования и науки Республики Марий Эл  </t>
  </si>
  <si>
    <t>русский язык  и литература  юриспруденция</t>
  </si>
  <si>
    <t>2 г. 1 мес./ 30 л. 4 мес.</t>
  </si>
  <si>
    <t>приказ  от 10.10.2022 № 300-р</t>
  </si>
  <si>
    <t>Адонина 
Светлана 
Юрьевна</t>
  </si>
  <si>
    <t>заместитель директора по развитию  ООО «Мост-Карго»</t>
  </si>
  <si>
    <t>Марков 
Андрей 
Вячеславович</t>
  </si>
  <si>
    <t>начальник отдела финансирования, бухгалтерского учета, государственной гражданской службы  и кадров Центральной избирательной комиссии Республики Марий Эл</t>
  </si>
  <si>
    <t xml:space="preserve">начальник отдела воспитания и дополнительного образования Министерства образования и науки Республики Марий Эл  </t>
  </si>
  <si>
    <t>4 г. 7 мес./ 11 л. 7 мес.</t>
  </si>
  <si>
    <t>приказ  от 06.07.2022 № 178/1-р</t>
  </si>
  <si>
    <t>Армякова 
Вера 
Михайловна</t>
  </si>
  <si>
    <t>главный специалист отдела организации  и координации туристской деятельности Министерства молодежной политики, спорта и туризма Республики Марий Эл</t>
  </si>
  <si>
    <t>21 г. 9 мес./ 24 г. 0 мес.</t>
  </si>
  <si>
    <t>16 л. 11 мес./ 17 л. 8 мес.</t>
  </si>
  <si>
    <t>Хлыбов 
Николай 
Александрович</t>
  </si>
  <si>
    <t>начальник отдела правовой, кадровой работы  и лицензионного контроля Департамента государственного жилищного надзора Республики Марий Эл</t>
  </si>
  <si>
    <t>менеджмент организации   юриспруденция</t>
  </si>
  <si>
    <t>распоряжение от 07.10.2022 № 396</t>
  </si>
  <si>
    <t>Чокой  
Яна 
Сергеевна</t>
  </si>
  <si>
    <t>11 л. 8 мес./ 0 л. 0 мес.</t>
  </si>
  <si>
    <t>документоведение  и архивоведение  государственное и муниципальное управление</t>
  </si>
  <si>
    <t>4 г. 11 мес./ 5 л. 6 мес.</t>
  </si>
  <si>
    <t>приказ  от 14.10.2022 № 231-вр</t>
  </si>
  <si>
    <t>Белоусова 
Ирина 
Александровна</t>
  </si>
  <si>
    <t xml:space="preserve">ведущий специалист  1 разряда отдела бюджетного учета, финансирования  и отчетности Министерства социального развития Республики Марий Эл   </t>
  </si>
  <si>
    <t>экономика  и  управление аграрным производством</t>
  </si>
  <si>
    <t>приказ  от 07.10.2022 № 501 л/с</t>
  </si>
  <si>
    <t>Журавлева  
Светлана  
Николаевна</t>
  </si>
  <si>
    <t>Бердинская
Наталья  
Леонидовна</t>
  </si>
  <si>
    <t xml:space="preserve">приказ  от 01.10.2019 № 384
(приказ от 15.10.2022 № 459)
</t>
  </si>
  <si>
    <t xml:space="preserve">главный специалист-эксперт  отдела реализации региональных программ и проектов Министерства строительства, архитектуры  и жилищно-коммунального хозяйства Республики Марий Эл      </t>
  </si>
  <si>
    <t xml:space="preserve">приказ  от 07.10.2019 № 441-к
(приказ от 10.10.2022 № 805-к)
</t>
  </si>
  <si>
    <t>главный специалист-эксперт Министерства строительства, архитектуры и жилищно-коммунального хозяйства Республики Марий Эл</t>
  </si>
  <si>
    <t>консультант отдела закупок и продаж Министерства государственного имущества Республики Марий Эл</t>
  </si>
  <si>
    <t>Черепанов 
Олег 
Владимирович</t>
  </si>
  <si>
    <t>проектирование  и технология электронно-вычислительных средств</t>
  </si>
  <si>
    <t>14 л. 7 мес./ 0 л. 0 мес.</t>
  </si>
  <si>
    <t>советник информационного управления Аппарата Государственного Собрания Республики Марий Эл</t>
  </si>
  <si>
    <t>распоряжение  от 09.11.2022 № 59 лс</t>
  </si>
  <si>
    <t>Губина 
Алевтина 
Павловна</t>
  </si>
  <si>
    <t xml:space="preserve">физика и информатика  государственное  и муниципальное управление </t>
  </si>
  <si>
    <t>приказ  от 26.10.2022 № 6</t>
  </si>
  <si>
    <t xml:space="preserve">приказ  от 19.11.2019 № 11
(приказ от 18.11.2022 № 7)
</t>
  </si>
  <si>
    <t>Панина 
Ирина 
Владимировна</t>
  </si>
  <si>
    <t>электроснабжение</t>
  </si>
  <si>
    <t>советник отдела топливно-энергетического комплекса Министерства промышленности, экономического развития и торговли Республики Марий Эл</t>
  </si>
  <si>
    <t>приказ  от 23.11.2022 № 970-к</t>
  </si>
  <si>
    <t>Понятовская 
Анжелика 
Леонидовна</t>
  </si>
  <si>
    <t>бухгалтерский учет  и аудит  юриспруденция</t>
  </si>
  <si>
    <t>ведущий консультант отдела реализации региональных программ и проектов Министерства строительства, архитектуры  и жилищно-коммунального хозяйства Республики Марий Эл</t>
  </si>
  <si>
    <t>приказ  от 17.10.2019 № 113-к
(приказ  от 21.10.2022 № 105-к)</t>
  </si>
  <si>
    <t>Янцевинова 
Мария 
Владимировна</t>
  </si>
  <si>
    <t xml:space="preserve">социальная работа  профессиональная переподготовка  государственное  и муниципальное управление </t>
  </si>
  <si>
    <t>17 л. 0 мес./ 17 л. 0 мес.</t>
  </si>
  <si>
    <t>приказ  от 31.10.2022 № 238-К</t>
  </si>
  <si>
    <t>Кочакова 
Светлана  
Алексеевна</t>
  </si>
  <si>
    <t>21 г. 0 мес./  20 л. 5 мес.</t>
  </si>
  <si>
    <t xml:space="preserve">секретарь судебного заседания мирового судьи судебного участка № 26 Медведевского судебного района </t>
  </si>
  <si>
    <t xml:space="preserve">Полатова 
Ирина 
Ивановна </t>
  </si>
  <si>
    <t>14 л. 4 мес./ 13 л. 0 мес.</t>
  </si>
  <si>
    <t>распоряжение от 03.12.2019 № 194 лс
(распоряжение от 24.11.2022 № 64 лс)</t>
  </si>
  <si>
    <t>приказ  от 07.11.2019 № 57
(приказ от 23.11.2022 № 99)</t>
  </si>
  <si>
    <t xml:space="preserve">приказ  от 07.06.2021 № 88 л/с
</t>
  </si>
  <si>
    <t>Вязов 
Николай 
Валерьевич</t>
  </si>
  <si>
    <t xml:space="preserve">информатика  и вычислительная техника </t>
  </si>
  <si>
    <t>25 л. 0 мес./ 9 л. 0 мес.</t>
  </si>
  <si>
    <t>распоряжение от 05.12.2022 № 52-к</t>
  </si>
  <si>
    <t>Идрисова 
Светлана 
Константиновна</t>
  </si>
  <si>
    <t>программное обеспечение вычислительной техники и автоматизированных систем</t>
  </si>
  <si>
    <t>25 л. 1 мес./ 24 г. 5 мес.</t>
  </si>
  <si>
    <t>главный специалист организационно-правового отдела администрации Медведевского муниципального района Республики Марий Эл</t>
  </si>
  <si>
    <t>Малинина 
Марина 
Николаевна</t>
  </si>
  <si>
    <t>математические методы  и исследование операций  в экономике  юриспруденция</t>
  </si>
  <si>
    <t>20 л. 10 мес./ 6 л. 11 мес.</t>
  </si>
  <si>
    <t xml:space="preserve">начальник отдела правового обеспечения Министерства государственного имущества Республики Марий Эл  </t>
  </si>
  <si>
    <t>приказ  от 29.11.2022 № 351-к</t>
  </si>
  <si>
    <t xml:space="preserve">Паскаль  
Елена 
Евгеньевна  </t>
  </si>
  <si>
    <t xml:space="preserve">начальник отдела финансирования, бухгалтерского учета, государственной гражданской службы  и кадров Центральной избирательной комиссии Республики Марий Эл </t>
  </si>
  <si>
    <t>20 л. 10 мес./ 20 л. 10 мес.</t>
  </si>
  <si>
    <t>старший специалист - ревизор отделения документальных исследований Управления экономической безопасности и противодействия коррупции Министерства внутренних дел  по Республике  Марий Эл</t>
  </si>
  <si>
    <t xml:space="preserve">приказ  от 07.11.2019 № 57
(приказ от 23.11.2022 № 99)
</t>
  </si>
  <si>
    <t>Серебрякова 
Мария 
Викторовна</t>
  </si>
  <si>
    <t xml:space="preserve">биология  экономика  и управление  на предприятии аграрно-промышленного комплекса </t>
  </si>
  <si>
    <t>18 л. 10 мес./ 0 л. 0 мес.</t>
  </si>
  <si>
    <t>заместитель начальника отдела реестров Министерства государственного имущества Республики Марий Эл</t>
  </si>
  <si>
    <t>Фатыхов 
Радик Зульфаризович</t>
  </si>
  <si>
    <t>экономика  и управление  на предприятии (в агропромышленном комплексе)</t>
  </si>
  <si>
    <t>8 л. 2 мес./ 0 л. 0 мес.</t>
  </si>
  <si>
    <t>советник отдела формирования доходов и налоговой политики Министерства финансов Республики Марий Эл</t>
  </si>
  <si>
    <t>приказ  от 24.11.2022 № 145 л/с</t>
  </si>
  <si>
    <t>Фурзикова 
Лилия 
Вячеславовна</t>
  </si>
  <si>
    <t xml:space="preserve">начальник отдела архитектуры  и градостроительства Министерства строительства, архитектуры и жилищно-коммунального хозяйства Республики Марий Эл </t>
  </si>
  <si>
    <t>приказ  от 14.05.2021 № 220</t>
  </si>
  <si>
    <t>Алексеева 
Юлия 
Валериевна</t>
  </si>
  <si>
    <t xml:space="preserve">консультант отдела организационной работы  и делопроизводства Департамента труда  и занятости населения Республики Марий Эл </t>
  </si>
  <si>
    <t>документоведение  и архивоведение  юриспруденция</t>
  </si>
  <si>
    <t>3 г. 7 мес./ 3 г. 9 мес.</t>
  </si>
  <si>
    <t>специалист по кадрам отдела культуры,  спорта и туризма администрации Моркинского муниципального района Республики Марий Эл</t>
  </si>
  <si>
    <t>приказ  от 25.11.2022 № 258-К</t>
  </si>
  <si>
    <t>приказ  от 13.12.2022 № 1028-к</t>
  </si>
  <si>
    <t>Белавина 
Елена 
Евгеньевна</t>
  </si>
  <si>
    <t>11 л. 3 мес./ 0 л. 0 мес.</t>
  </si>
  <si>
    <t xml:space="preserve">главный специалист-эксперт отдела реестров Министерства государственного имущества Республики Марий Эл </t>
  </si>
  <si>
    <t>Иванова 
Ирина 
Леонидовна</t>
  </si>
  <si>
    <t>13 л. 1 мес./ 13 л. 1 мес.</t>
  </si>
  <si>
    <t xml:space="preserve">секретарь судебного заседания мирового судьи судебного участка № 31 Моркинского судебного района </t>
  </si>
  <si>
    <t>Максимец 
Вера 
Алексеевна</t>
  </si>
  <si>
    <t>консультант отдела организационной работы  и делопроизводства Департамента труда  и занятости населения Республики Марий Эл</t>
  </si>
  <si>
    <t>управление качеством</t>
  </si>
  <si>
    <t>1 г. 4 мес./ 0 л. 0 мес.</t>
  </si>
  <si>
    <t>Пасеева 
Ирина 
Вячеславовна</t>
  </si>
  <si>
    <t>прикладная математика  и информатика</t>
  </si>
  <si>
    <t>12 л. 7 мес./ 12 л. 8 мес.</t>
  </si>
  <si>
    <t>распоряжение от 05.12.2022 № 53-к</t>
  </si>
  <si>
    <t xml:space="preserve">филология  журналистика </t>
  </si>
  <si>
    <t>распоряжение от 29.12.2022 № 597</t>
  </si>
  <si>
    <t>Карташов 
Глеб 
Александрович</t>
  </si>
  <si>
    <t>6 л. 1 мес./ 0 л. 0 мес.</t>
  </si>
  <si>
    <t xml:space="preserve">социально-культурный сервис  и туризм  профессиональная переподготовка  менеджер  по устойчивому развитию сельских территорий  юриспруденция </t>
  </si>
  <si>
    <t>Киселева 
Ксения 
Николаевна</t>
  </si>
  <si>
    <t>5 л. 6 мес./ 0 л. 0 мес.</t>
  </si>
  <si>
    <t>Кошкина 
Екатерина 
Анатольевна</t>
  </si>
  <si>
    <t>21 г. 0 мес./ 22 г. 5 мес.</t>
  </si>
  <si>
    <t>Николаев 
Александр 
Иванович</t>
  </si>
  <si>
    <t>12 л. 5 мес./ 14 л. 0 мес.</t>
  </si>
  <si>
    <t>ведущий советник  в отделе правового мониторинга и по вопросам помилования государственно-правового управления Главы Республики Марий Эл</t>
  </si>
  <si>
    <t>36 л. 2 мес./ 20 л. 10 мес.</t>
  </si>
  <si>
    <t>Полищук  
Людмила 
Николаевна</t>
  </si>
  <si>
    <t xml:space="preserve">технология лесозаготовительных и деревоперераба-тывающих производств  государственное  и муниципальное управление </t>
  </si>
  <si>
    <t>Липатникова 
Юлия 
Андреевна</t>
  </si>
  <si>
    <t>1 г. 5 мес./ 0 л. 0 мес.</t>
  </si>
  <si>
    <t>консультант секретариата Руководителя Администрации Главы Республики Марий Эл</t>
  </si>
  <si>
    <t>Моравчик 
Евгения 
Эдуардовна</t>
  </si>
  <si>
    <t>советник  в секретариате Руководителя Администрации Главы Республики Марий Эл</t>
  </si>
  <si>
    <t>15 л. 8 мес./ 16 л. 11 мес.</t>
  </si>
  <si>
    <t>приказ  от 27.12.2022 № 227</t>
  </si>
  <si>
    <t>Попова  
Наталья 
Евгеньевна</t>
  </si>
  <si>
    <t>ведущий консультант отдела государственной гражданской службы, организационной  и кадровой работы Министерства транспорта и дорожного хозяйства Республики Марий Эл</t>
  </si>
  <si>
    <t>26 л. 1 мес./ 26 л. 3 мес.</t>
  </si>
  <si>
    <t>приказ  от 16.01.2023 № 25-к</t>
  </si>
  <si>
    <t>Шендриков 
Сергей  
Анатольевич</t>
  </si>
  <si>
    <t xml:space="preserve">ведущий специалист-эксперт планово-экономического отдела Министерства образования и науки  Республики Марий Эл </t>
  </si>
  <si>
    <t>советник отдела транспортного комплекса Министерства транспорта и дорожного хозяйства Республики Марий Эл</t>
  </si>
  <si>
    <t>советник отдела цифровой трансформации Министерства цифрового развития Республики Марий Эл</t>
  </si>
  <si>
    <t>главный специалист-эксперт отдела информационной безопасности Министерства цифрового развития Республики Марий Эл</t>
  </si>
  <si>
    <t xml:space="preserve">консультант организационного отдела Министерства цифрового развития Республики Марий Эл  </t>
  </si>
  <si>
    <t>ведущий консультант секретариата Заместителя Председателя Правительства Республики Марий Эл Сальникова А.А.</t>
  </si>
  <si>
    <t>консультант секретариата Заместителя Председателя Правительства Республики Марий Эл Сальникова А.А.</t>
  </si>
  <si>
    <t xml:space="preserve">ведущий консультант аппарата Уполномоченного  по правам человека  в Республике Марий Эл </t>
  </si>
  <si>
    <t>ведущий советник  в секретариате Заместителя Председателя Правительства Республики Марий Эл Сальникова А.А.</t>
  </si>
  <si>
    <t xml:space="preserve">консультант сектора по работе с обращениями граждан Администрации Главы Республики Марий Эл  </t>
  </si>
  <si>
    <t xml:space="preserve">советник министра культуры, печати и по делам национальностей Республики Марий Эл
</t>
  </si>
  <si>
    <t>ведущий консультант сектора по работе с обращениями граждан Администрации Главы Республики Марий Эл</t>
  </si>
  <si>
    <t>ведущий специалист  1 разряда отдела делопроизводства  Администрации Главы Республики Марий Эл</t>
  </si>
  <si>
    <t>приказ  от 03.10.2022 № 776-к</t>
  </si>
  <si>
    <t>Кузьминых  
Ольга 
Владимировна</t>
  </si>
  <si>
    <t>10 л. 0 мес./ 10 л. 0 мес.</t>
  </si>
  <si>
    <t xml:space="preserve">консультант отдела социальной защиты детства, опеки и попечительства Министерства образования  и науки Республики  Марий Эл </t>
  </si>
  <si>
    <t>специальная дошкольная педагогика  и психология</t>
  </si>
  <si>
    <t>приказ  от 04.08.2022 № 219-р</t>
  </si>
  <si>
    <t>Стадухина 
Лия 
Каримулловна</t>
  </si>
  <si>
    <t xml:space="preserve">учитель-дефектолог ГБУ Республики  Марий Эл «Центр психолого-педагогической, медицинской и социальной помощи «Детство» </t>
  </si>
  <si>
    <t>Рябова 
Наталья 
Валерьевна</t>
  </si>
  <si>
    <t>Черкасова 
Анастасия  
Вадимовна</t>
  </si>
  <si>
    <t>Березина 
Анастасия Сергеевна</t>
  </si>
  <si>
    <t xml:space="preserve">советник управления опеки и попечительства Министерства труда и социальной защиты Республики Марий Эл </t>
  </si>
  <si>
    <t>ведущий консультант управления информационных технологий Министерства труда и социальной защиты Республики Марий Эл</t>
  </si>
  <si>
    <t>советник управления организационно-правовой и кадровой работы Министерства труда и социальной защиты Республики Марий Эл</t>
  </si>
  <si>
    <t>главный специалист-эксперт контрольно-ревизионного отдела Министерства труда и социальной защиты Республики Марий Эл</t>
  </si>
  <si>
    <t>старший специалист 1 разряда отдела бюджетного учета Финансового управления Министерства труда и социальной защиты  Республики Марий Эл</t>
  </si>
  <si>
    <t>ведущий консультант управления организационно-правовой и кадровой работы Министерства труда и социальной защиты Республики Марий Эл</t>
  </si>
  <si>
    <t>советник отдела мониторинга инвестиционных проектов Министерства промышленности, экономического развития и торговли Республики Марий Эл</t>
  </si>
  <si>
    <t>консультант отдела государственной гражданской службы и кадров Министерства промышленности, экономического развития и торговли Республики Марий Эл</t>
  </si>
  <si>
    <t>консультант отдела контроля в сфере закупок товаров, работ, услуг Министерства промышленности, экономического развития и торговли Республики Марий Эл</t>
  </si>
  <si>
    <t>заместитель начальника отдела госпрограмм и сопровождения проектной деятельности управления стратегического планирования и проектной деятельности Министерства промышленности, экономического развития и торговли Республики Марий Эл</t>
  </si>
  <si>
    <t>советник отдела контроля в сфере закупок товаров, работ, услуг Министерства промышленности, экономического развития и торговли Республики Марий Эл</t>
  </si>
  <si>
    <t>распоряжение  от 27.03.2023 № 70</t>
  </si>
  <si>
    <t>16 л. 0 мес./ 16 л. 1 мес.</t>
  </si>
  <si>
    <t>консультант отдела государственной гражданской службы  и кадров управления государственной гражданской службы, кадров  и государственных наград Главы Республики Марий Эл</t>
  </si>
  <si>
    <t>10 л. 0 мес./ 0 л. 6 мес.</t>
  </si>
  <si>
    <t>Изотова 
Анна  
Викторовна</t>
  </si>
  <si>
    <t>приказ  от 17.04.2023 № 287-к</t>
  </si>
  <si>
    <t xml:space="preserve">дошкольная педагогика и психология  юриспруденция </t>
  </si>
  <si>
    <t>Михеева 
Наталья 
Валерьевна</t>
  </si>
  <si>
    <t>секретарь судебного заседания мирового судьи судебного участка № 23 Звениговского судебного района</t>
  </si>
  <si>
    <t>Мочалова 
Галина 
Аркадьевна</t>
  </si>
  <si>
    <t>секретарь судебного заседания мирового судьи судебного участка № 7  Йошкар-Олинского судебного района</t>
  </si>
  <si>
    <t xml:space="preserve">абзац 5 пп.2  п.10 (увольнение  с гражданской службы в связи с сокращением должностей гражданской службы) </t>
  </si>
  <si>
    <t>14 л. 7 мес./ 19 л. 9 мес.</t>
  </si>
  <si>
    <t>приказ  от 20.03.2023 № 207-к</t>
  </si>
  <si>
    <t>Шляхова 
Екатерина 
Александровна</t>
  </si>
  <si>
    <t>приказ  от 17.03.2020 № 129-к
(приказ  от 17.03.2023 № 206-к)</t>
  </si>
  <si>
    <t>главный специалист-эксперт отдела молодежных программ и проектов Комитета молодежной политики Республики Марий Эл</t>
  </si>
  <si>
    <t>советник управления информационных технологий Министерства труда и социальной защиты Республики Марий Эл</t>
  </si>
  <si>
    <t>консультант отдела финансового и бухгалтерского учета Управления делами Главы Республики Марий Эл и Правительства Республики Марий Эл</t>
  </si>
  <si>
    <t>заместитель главного бухгалтера отдела финансового планирования, бюджетного учета, отчетности и контроля Комитета гражданской обороны и защиты населения Республики Марий Эл</t>
  </si>
  <si>
    <t xml:space="preserve">ведущий консультант управления организационно-правовой и кадровой работы Министерства труда и социальной защиты Республики Марий Эл
</t>
  </si>
  <si>
    <t xml:space="preserve">главный специалист-эксперт управления организационно-правовой и кадровой работы Министерства труда и социальной защиты Республики Марий Эл
</t>
  </si>
  <si>
    <t>главный специалист-эксперт отдела анализа и планирования мер на рынке труда Министерства труда и социальной защиты Республики Марий Эл</t>
  </si>
  <si>
    <t>для замещения главной группы должностей  в порядке должностного  роста</t>
  </si>
  <si>
    <t>23 г. 7 мес./ 23 г. 7 мес.</t>
  </si>
  <si>
    <t>приказ  от 10.05.2023 № 49 л/с</t>
  </si>
  <si>
    <t>Попова 
Ирина 
Валерьевна</t>
  </si>
  <si>
    <t>консультант отдела правового обеспечения и кадровой работы Министерства финансов Республики Марий Эл</t>
  </si>
  <si>
    <t xml:space="preserve">финансы и кредит профессиональная переподготовка  государственное  и муниципальное управление </t>
  </si>
  <si>
    <t>4 г. 2 мес./ 10 л. 3 мес.</t>
  </si>
  <si>
    <t>старший специалист закупочной деятельности Марийского регионального филиала АО «Россельхозбанк»</t>
  </si>
  <si>
    <t xml:space="preserve">абзац 2 пп. 1 п. 10  (по результатам конкурса  на включение в кадровый резерв) </t>
  </si>
  <si>
    <t xml:space="preserve">консультант отдела мониторинга  и прогнозирования Министерства сельского хозяйства и продовольствия Республики Марий Эл  </t>
  </si>
  <si>
    <t xml:space="preserve">экономика </t>
  </si>
  <si>
    <t>приказ  от 22.05.2023 № 54-к</t>
  </si>
  <si>
    <t>0 л. 0 мес./ 0 л. 5 мес.</t>
  </si>
  <si>
    <t>абзац 2 пп. 2 п. 10  (по результатам конкурса  на включение  в кадровый резерв в порядке должностного роста)</t>
  </si>
  <si>
    <t>6 л. 1 мес./ 10 л. 3 мес.</t>
  </si>
  <si>
    <t>Пушкова 
Елена 
Владимировна</t>
  </si>
  <si>
    <t xml:space="preserve">абзац 2 пп. 2 п. 10  (по результатам конкурса  на включение  в кадровый резерв в порядке должностного роста) </t>
  </si>
  <si>
    <t xml:space="preserve">математика  информационная безопасность </t>
  </si>
  <si>
    <t>5 л. 9 мес./ 19 л. 1 мес.</t>
  </si>
  <si>
    <t>Чернова 
Светлана 
Николаевна</t>
  </si>
  <si>
    <t>главный специалист-эксперт отдела кадровой  и организационной работы Министерства сельского хозяйства  и продовольствия Республики Марий Эл</t>
  </si>
  <si>
    <t xml:space="preserve">главный инспектор контрольного отдела Государственной счетной палаты Республики  Марий Эл </t>
  </si>
  <si>
    <t xml:space="preserve">приказ  от 21.03.2019 № 47
(приказ от 20.04.2022 № 65)
</t>
  </si>
  <si>
    <t>главный механик ООО «ЭлитСтройСтоун»</t>
  </si>
  <si>
    <t>главный специалист-эксперт отдела формирования доходов и налоговой политики Министерства финансов Республики Марий Эл</t>
  </si>
  <si>
    <t>советник отдела государственной службы, кадровой работы, наград и материально-технического обеспечения организационного управления Аппарата Государственного Собрания Республики Марий Эл</t>
  </si>
  <si>
    <t>ведущий советник отдела организационной работы и делопроизводства организационного управления Аппарата Государственного Собрания Республики Марий Эл</t>
  </si>
  <si>
    <t>ведущий советник информационного управления Аппарата Государственного Собрания Республики Марий Эл</t>
  </si>
  <si>
    <t xml:space="preserve">ведущий советник отдела организационной работы 
и делопроизводства организационного управления Аппарата Государственного Собрания Республики Марий Эл
</t>
  </si>
  <si>
    <t xml:space="preserve">абзац 2 пп. 1 п. 10  (по результатам конкурса  на включение  в кадровый резерв)  </t>
  </si>
  <si>
    <t xml:space="preserve"> консультант отдела мониторинга  и прогнозирования Министерства сельского хозяйства и продовольствия Республики Марий Эл  </t>
  </si>
  <si>
    <t xml:space="preserve">абзац 2 пп. 1 п. 10  (по результатам конкурса на включение в кадровый резерв)  </t>
  </si>
  <si>
    <t xml:space="preserve">ведущий специалист  1 разряда отдела делопроизводства и по обращениям граждан организационно-аналитического управления Главы Республики Марий Эл   </t>
  </si>
  <si>
    <t>распоряжение от 08.09.2022 № 340</t>
  </si>
  <si>
    <t xml:space="preserve">приказ  от 23.07.2020 № 387 л/с
(приказ от 13.07.2023 № 449 л/с)
</t>
  </si>
  <si>
    <t>приказ  от 23.06.2020 № 297 л/с
(приказ от 13.07.2023 № 449 л/с)</t>
  </si>
  <si>
    <t>Пушкарева 
Юлия 
Александровна</t>
  </si>
  <si>
    <t>приказ  от 12.08.2020 № 69 л/с
(приказ от 14.08.2023 № 86 л/с)</t>
  </si>
  <si>
    <t>главный специалист-эксперт  отдела финансирования отраслей здравоохранения, физической культуры и спорта Министерства финансов Республики  Марий Эл</t>
  </si>
  <si>
    <t>ведущий консультант отдела мониторинга  и прогнозирования Министерства сельского хозяйства  и продовольствия Республики Марий Эл</t>
  </si>
  <si>
    <t>консультант отдела животноводства и племенного дела Министерства сельского хозяйства  и продовольствия Республики Марий Эл</t>
  </si>
  <si>
    <t>главный специалист отдела кадровой  и организационной работы Министерства сельского хозяйства  и продовольствия Республики Марий Эл</t>
  </si>
  <si>
    <t>ведущий консультант отдела животноводства  и племенного дела Министерства сельского хозяйства  и продовольствия Республики Марий Эл</t>
  </si>
  <si>
    <t>приказ  от 08.10.2020 № 6
(приказ от 09.10.2023 № 8)</t>
  </si>
  <si>
    <t>16 л. 8 мес./ 14 л. 1 мес.</t>
  </si>
  <si>
    <t>распоряжение от 24.10.2023 № 457</t>
  </si>
  <si>
    <t xml:space="preserve">технология   и конструирование швейных изделий    юриспруденция  </t>
  </si>
  <si>
    <t>распоряжение  от 24.10.2023 № 457</t>
  </si>
  <si>
    <t>Закирова  
Лилия  
Динардовна</t>
  </si>
  <si>
    <t>начальник отдела правового мониторинга и по вопросам помилования государственно-правового управления Главы Республики Марий Эл</t>
  </si>
  <si>
    <t>27 л. 5 мес./ 20 л. 8 мес.</t>
  </si>
  <si>
    <t xml:space="preserve">бухгалтерский учет, анализ и аудит </t>
  </si>
  <si>
    <t>распоряжение  от 08.11.2023 № 483</t>
  </si>
  <si>
    <t>Лоханова  
Вера 
Павловна</t>
  </si>
  <si>
    <t>21 г. 6 мес./ 18 л. 8 мес.</t>
  </si>
  <si>
    <t>прикладная информатика   (в экономике)    информационная безопасность</t>
  </si>
  <si>
    <t>Парсаев  
Василий   
Владимирович</t>
  </si>
  <si>
    <t>7 л. 3 мес./ 15 л. 3 мес.</t>
  </si>
  <si>
    <t>заместитель начальника отдела защиты государственной тайны   и информационной безопасности управления специальных программ Главы Республики Марий Эл</t>
  </si>
  <si>
    <t>14 л. 8 мес./ 4 г. 5 мес.</t>
  </si>
  <si>
    <t>распоряжение от 08.11.2023 № 483</t>
  </si>
  <si>
    <t xml:space="preserve">прикладная математика   и информатика    профессиональная переподготовка     информационная безопасность  </t>
  </si>
  <si>
    <t>Тетерин  
Сергей  
Александрович</t>
  </si>
  <si>
    <t xml:space="preserve">начальник отдела защиты государственной тайны   и информационной безопасности управления специальных программ Главы Республики Марий Эл </t>
  </si>
  <si>
    <t>17 л. 0 мес./ 1 г. 4 мес.</t>
  </si>
  <si>
    <t>Ахматгалиева  
Альфия 
Васильевна</t>
  </si>
  <si>
    <t>13 л. 0 мес./ 0 л. 0 мес.</t>
  </si>
  <si>
    <t>консультант секретариата Заместителя Председателя Правительства Республики Марий Эл Воронцова С.А.</t>
  </si>
  <si>
    <t>менеджмент организации    экономика</t>
  </si>
  <si>
    <t>Боякова  
Юлия  
Евгеньевна</t>
  </si>
  <si>
    <t>7 л. 8 мес./ 0 л. 0 мес.</t>
  </si>
  <si>
    <t>консультант секретариата Первого заместителя Председателя Правительства Республики Марий Эл Кузьмина Е.П.</t>
  </si>
  <si>
    <t>приказ   от 01.11.2023 № 130</t>
  </si>
  <si>
    <t>Бушков  
Дмитрий  
Николаевич</t>
  </si>
  <si>
    <t xml:space="preserve">ведущий консультант Комитета гражданской обороны и защиты населения Республики Марий Эл   </t>
  </si>
  <si>
    <t>приказ   от 07.11.2023 № 132-к</t>
  </si>
  <si>
    <t>11 л. 7 мес./ 1 г. 2 мес.</t>
  </si>
  <si>
    <t>Илларионов  
Александр  
Витальевич</t>
  </si>
  <si>
    <t xml:space="preserve">консультант отдела межнациональных и межконфессиональных отношений Министерства культуры, печати   и по делам национальностей Республики Марий Эл  </t>
  </si>
  <si>
    <t xml:space="preserve">Комина 
Людмила  
Петровна </t>
  </si>
  <si>
    <t>русский язык и литература</t>
  </si>
  <si>
    <t>30 л. 11 мес./ 1 г. 0 мес.</t>
  </si>
  <si>
    <t xml:space="preserve">консультант отдела правовой и кадровой работы Министерства культуры, печати   и по делам национальностей Республики Марий Эл </t>
  </si>
  <si>
    <t>приказ  от 07.11.2023 № 132-к</t>
  </si>
  <si>
    <t>приказ   от 02.11.2023 № 295-к</t>
  </si>
  <si>
    <t>Мусина 
Алсу  
Файзрахмановна</t>
  </si>
  <si>
    <t>14 л. 4 мес./ 0 л. 4 мес.</t>
  </si>
  <si>
    <t>консультант отдела реестров Министерства государственного имущества Республики Марий Эл</t>
  </si>
  <si>
    <t>приказ от 02.11.2023 № 295-к</t>
  </si>
  <si>
    <t>Николаева  
Екатерина 
Юрьевна</t>
  </si>
  <si>
    <t>экономика   и управление   на предприятии аграрно-промышленного комплекса</t>
  </si>
  <si>
    <t>Попова  
Любовь  
Владимировна</t>
  </si>
  <si>
    <t>11 л. 5 мес./ 12 л. 0 мес.</t>
  </si>
  <si>
    <t>советник отдела финансирования отраслей образования, культуры и средств массовой информации Министерства финансов Республики Марий Эл</t>
  </si>
  <si>
    <t>приказ от 02.11.2023 № 115 л/с</t>
  </si>
  <si>
    <t>проектирование зданий    государственное   и муниципальное управление</t>
  </si>
  <si>
    <t>Сухова 
Анна 
Геннадьевна</t>
  </si>
  <si>
    <t>11 л. 9 мес./ 17 л. 6 мес.</t>
  </si>
  <si>
    <t>заместитель начальника отдела по сохранению, использованию   и охране объектов культурного наследия Министерства культуры, печати   и по делам национальностей Республики Марий Эл</t>
  </si>
  <si>
    <t>19 л. 6 мес./ 16 л. 3 мес.</t>
  </si>
  <si>
    <t>для замещения ведущей группы должностей   в порядке должностного роста</t>
  </si>
  <si>
    <t>конструирование   и производство электронно-вычислительной аппаратуры     юриспруденция</t>
  </si>
  <si>
    <t>Мухлыгина  
Татьяна  
Алексеевна</t>
  </si>
  <si>
    <t>10 л. 3 мес./ 18 л. 5 мес.</t>
  </si>
  <si>
    <t>ведущий специалист 1 разряда отдела предупреждения чрезвычайных ситуаций и обеспечения пожарной безопасности Комитета гражданской обороны и защиты населения Республики Марий Эл</t>
  </si>
  <si>
    <t>историко-архивоведение</t>
  </si>
  <si>
    <t>Степанов  
Олег 
Аркадьевич</t>
  </si>
  <si>
    <t>32 г. 11 мес./ 32 г. 2 мес.</t>
  </si>
  <si>
    <t>главный специалист-эксперт отдела правовой и кадровой работы Министерства культуры, печати   и по делам национальностей Республики Марий Эл</t>
  </si>
  <si>
    <t>приказ от 07.11.2023 № 132-к</t>
  </si>
  <si>
    <t>Трегубова 
Вероника  
Владимировна</t>
  </si>
  <si>
    <t>1 г. 4 мес./ 16 л. 11 мес.</t>
  </si>
  <si>
    <t>ведущий специалист-эксперт отдела бухгалтерского учета   и отчетности Министерства государственного имущества Республики Марий Эл</t>
  </si>
  <si>
    <t xml:space="preserve">абзац 2 пп. 2 п. 10  (по результатам конкурса на включение в кадровый резерв в порядке должностного роста)
</t>
  </si>
  <si>
    <t xml:space="preserve">начальник отдела государственной гражданской службы и правовой работы Комитета ветеринарии Республики Марий Эл 
</t>
  </si>
  <si>
    <t xml:space="preserve">приказ  от 29.01.2018  № 11-лс
(приказ  от 29.03.2021 № 60-лс)
</t>
  </si>
  <si>
    <t>распоряжение от 19.11.2020 № 95 лс
(распоряжение от 09.11.2023 № 101 лс)</t>
  </si>
  <si>
    <t xml:space="preserve">приказ  от 11.11.2020 № 564
(приказ от 15.11.2023 № 490)
</t>
  </si>
  <si>
    <t xml:space="preserve">приказ  от 23.10.2020 № 77-к
(приказ от 14.11.2023 № 134-к)
</t>
  </si>
  <si>
    <t xml:space="preserve">приказ  от 10.11.2020 № 42-л/с
(приказ от 10.11.2023 № 48-л/с)
</t>
  </si>
  <si>
    <t xml:space="preserve">для замещения высшей группы должностей   </t>
  </si>
  <si>
    <t>приказ   от 28.12.2023 № 71-к</t>
  </si>
  <si>
    <t>Бадрутдинова  
Рузиля  
Вильсуровна</t>
  </si>
  <si>
    <t xml:space="preserve">абзац 5 пп.2   п.10  (увольнение   с гражданской службы в связи   с сокращением должностей гражданской службы)  </t>
  </si>
  <si>
    <t>9 л. 10 мес./ 4 г. 10 мес.</t>
  </si>
  <si>
    <t>педагогика   и методика начального образования финансы и кредит</t>
  </si>
  <si>
    <t>начальник отдела финансового   и бухгалтерского учета Управления делами Главы Республики Марий Эл   и Правительства Республики Марий Эл</t>
  </si>
  <si>
    <t>распоряжение  от 08.12.2023 № 563</t>
  </si>
  <si>
    <t>Гуськова  
Татьяна   
Сергеевна</t>
  </si>
  <si>
    <t>3 г. 5 мес./ 0 л. 3 мес.</t>
  </si>
  <si>
    <t>советник в секретариате Главы Республики Марий Эл</t>
  </si>
  <si>
    <t>Мякишева  Мария   Александровна</t>
  </si>
  <si>
    <t xml:space="preserve">абзац 5 пп.2   п.10  (увольнение   с гражданской службы в связи с сокращением должностей гражданской службы)  </t>
  </si>
  <si>
    <t>21 г. 0 мес./ 21 г. 0 мес.</t>
  </si>
  <si>
    <t>управляющий делами Главы Республики Марий Эл   и Правительства Республики Марий Эл</t>
  </si>
  <si>
    <t xml:space="preserve">государственное   и муниципальное управление  </t>
  </si>
  <si>
    <t>Новосёлова  
Елена  
Владимировна</t>
  </si>
  <si>
    <t>22 г. 4 мес./ 19 л. 9 мес.</t>
  </si>
  <si>
    <t>ведущий советник  в отделе информационной работы Администрации Главы Республики Марий Эл</t>
  </si>
  <si>
    <t xml:space="preserve">абзац 2 пп. 1  п. 10   (по результатам конкурса   на включение   в кадровый резерв)  </t>
  </si>
  <si>
    <t xml:space="preserve">начальник контрольного отдела Государственной счетной палаты Республики Марий Эл </t>
  </si>
  <si>
    <t>бухгалтерский учет   и аудит</t>
  </si>
  <si>
    <t>приказ  от 22.11.2023 № 50-л/с</t>
  </si>
  <si>
    <t>Багаева  
Наталья  
Викторовна</t>
  </si>
  <si>
    <t>26 л. 4 мес./ 29 л. 4 мес.</t>
  </si>
  <si>
    <t xml:space="preserve">заместитель начальника отдела кассового обслуживания исполнения бюджетов Управления Федерального казначейства   по Республике   Марий Эл  </t>
  </si>
  <si>
    <t xml:space="preserve">для замещения главной группы должностей   </t>
  </si>
  <si>
    <t>Башкардина   
Анастасия 
Николаевна</t>
  </si>
  <si>
    <t>0 л. 11 мес./ 15 л. 9 мес.</t>
  </si>
  <si>
    <t>советник Управления делами Главы Республики Марий Эл   и Правительства Республики Марий Эл</t>
  </si>
  <si>
    <t>технология швейных изделий</t>
  </si>
  <si>
    <t>26 л. 6 мес./ 5 л. 4 мес.</t>
  </si>
  <si>
    <t xml:space="preserve">Верзун 
Юлия  
Сергеевна </t>
  </si>
  <si>
    <t>государственное и муниципальное управление     юриспруденция</t>
  </si>
  <si>
    <t>9 л. 0 мес./  9 л. 11 мес.</t>
  </si>
  <si>
    <t>заместитель начальника отдела контроля за подведомственными организациями, правового и кадрового обеспечения Управления делами Главы Республики Марий Эл   и Правительства Республики Марий Эл</t>
  </si>
  <si>
    <t>государственное   и муниципальное управление</t>
  </si>
  <si>
    <t>распоряжение  от 15.12.2023 № 577</t>
  </si>
  <si>
    <t>Григорьева  
Юлия  
Андреевна</t>
  </si>
  <si>
    <t xml:space="preserve">ведущий специалист   1 разряда сектора   по работе   с обращениями   граждан Администрации Главы Республики Марий Эл  </t>
  </si>
  <si>
    <t>менеджмент    юриспруденция    экономика</t>
  </si>
  <si>
    <t>приказ   от 18.12.2023 № 189-лс</t>
  </si>
  <si>
    <t>Пауткина  
Алла  
Александровна</t>
  </si>
  <si>
    <t>заместитель начальника отдела финансового планирования, бухгалтерского учета   и отчетности Министерства транспорта и дорожного хозяйства Республики Марий Эл</t>
  </si>
  <si>
    <t>приказ   от 21.11.2023 № 310-к</t>
  </si>
  <si>
    <t>Христофор  
Ольга  
Вячеславовна</t>
  </si>
  <si>
    <t>21 г. 3 мес./ 1 г. 9 мес.</t>
  </si>
  <si>
    <t>заместитель начальника отдела кадров и общих вопросов Министерства государственного имущества Республики Марий Эл</t>
  </si>
  <si>
    <t xml:space="preserve">абзац 4 пп. 2  п. 10  (по результатам аттестации)
абзац 2 пп. 2  п. 10   (по результатам конкурса на включение в кадровый резерв в порядке должностного роста)        </t>
  </si>
  <si>
    <t xml:space="preserve">для замещения главной группы должностей  в порядке должностного роста
начальник отдела правового, финансового, кадрового обеспечения   и организационной работы Государственной счетной палаты Республики   Марий Эл </t>
  </si>
  <si>
    <t>31 г. 10 мес./ 31 г. 10 мес.</t>
  </si>
  <si>
    <t>распоряжение  от 01.04.2022 № 24-к
приказ  от 22.11.2023 № 50-л/с</t>
  </si>
  <si>
    <t>Александров  
Александр  
Валерьевич</t>
  </si>
  <si>
    <t>12 л. 1 мес./ 6 л. 3 мес.</t>
  </si>
  <si>
    <t>ведущий специалист-эксперт отдела управления   и распоряжения земельными ресурсами Министерства государственного имущества Республики Марий Эл</t>
  </si>
  <si>
    <t>приказ   от 25.12.2023 № 997-к</t>
  </si>
  <si>
    <t>Безрукова 
Мария  
Александровна</t>
  </si>
  <si>
    <t>8 л. 0 мес./ 8 л. 0 мес.</t>
  </si>
  <si>
    <t xml:space="preserve">секретарь судебного заседания мирового судьи судебного участка № 27 Медведевского судебного района   </t>
  </si>
  <si>
    <t xml:space="preserve">для замещения ведущей группы должностей   </t>
  </si>
  <si>
    <t>Бирюкова  
Лидия  
Николаевна</t>
  </si>
  <si>
    <t>1 г. 7 мес./ 28 л. 7 мес.</t>
  </si>
  <si>
    <t>консультант отдела финансового   и бухгалтерского учета Управления делами Главы Республики Марий Эл   и Правительства Республики Марий Эл</t>
  </si>
  <si>
    <t xml:space="preserve">ведущий специалист   1 разряда отдела делопроизводства Администрации Главы Республики Марий Эл </t>
  </si>
  <si>
    <t>распоряжение  от 18.12.2023 № 583</t>
  </si>
  <si>
    <t>приказ   от 14.11.2023 № 871-к</t>
  </si>
  <si>
    <t>Гибатова  
Нургуль  
Василовна</t>
  </si>
  <si>
    <t>5 л. 2 мес./ 5 л. 2 мес.</t>
  </si>
  <si>
    <t xml:space="preserve">секретарь мирового судьи судебного участка № 41 Медведевского судебного района           </t>
  </si>
  <si>
    <t>Едриванова 
Елена  
Алексеевна</t>
  </si>
  <si>
    <t>10 л. 2 мес./ 0 л. 0 мес.</t>
  </si>
  <si>
    <t>главный специалист-эксперт отдела  управления   и распоряжения земельными ресурсами Министерства государственного имущества Республики Марий Эл</t>
  </si>
  <si>
    <t>Капустина  
Мария  
Анатольевна</t>
  </si>
  <si>
    <t>консультант отдела предпринимательства   и торговли администрации городского округа «Город Йошкар-Ола»</t>
  </si>
  <si>
    <t>0 л. 11 мес./ 1 г. 7 мес.</t>
  </si>
  <si>
    <t>Мартынова  
Екатерина  
Васильевна</t>
  </si>
  <si>
    <t>9 л. 6 мес./ 17 л. 7 мес.</t>
  </si>
  <si>
    <t>главный специалист-эксперт отдела кадров   и общих вопросов Министерства государственного имущества Республики Марий Эл</t>
  </si>
  <si>
    <t>Сидоркина  
Вероника 
Николаевна</t>
  </si>
  <si>
    <t xml:space="preserve">секретарь судебного заседания мирового судьи судебного участка № 34 Сернурского судебного района  </t>
  </si>
  <si>
    <t>Смирнова  
Ольга  
Николаевна</t>
  </si>
  <si>
    <t>10 л. 9 мес./ 0  л. 1 мес.</t>
  </si>
  <si>
    <t>главный специалист-эксперт отдела управления   и распоряжения земельными ресурсами Министерства государственного имущества Республики Марий Эл</t>
  </si>
  <si>
    <t>история    юриспруденция</t>
  </si>
  <si>
    <t>Фазульянова  
Динара 
Ильдаровна</t>
  </si>
  <si>
    <t>5 л. 0 мес./ 5 л. 6 мес.</t>
  </si>
  <si>
    <t>специалист по работе   с просроченной задолженностью отдела по работе с дебиторской задолженностью ООО «Марикоммунэнерго»</t>
  </si>
  <si>
    <t>1 г. 1 мес./  1 г. 1 мес.</t>
  </si>
  <si>
    <t>Хохликова 
Алина  
Альбертовна</t>
  </si>
  <si>
    <t>секретарь судебного заседания мирового судьи судебного участка № 10   Йошкар-Олинского судебного района</t>
  </si>
  <si>
    <t>Шаптраева 
Елена  
Владимировна</t>
  </si>
  <si>
    <t>8 л. 5 мес./ 0 л. 2 мес.</t>
  </si>
  <si>
    <t>главный специалист-эксперт отдела записи актов гражданского состояния Министерства внутренней политики, развития местного самоуправления   и юстиции Республики Марий Эл</t>
  </si>
  <si>
    <t>распоряжение от 19.11.2020 № 95 лс
(распоряжение от 17.11.2023 № 102 лс)</t>
  </si>
  <si>
    <t>приказ  от 02.12.2020 № 305-к
(приказ   от 04.12.2023 № 353-к)</t>
  </si>
  <si>
    <t>главный государственный инспектор отдела предупреждения чрезвычайных ситуаций и обеспечения пожарной безопасности Комитета гражданской обороны и защиты населения Республики Марий Эл</t>
  </si>
  <si>
    <t>ведущий консультант отдела кадровой и организационной работы Министерства сельского хозяйства и продовольствия Республики Марий Эл</t>
  </si>
  <si>
    <t>главный специалист-эксперт отдела правовой работы Министерства сельского хозяйства и продовольствия Республики Марий Эл</t>
  </si>
  <si>
    <t>юриспруденция профессиональная переподготовка государственное и муниципальное управление</t>
  </si>
  <si>
    <t>ведущий советник отдела государственной службы, кадровой работы, наград и материально-технического обеспечения организационного управления Аппарата Государственного Собрания Республики Марий Эл</t>
  </si>
  <si>
    <t>главный специалист-эксперт отдела животноводства и племенного дела Министерства сельского хозяйства  и продовольствия Республики Марий Эл</t>
  </si>
  <si>
    <t>консультант отдела организации ветеринарного дела  и деятельности в сфере обращения с животными Комитета ветеринарии Республики Марий Эл</t>
  </si>
  <si>
    <t>приказ  от 04.12.2023 № 10</t>
  </si>
  <si>
    <t>Андреева   
Екатерина  
Евгеньевна</t>
  </si>
  <si>
    <t>советник отдела внешнеэкономических  и межрегиональных связей Министерства промышленности, экономического развития и торговли Республики Марий Эл</t>
  </si>
  <si>
    <t>Евсеева  
Елена  
Игоревна</t>
  </si>
  <si>
    <t>15 л. 1 мес./ 15 л. 1 мес.</t>
  </si>
  <si>
    <t>консультант правового отдела Министерства промышленности, экономического развития и торговли Республики Марий Эл</t>
  </si>
  <si>
    <t xml:space="preserve">абзац 2 пп. 2  п. 10   (по результатам конкурса на включение в кадровый резерв в порядке должностного роста)  </t>
  </si>
  <si>
    <t xml:space="preserve">заместитель начальника отдела государственного мониторинга   и государственного кадастра объектов животного мира Департамента Республики Марий Эл по охране, контролю и регулированию использования объектов животного мира  </t>
  </si>
  <si>
    <t>экология и природопользование</t>
  </si>
  <si>
    <t>приказ   от 16.01.2024 № 3</t>
  </si>
  <si>
    <t xml:space="preserve">Зверева  
Елена  
Валентиновна </t>
  </si>
  <si>
    <t>26 л. 1 мес./ 16 л. 1 мес.</t>
  </si>
  <si>
    <t xml:space="preserve">главный государственный инспектор отдела правового обеспечения, государственной гражданской службы   и кадровой работы Департамента Республики Марий Эл по охране, контролю   и регулированию использования объектов животного мира       </t>
  </si>
  <si>
    <t xml:space="preserve">приказ   от 22.01.2024 № 8-к  </t>
  </si>
  <si>
    <t>Иванова 
 Елена 
 Игоревна</t>
  </si>
  <si>
    <t>19 л. 5 мес./ 19 л. 10 мес.</t>
  </si>
  <si>
    <t>заместитель начальника отдела кадровой   и организационной работы Министерства сельского хозяйства   и продовольствия Республики Марий Эл</t>
  </si>
  <si>
    <t>Кадырова  
Екатерина  
Руслановна</t>
  </si>
  <si>
    <t>17 л. 4 мес./ 16 л. 11 мес.</t>
  </si>
  <si>
    <t>консультант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</t>
  </si>
  <si>
    <t>Костромина  
Ирина  
Владимировна</t>
  </si>
  <si>
    <t>12 л. 11 мес./ 12 л. 11 мес.</t>
  </si>
  <si>
    <t>Наумова 
Марина  
Александровна</t>
  </si>
  <si>
    <t>абзац 2 пп. 2  п. 10   (по результатам конкурса на включение в кадровый резерв в порядке должностного роста)</t>
  </si>
  <si>
    <t>начальник отдела государственного мониторинга   и государственного кадастра объектов животного мира Департамента Республики Марий Эл по охране, контролю и регулированию использования объектов животного мира</t>
  </si>
  <si>
    <t xml:space="preserve">заместитель начальника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 </t>
  </si>
  <si>
    <t>Липатникова  Татьяна  Николаевна</t>
  </si>
  <si>
    <t xml:space="preserve">государственное   и муниципальное управление    бухгалтерский учет, анализ и аудит  </t>
  </si>
  <si>
    <t>советник отдела стратегического планирования и анализа управления стратегического планирования   и проектной деятельности Министерства промышленности, экономического развития и торговли Республики Марий Эл</t>
  </si>
  <si>
    <t xml:space="preserve">заместитель начальника отдела финансирования аппарата управления Министерства финансов Республики Марий Эл  </t>
  </si>
  <si>
    <t>приказ   от 15.01.2024 № 9 л/с</t>
  </si>
  <si>
    <t xml:space="preserve">Никитина   
Светлана   
Александровна </t>
  </si>
  <si>
    <t>16 л. 11 мес./ 21 г. 4 мес.</t>
  </si>
  <si>
    <t xml:space="preserve">начальник отдела управления задолженностью бюджета Министерства финансов Республики Марий Эл  </t>
  </si>
  <si>
    <t>Петров  Александр  Николаевич</t>
  </si>
  <si>
    <t>механизация сельского хозяйства</t>
  </si>
  <si>
    <t>главный государственный инспектор - главный государственный  инженер-инспектор   по городу Йошкар-Оле отдела   по осуществлению надзора департамента по региональному государственному надзору в области технического состояния самоходных машин и других видов техники Министерства сельского хозяйства   и продовольствия Республики Марий Эл</t>
  </si>
  <si>
    <t>Пигалин  
Дмитрий  
Иванович</t>
  </si>
  <si>
    <t>главный государственный инспектор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</t>
  </si>
  <si>
    <t>7 л. 10 мес./ 7 л. 9 мес.</t>
  </si>
  <si>
    <t xml:space="preserve">бухгалтерский учет   и аудит  </t>
  </si>
  <si>
    <t>Плотникова  
Татьяна  
Сергеевна</t>
  </si>
  <si>
    <t>20 л. 5 мес./ 20 л. 5 мес.</t>
  </si>
  <si>
    <t>советник отдела бухгалтерского учета, отчетности и закупок для нужд министерства Министерства промышленности, экономического развития и торговли Республики Марий Эл</t>
  </si>
  <si>
    <t>бухгалтерский учет   и аудит    юриспруденция</t>
  </si>
  <si>
    <t>Салеева  
Инесса  
Викторовна</t>
  </si>
  <si>
    <t>заместитель начальника отдела топливно-энергетического комплекса Министерства промышленности, экономического развития  и торговли Республики Марий Эл</t>
  </si>
  <si>
    <t>Сафронова  Наталья  Владимировна</t>
  </si>
  <si>
    <t>26 л. 1 мес./ 26 л. 6 мес.</t>
  </si>
  <si>
    <t>заместитель начальника отдела финансирования аппарата управления Министерства финансов Республики Марий Эл</t>
  </si>
  <si>
    <t>Свинцова  Наталия Вячеславовна</t>
  </si>
  <si>
    <t>приказ   от 29.12.2023 № 3058</t>
  </si>
  <si>
    <t>консультант правового отдела Министерства здравоохранения Республики Марий Эл</t>
  </si>
  <si>
    <t>Скворцов  Александр Сергеевич</t>
  </si>
  <si>
    <t>начальник отдела по охране   и контролю за объектами животного мира Департамента Республики Марий Эл по охране, контролю и регулированию использования объектов животного мира</t>
  </si>
  <si>
    <t>начальник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</t>
  </si>
  <si>
    <t>10 л. 3 мес./ 10 л. 3 мес.</t>
  </si>
  <si>
    <t>приказ   от 29.12.2023 № 3056</t>
  </si>
  <si>
    <t>Григорьева  
Наталья  
Валерияновна</t>
  </si>
  <si>
    <t>17 л. 8 мес./ 18 л. 5 мес.</t>
  </si>
  <si>
    <t>главный специалист-эксперт отдела материнства и детства Министерства здравоохранения Республики Марий Эл</t>
  </si>
  <si>
    <t>приказ   от 29.12.2023 № 3057</t>
  </si>
  <si>
    <t>Попова  
Виктория  
Владимировна</t>
  </si>
  <si>
    <t>1 г. 9 мес./ 1 г. 9 мес.</t>
  </si>
  <si>
    <t>главный специалист-эксперт отдела лечебно-профилактической помощи   и лицензирования Министерства здравоохранения Республики Марий Эл</t>
  </si>
  <si>
    <t>приказ  от 21.01.2021 № 4-лс
(приказ   от 22.01.2024 № 8-к)</t>
  </si>
  <si>
    <t>Коптелова  
Наталья 
Алексеевна</t>
  </si>
  <si>
    <t>советник в финансовом управлении Администрации Главы Республики Марий Эл</t>
  </si>
  <si>
    <t>руководитель протокола Главы Республики Марий Эл</t>
  </si>
  <si>
    <t>консультант секретариата Первого заместителя Председателя Правительства Республики Марий Эл Васютина М.З.</t>
  </si>
  <si>
    <t xml:space="preserve">ведущий консультант отдела делопроизводства Администрации Главы Республики Марий Эл     </t>
  </si>
  <si>
    <t>ведущий консультант  финансового управления Администрации Главы Республики Марий Эл</t>
  </si>
  <si>
    <t>математические методы в экономике юриспруденция</t>
  </si>
  <si>
    <t xml:space="preserve">ведущий консультант управления делами Администрации Главы Республики Марий Эл
</t>
  </si>
  <si>
    <t>Великанова  
Лидия 
Геннадьевна</t>
  </si>
  <si>
    <t xml:space="preserve">приказ  от 19.02.2024 № 92-к </t>
  </si>
  <si>
    <t>Агафонова 
Наталья 
Валерьевна</t>
  </si>
  <si>
    <t>21 г. 5 мес./ 0 л. 11 мес.</t>
  </si>
  <si>
    <t>вычислительные машины, комплексы, системы и сети государственное  и муниципальное управление</t>
  </si>
  <si>
    <t>заместитель начальника отдела записи актов гражданского состояния Министерства внутренней политики, развития местного самоуправления  и юстиции Республики Марий Эл</t>
  </si>
  <si>
    <t xml:space="preserve">абзац 2 пп. 2 п. 10  (по результатам конкурса на включение в кадровый резерв в порядке должностного роста)
абзац 4 пп. 2  п. 10  (по результатам аттестации) </t>
  </si>
  <si>
    <t xml:space="preserve">заместитель начальника отдела организационно-правовой работы аппарата Центральной избирательной комиссии Республики  Марий Эл 
для замещения главной группы должностей  в порядке должностного роста </t>
  </si>
  <si>
    <t>23 г. 0 мес./ 15 л. 0 мес.</t>
  </si>
  <si>
    <t>начальник отдела организационно-правовой работы аппарата Избирательной комиссии Республики  Марий Эл</t>
  </si>
  <si>
    <t>распоряжение  от 06.04.2022 № 28-к
распоряжение от 25.01.2024 № 4-к</t>
  </si>
  <si>
    <t>вычислительные машины, комплексы и сети</t>
  </si>
  <si>
    <t>распоряжение от 25.01.2024 № 4-к</t>
  </si>
  <si>
    <t>Мамаева 
Татьяна 
Валерьевна</t>
  </si>
  <si>
    <t>18 л. 0 мес./26 л. 0 мес.</t>
  </si>
  <si>
    <t>консультант отдела - информационного центра аппарата Избирательной  комиссии Республики Марий Эл</t>
  </si>
  <si>
    <t>прикладная математика</t>
  </si>
  <si>
    <t>Панкова 
Ольга 
Сергеевна</t>
  </si>
  <si>
    <t>23 г. 0 мес./ 0 л. 2 мес.</t>
  </si>
  <si>
    <t>ведущий консультант отдела организационно-правовой работы аппарата Избирательной комиссии Республики Марий Эл</t>
  </si>
  <si>
    <t xml:space="preserve">психология  финансы и кредит </t>
  </si>
  <si>
    <t>Паршина 
Валентина 
Юрьевна</t>
  </si>
  <si>
    <t>11 л. 7 мес./ 0 л. 0 мес.</t>
  </si>
  <si>
    <t>консультант отдела кадровой работы  и делопроизводства  Министерства внутренней политики, развития местного самоуправления  и юстиции Республики Марий Эл</t>
  </si>
  <si>
    <t>26 л. 0 мес./ 10 л. 0 мес.</t>
  </si>
  <si>
    <t>ведущий специалист-эксперт отдела - информационного центра аппарата Избирательной комиссии Республики Марий Эл</t>
  </si>
  <si>
    <t>3 г. 4 мес./ 2 г. 4 мес.</t>
  </si>
  <si>
    <t>Желонкина 
Екатерина 
Сергеевна</t>
  </si>
  <si>
    <t>консультант отдела развития местного самоуправления  Министерства внутренней политики, развития местного самоуправления  и юстиции Республики Марий Эл</t>
  </si>
  <si>
    <t>Ишмуратова 
Елена 
Владимировна</t>
  </si>
  <si>
    <t xml:space="preserve">секретарь судебного заседания мирового судьи судебного участка № 36 Сернурского судебного района </t>
  </si>
  <si>
    <t>ссекретарь судебного заседания мирового судьи судебного участка № 17 Волжского судебного района</t>
  </si>
  <si>
    <t xml:space="preserve">приказ  от 18.02.2021 № 87-к
приказ  от 19.02.2024 № 92-к </t>
  </si>
  <si>
    <t xml:space="preserve">абзац 4 пп. 2  п. 10  (по результатам аттестации)
абзац 4 пп. 2  п. 10  (по результатам аттестации)
</t>
  </si>
  <si>
    <t>для замещения ведущей группы должностей  в порядке должностного роста
для замещения ведущей группы должностей  в порядке должностного роста</t>
  </si>
  <si>
    <t>14 л. 4 мес./ 14 л. 4 мес.</t>
  </si>
  <si>
    <t>физика  профессиональная переподготовка   государственное  и муниципальное управление</t>
  </si>
  <si>
    <t>Кузьминых 
 Татьяна 
Юрьевна</t>
  </si>
  <si>
    <t>18 л. 0 мес./ 11 л. 0 мес.</t>
  </si>
  <si>
    <t xml:space="preserve"> специалист-эксперт отдела - информационного центра аппарата Избирательной комиссии Республики Марий Эл</t>
  </si>
  <si>
    <t>7 л. 8 мес./ 7 л. 8 мес.</t>
  </si>
  <si>
    <t>Морозова 
Надежда 
Сергеевна</t>
  </si>
  <si>
    <t>секретарь судебного заседания мирового судьи судебного участка № 8  Йошкар-Олинского судебного района</t>
  </si>
  <si>
    <t>3 г. 3 мес./ 1 г. 3 мес.</t>
  </si>
  <si>
    <t>Федоровых 
Антон 
Сергеевич</t>
  </si>
  <si>
    <t>Финк 
Наталья 
Вячеславовна</t>
  </si>
  <si>
    <t>Хирная 
Ирина 
Альбертовна</t>
  </si>
  <si>
    <t>10 л. 8 мес./ 0 л. 0 мес.</t>
  </si>
  <si>
    <t>секретарь судебного заседания мирового судьи судебного участка № 4  Йошкар-Олинского судебного района</t>
  </si>
  <si>
    <t>секретарь судебного заседания мирового судьи судебного участка № 17 Волжского судебного района</t>
  </si>
  <si>
    <r>
      <t xml:space="preserve">специальная дошкольная педагогика   и психология   профессиональная переподготовка  </t>
    </r>
    <r>
      <rPr>
        <sz val="6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государственное   и муниципальное управление  </t>
    </r>
  </si>
  <si>
    <r>
      <t xml:space="preserve">биология </t>
    </r>
    <r>
      <rPr>
        <sz val="8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профессиональная переподготовка  </t>
    </r>
    <r>
      <rPr>
        <sz val="8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менеджмент </t>
    </r>
    <r>
      <rPr>
        <sz val="8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государственное  и муниципальное управление </t>
    </r>
  </si>
  <si>
    <r>
      <t>главный специалист-эксперт отдела регулирования водных отношений</t>
    </r>
    <r>
      <rPr>
        <sz val="10"/>
        <color indexed="9"/>
        <rFont val="Segoe UI"/>
        <family val="2"/>
      </rPr>
      <t xml:space="preserve"> </t>
    </r>
    <r>
      <rPr>
        <sz val="12"/>
        <color indexed="9"/>
        <rFont val="Times New Roman"/>
        <family val="1"/>
      </rPr>
      <t>Министерства природных ресурсов, экологии и охраны окружающей среды Республики Марий Эл</t>
    </r>
  </si>
  <si>
    <r>
      <t xml:space="preserve">зоотехния </t>
    </r>
    <r>
      <rPr>
        <sz val="6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профессиональная переподготовка </t>
    </r>
    <r>
      <rPr>
        <sz val="8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организация воспроизводства  стада сельскохозяйственных животных </t>
    </r>
  </si>
  <si>
    <r>
      <t xml:space="preserve">экономика   и управление аграрным производством  </t>
    </r>
    <r>
      <rPr>
        <sz val="10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землеустройство и кадастры  </t>
    </r>
    <r>
      <rPr>
        <sz val="10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профессиональная переподготовка  </t>
    </r>
    <r>
      <rPr>
        <sz val="10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специалист по управлению персоналом  </t>
    </r>
    <r>
      <rPr>
        <sz val="10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юриспруденция  </t>
    </r>
    <r>
      <rPr>
        <sz val="10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управление персоналом  </t>
    </r>
  </si>
  <si>
    <r>
      <t xml:space="preserve">бухгалтерский учет и аудит </t>
    </r>
    <r>
      <rPr>
        <sz val="8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профессиональная переподготовка </t>
    </r>
    <r>
      <rPr>
        <sz val="7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государственное  и муниципальное управление</t>
    </r>
  </si>
  <si>
    <r>
      <t xml:space="preserve">технология мяса   и мясных продуктов  </t>
    </r>
    <r>
      <rPr>
        <sz val="6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управление качеством  </t>
    </r>
    <r>
      <rPr>
        <sz val="6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профессиональная переподготовка  </t>
    </r>
    <r>
      <rPr>
        <sz val="6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бухгалтерский учет, отчетность и анализ  </t>
    </r>
    <r>
      <rPr>
        <sz val="6"/>
        <color indexed="9"/>
        <rFont val="Times New Roman"/>
        <family val="1"/>
      </rPr>
      <t xml:space="preserve">  </t>
    </r>
    <r>
      <rPr>
        <sz val="12"/>
        <color indexed="9"/>
        <rFont val="Times New Roman"/>
        <family val="1"/>
      </rPr>
      <t xml:space="preserve">педагог профессионального обучения  </t>
    </r>
  </si>
  <si>
    <r>
      <t xml:space="preserve">актерское мастерство </t>
    </r>
    <r>
      <rPr>
        <sz val="6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специальная дошкольная педагогика  и психология </t>
    </r>
    <r>
      <rPr>
        <sz val="6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профессиональная переподготовка </t>
    </r>
    <r>
      <rPr>
        <sz val="6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режиссура театрализованных представлений  и праздников</t>
    </r>
  </si>
  <si>
    <t xml:space="preserve">инженер-конструктор 1 категории ООО Специализированный застройщик «Казанский Посад»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</si>
</sst>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u val="single"/>
      <sz val="9.9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sz val="6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Segoe UI"/>
      <family val="2"/>
    </font>
    <font>
      <sz val="10"/>
      <color indexed="9"/>
      <name val="Times New Roman"/>
      <family val="1"/>
    </font>
    <font>
      <sz val="7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NumberFormat="1" applyBorder="1" applyAlignment="1" quotePrefix="1">
      <alignment/>
    </xf>
    <xf numFmtId="0" fontId="7" fillId="0" borderId="0" xfId="42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2" fillId="37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/>
    </xf>
    <xf numFmtId="0" fontId="3" fillId="43" borderId="11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/>
    </xf>
    <xf numFmtId="0" fontId="57" fillId="0" borderId="12" xfId="0" applyFont="1" applyFill="1" applyBorder="1" applyAlignment="1">
      <alignment horizontal="center" vertical="top"/>
    </xf>
    <xf numFmtId="0" fontId="57" fillId="0" borderId="12" xfId="0" applyFont="1" applyBorder="1" applyAlignment="1">
      <alignment horizontal="center" vertical="top" wrapText="1"/>
    </xf>
    <xf numFmtId="14" fontId="57" fillId="0" borderId="12" xfId="0" applyNumberFormat="1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/>
    </xf>
    <xf numFmtId="2" fontId="57" fillId="0" borderId="10" xfId="0" applyNumberFormat="1" applyFont="1" applyFill="1" applyBorder="1" applyAlignment="1">
      <alignment horizontal="center" vertical="top"/>
    </xf>
    <xf numFmtId="14" fontId="57" fillId="0" borderId="13" xfId="0" applyNumberFormat="1" applyFont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top" wrapText="1"/>
    </xf>
    <xf numFmtId="14" fontId="57" fillId="0" borderId="16" xfId="0" applyNumberFormat="1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5" xfId="0" applyNumberFormat="1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top"/>
    </xf>
    <xf numFmtId="0" fontId="57" fillId="0" borderId="13" xfId="0" applyFont="1" applyBorder="1" applyAlignment="1">
      <alignment vertical="top" wrapText="1"/>
    </xf>
    <xf numFmtId="0" fontId="41" fillId="0" borderId="18" xfId="0" applyFont="1" applyFill="1" applyBorder="1" applyAlignment="1">
      <alignment horizontal="center"/>
    </xf>
    <xf numFmtId="0" fontId="41" fillId="0" borderId="18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0" fontId="57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11" fillId="45" borderId="17" xfId="0" applyFont="1" applyFill="1" applyBorder="1" applyAlignment="1">
      <alignment horizontal="center" vertical="center" wrapText="1"/>
    </xf>
    <xf numFmtId="0" fontId="11" fillId="45" borderId="21" xfId="0" applyFont="1" applyFill="1" applyBorder="1" applyAlignment="1">
      <alignment horizontal="center" vertical="center" wrapText="1"/>
    </xf>
    <xf numFmtId="0" fontId="11" fillId="45" borderId="15" xfId="0" applyFont="1" applyFill="1" applyBorder="1" applyAlignment="1">
      <alignment horizontal="center" vertical="center" wrapText="1"/>
    </xf>
    <xf numFmtId="0" fontId="11" fillId="46" borderId="22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14" fontId="57" fillId="0" borderId="23" xfId="0" applyNumberFormat="1" applyFont="1" applyBorder="1" applyAlignment="1">
      <alignment horizontal="center" vertical="top" wrapText="1"/>
    </xf>
    <xf numFmtId="14" fontId="57" fillId="0" borderId="2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30" fillId="0" borderId="20" xfId="0" applyFont="1" applyBorder="1" applyAlignment="1">
      <alignment horizontal="center" vertical="top" wrapText="1"/>
    </xf>
    <xf numFmtId="14" fontId="30" fillId="0" borderId="16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114300</xdr:rowOff>
    </xdr:from>
    <xdr:to>
      <xdr:col>15</xdr:col>
      <xdr:colOff>114300</xdr:colOff>
      <xdr:row>19</xdr:row>
      <xdr:rowOff>561975</xdr:rowOff>
    </xdr:to>
    <xdr:sp>
      <xdr:nvSpPr>
        <xdr:cNvPr id="1" name="Скругленный прямоугольник 2"/>
        <xdr:cNvSpPr>
          <a:spLocks/>
        </xdr:cNvSpPr>
      </xdr:nvSpPr>
      <xdr:spPr>
        <a:xfrm>
          <a:off x="0" y="4114800"/>
          <a:ext cx="14135100" cy="3695700"/>
        </a:xfrm>
        <a:prstGeom prst="roundRect">
          <a:avLst/>
        </a:prstGeom>
        <a:gradFill rotWithShape="1">
          <a:gsLst>
            <a:gs pos="0">
              <a:srgbClr val="356FB6"/>
            </a:gs>
            <a:gs pos="3999">
              <a:srgbClr val="356FB6"/>
            </a:gs>
            <a:gs pos="50999">
              <a:srgbClr val="B1CBE9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</a:rPr>
            <a:t>Внимание!
</a:t>
          </a:r>
          <a:r>
            <a:rPr lang="en-US" cap="none" sz="1300" b="0" i="0" u="none" baseline="0">
              <a:solidFill>
                <a:srgbClr val="000000"/>
              </a:solidFill>
            </a:rPr>
            <a:t>Для отбора кандидатов неободимо:
</a:t>
          </a:r>
          <a:r>
            <a:rPr lang="en-US" cap="none" sz="1300" b="0" i="0" u="none" baseline="0">
              <a:solidFill>
                <a:srgbClr val="000000"/>
              </a:solidFill>
            </a:rPr>
            <a:t>1. В разделе "Требования к кандидату" в голубом поле из выпадающего списка выбрать требуемые "специальность или направление подготовки (1)" (обязательно) и, при необходимости, "специальность или направление подготовки (2)" (голубое поле), удовлетворяющие требованиям.
</a:t>
          </a:r>
          <a:r>
            <a:rPr lang="en-US" cap="none" sz="1300" b="0" i="0" u="none" baseline="0">
              <a:solidFill>
                <a:srgbClr val="000000"/>
              </a:solidFill>
            </a:rPr>
            <a:t>2. Ввести (при необходимости) минимальную выслугу лет (желтое поле), удовлетворяющую требованиям.
</a:t>
          </a:r>
          <a:r>
            <a:rPr lang="en-US" cap="none" sz="1300" b="0" i="0" u="none" baseline="0">
              <a:solidFill>
                <a:srgbClr val="000000"/>
              </a:solidFill>
            </a:rPr>
            <a:t>3. Ввести (при необходимости) минимальный стаж работы по специальности (серое поле), удовлетворяющий требованиям.
</a:t>
          </a:r>
          <a:r>
            <a:rPr lang="en-US" cap="none" sz="1300" b="0" i="0" u="none" baseline="0">
              <a:solidFill>
                <a:srgbClr val="000000"/>
              </a:solidFill>
            </a:rPr>
            <a:t>4. В разделе Наименование должности государственной гражданской службы, для замещения которой гражданский служащий (гражданин) включен в кадровый резерв Республики Марий Эл" выбрать (при необходимости) группу должностей и наименование должности в разделе "типовые" или "нетиповые" из выпадающего списка. Нельзя одновременно указывать типовую и нетиповую должности.
</a:t>
          </a:r>
          <a:r>
            <a:rPr lang="en-US" cap="none" sz="1300" b="0" i="0" u="none" baseline="0">
              <a:solidFill>
                <a:srgbClr val="000000"/>
              </a:solidFill>
            </a:rPr>
            <a:t>5. Нажать кнопку "Отбор".
</a:t>
          </a:r>
          <a:r>
            <a:rPr lang="en-US" cap="none" sz="1300" b="0" i="0" u="none" baseline="0">
              <a:solidFill>
                <a:srgbClr val="000000"/>
              </a:solidFill>
            </a:rPr>
            <a:t>6. Ознакомиться со списком кандидатов, удовлетворяющих критериям отбора.
</a:t>
          </a:r>
          <a:r>
            <a:rPr lang="en-US" cap="none" sz="1300" b="0" i="0" u="none" baseline="0">
              <a:solidFill>
                <a:srgbClr val="000000"/>
              </a:solidFill>
            </a:rPr>
            <a:t>7. Для отбора кандидатов по другим критериям, нажать кнопку "Сброс" и повторить действия, начиная с п. 1.
</a:t>
          </a:r>
          <a:r>
            <a:rPr lang="en-US" cap="none" sz="1300" b="0" i="0" u="none" baseline="0">
              <a:solidFill>
                <a:srgbClr val="000000"/>
              </a:solidFill>
            </a:rPr>
            <a:t> </a:t>
          </a:r>
          <a:r>
            <a:rPr lang="en-US" cap="none" sz="1300" b="1" i="0" u="none" baseline="0">
              <a:solidFill>
                <a:srgbClr val="000000"/>
              </a:solidFill>
            </a:rPr>
            <a:t>ПРИМЕЧАНИЕ.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1. При нажатии кнопки "Сброс" до начала отбора кандидатов, выдается сообщение об ошибке. Для того, чтобы продолжить работу, нажать кнопку "</a:t>
          </a:r>
          <a:r>
            <a:rPr lang="en-US" cap="none" sz="1300" b="0" i="0" u="none" baseline="0">
              <a:solidFill>
                <a:srgbClr val="000000"/>
              </a:solidFill>
            </a:rPr>
            <a:t>End" </a:t>
          </a:r>
          <a:r>
            <a:rPr lang="en-US" cap="none" sz="1300" b="0" i="0" u="none" baseline="0">
              <a:solidFill>
                <a:srgbClr val="000000"/>
              </a:solidFill>
            </a:rPr>
            <a:t>и, после закрытия сообщения об ошибке, начать работу с п. 1.
</a:t>
          </a:r>
          <a:r>
            <a:rPr lang="en-US" cap="none" sz="1300" b="0" i="0" u="none" baseline="0">
              <a:solidFill>
                <a:srgbClr val="000000"/>
              </a:solidFill>
            </a:rPr>
            <a:t>2. В полях «Стаж гос. службы» и «Стаж работы по специальности, направлению подготовки» данные отобажаются в формате 00,00. До запятой отображается количество лет, после запятой – количество месяцев.
</a:t>
          </a:r>
        </a:p>
      </xdr:txBody>
    </xdr:sp>
    <xdr:clientData/>
  </xdr:twoCellAnchor>
  <xdr:twoCellAnchor>
    <xdr:from>
      <xdr:col>1</xdr:col>
      <xdr:colOff>0</xdr:colOff>
      <xdr:row>19</xdr:row>
      <xdr:rowOff>581025</xdr:rowOff>
    </xdr:from>
    <xdr:to>
      <xdr:col>15</xdr:col>
      <xdr:colOff>57150</xdr:colOff>
      <xdr:row>20</xdr:row>
      <xdr:rowOff>1162050</xdr:rowOff>
    </xdr:to>
    <xdr:sp>
      <xdr:nvSpPr>
        <xdr:cNvPr id="2" name="Скругленный прямоугольник 2"/>
        <xdr:cNvSpPr>
          <a:spLocks/>
        </xdr:cNvSpPr>
      </xdr:nvSpPr>
      <xdr:spPr>
        <a:xfrm>
          <a:off x="0" y="7829550"/>
          <a:ext cx="14077950" cy="1857375"/>
        </a:xfrm>
        <a:prstGeom prst="round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72000" tIns="46800" rIns="90000" bIns="4680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С В Е Д Е Н И Я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</a:rPr>
            <a:t>о государственных гражданских служащих Республики Марий Эл (гражданах), 
</a:t>
          </a:r>
          <a:r>
            <a:rPr lang="en-US" cap="none" sz="2200" b="1" i="0" u="none" baseline="0">
              <a:solidFill>
                <a:srgbClr val="000000"/>
              </a:solidFill>
            </a:rPr>
            <a:t>включенных в кадровый резерв Республики Марий Эл 
</a:t>
          </a:r>
          <a:r>
            <a:rPr lang="en-US" cap="none" sz="2200" b="1" i="0" u="none" baseline="0">
              <a:solidFill>
                <a:srgbClr val="000000"/>
              </a:solidFill>
            </a:rPr>
            <a:t>по состоянию на</a:t>
          </a:r>
          <a:r>
            <a:rPr lang="en-US" cap="none" sz="2200" b="1" i="0" u="none" baseline="0">
              <a:solidFill>
                <a:srgbClr val="000000"/>
              </a:solidFill>
            </a:rPr>
            <a:t> 06.03.</a:t>
          </a:r>
          <a:r>
            <a:rPr lang="en-US" cap="none" sz="2200" b="1" i="0" u="none" baseline="0">
              <a:solidFill>
                <a:srgbClr val="000000"/>
              </a:solidFill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etaexcel.ru/techniques/1/38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P402"/>
  <sheetViews>
    <sheetView tabSelected="1" zoomScale="85" zoomScaleNormal="85" zoomScalePageLayoutView="0" workbookViewId="0" topLeftCell="G1">
      <selection activeCell="G1" sqref="G1:S19"/>
    </sheetView>
  </sheetViews>
  <sheetFormatPr defaultColWidth="8.8515625" defaultRowHeight="15"/>
  <cols>
    <col min="1" max="1" width="8.57421875" style="0" hidden="1" customWidth="1"/>
    <col min="2" max="2" width="15.8515625" style="0" hidden="1" customWidth="1"/>
    <col min="3" max="3" width="34.57421875" style="0" hidden="1" customWidth="1"/>
    <col min="4" max="4" width="65.28125" style="0" hidden="1" customWidth="1"/>
    <col min="5" max="5" width="13.7109375" style="0" hidden="1" customWidth="1"/>
    <col min="6" max="6" width="15.57421875" style="0" hidden="1" customWidth="1"/>
    <col min="7" max="7" width="4.8515625" style="0" customWidth="1"/>
    <col min="8" max="8" width="6.57421875" style="4" customWidth="1"/>
    <col min="9" max="9" width="19.8515625" style="4" customWidth="1"/>
    <col min="10" max="10" width="35.28125" style="4" customWidth="1"/>
    <col min="11" max="11" width="36.7109375" style="4" customWidth="1"/>
    <col min="12" max="12" width="18.421875" style="3" customWidth="1"/>
    <col min="13" max="13" width="22.421875" style="3" customWidth="1"/>
    <col min="14" max="14" width="52.421875" style="3" customWidth="1"/>
    <col min="15" max="15" width="13.7109375" style="3" customWidth="1"/>
    <col min="16" max="16384" width="8.8515625" style="3" customWidth="1"/>
  </cols>
  <sheetData>
    <row r="1" spans="9:16" ht="20.25">
      <c r="I1" s="5"/>
      <c r="K1" s="70" t="s">
        <v>14</v>
      </c>
      <c r="L1" s="70"/>
      <c r="M1" s="70"/>
      <c r="O1" s="9"/>
      <c r="P1" s="8"/>
    </row>
    <row r="2" spans="9:13" ht="78.75">
      <c r="I2" s="3"/>
      <c r="K2" s="22" t="s">
        <v>65</v>
      </c>
      <c r="L2" s="22" t="s">
        <v>57</v>
      </c>
      <c r="M2" s="22" t="s">
        <v>58</v>
      </c>
    </row>
    <row r="3" spans="9:13" ht="18.75">
      <c r="I3" s="3"/>
      <c r="K3" s="11"/>
      <c r="L3" s="12">
        <v>0</v>
      </c>
      <c r="M3" s="13">
        <v>0</v>
      </c>
    </row>
    <row r="4" spans="9:13" ht="78.75">
      <c r="I4" s="3"/>
      <c r="K4" s="22" t="s">
        <v>66</v>
      </c>
      <c r="L4" s="14"/>
      <c r="M4" s="14"/>
    </row>
    <row r="5" spans="9:13" ht="18.75">
      <c r="I5" s="3"/>
      <c r="K5" s="32"/>
      <c r="L5" s="14">
        <v>0</v>
      </c>
      <c r="M5" s="15">
        <v>0</v>
      </c>
    </row>
    <row r="6" ht="26.25" customHeight="1">
      <c r="H6" s="4"/>
    </row>
    <row r="7" spans="8:13" ht="20.25" customHeight="1">
      <c r="H7" s="4"/>
      <c r="J7" s="67" t="s">
        <v>55</v>
      </c>
      <c r="K7" s="68"/>
      <c r="L7" s="68"/>
      <c r="M7" s="69"/>
    </row>
    <row r="8" spans="8:13" ht="30" customHeight="1">
      <c r="H8" s="4"/>
      <c r="J8" s="30" t="s">
        <v>31</v>
      </c>
      <c r="K8" s="16" t="s">
        <v>16</v>
      </c>
      <c r="L8" s="17"/>
      <c r="M8" s="16" t="s">
        <v>17</v>
      </c>
    </row>
    <row r="9" spans="8:13" ht="23.25" customHeight="1">
      <c r="H9" s="4"/>
      <c r="J9" s="18"/>
      <c r="K9" s="10"/>
      <c r="L9" s="10"/>
      <c r="M9" s="10"/>
    </row>
    <row r="10" spans="8:11" ht="14.25" customHeight="1">
      <c r="H10" s="4"/>
      <c r="K10" s="3"/>
    </row>
    <row r="11" spans="8:11" ht="16.5" customHeight="1">
      <c r="H11" s="4"/>
      <c r="K11" s="3"/>
    </row>
    <row r="12" spans="9:10" ht="18.75" customHeight="1">
      <c r="I12" s="6"/>
      <c r="J12" s="6"/>
    </row>
    <row r="13" spans="9:10" ht="17.25" customHeight="1">
      <c r="I13" s="6"/>
      <c r="J13" s="6"/>
    </row>
    <row r="14" spans="8:15" ht="96.75" customHeight="1">
      <c r="H14" s="26" t="s">
        <v>15</v>
      </c>
      <c r="I14" s="23" t="s">
        <v>54</v>
      </c>
      <c r="J14" s="35" t="s">
        <v>55</v>
      </c>
      <c r="K14" s="34" t="s">
        <v>56</v>
      </c>
      <c r="L14" s="24" t="s">
        <v>57</v>
      </c>
      <c r="M14" s="25" t="s">
        <v>58</v>
      </c>
      <c r="N14" s="23" t="s">
        <v>64</v>
      </c>
      <c r="O14" s="31" t="s">
        <v>73</v>
      </c>
    </row>
    <row r="15" spans="8:15" ht="23.25" customHeight="1">
      <c r="H15" s="1"/>
      <c r="I15" s="1"/>
      <c r="J15" s="1">
        <f>IF(K9&lt;&gt;0,K9,IF(M9&lt;&gt;0,M9,""))</f>
      </c>
      <c r="K15" s="1">
        <f>K3</f>
        <v>0</v>
      </c>
      <c r="L15" s="2" t="str">
        <f>CONCATENATE("&gt;=",L3)</f>
        <v>&gt;=0</v>
      </c>
      <c r="M15" s="2" t="str">
        <f>CONCATENATE("&gt;=",M3)</f>
        <v>&gt;=0</v>
      </c>
      <c r="N15" s="1"/>
      <c r="O15" s="1">
        <f>IF(J9&lt;&gt;0,J9,"")</f>
      </c>
    </row>
    <row r="16" spans="8:15" ht="15">
      <c r="H16" s="1"/>
      <c r="I16" s="1"/>
      <c r="J16" s="1">
        <f>IF(K9&lt;&gt;0,K9,IF(M9&lt;&gt;0,M9,""))</f>
      </c>
      <c r="K16" s="1">
        <f>K5</f>
        <v>0</v>
      </c>
      <c r="L16" s="2" t="str">
        <f>CONCATENATE("&gt;=",L3)</f>
        <v>&gt;=0</v>
      </c>
      <c r="M16" s="2" t="str">
        <f>CONCATENATE("&gt;=",M3)</f>
        <v>&gt;=0</v>
      </c>
      <c r="N16" s="1"/>
      <c r="O16" s="1">
        <f>IF(AND(J9&lt;&gt;0),J9,"")</f>
      </c>
    </row>
    <row r="17" spans="8:15" ht="15">
      <c r="H17" s="1"/>
      <c r="I17" s="1"/>
      <c r="J17" s="1"/>
      <c r="K17" s="1"/>
      <c r="L17" s="1"/>
      <c r="M17" s="1"/>
      <c r="N17" s="1"/>
      <c r="O17" s="1"/>
    </row>
    <row r="18" spans="8:15" ht="18.75" customHeight="1">
      <c r="H18" s="1"/>
      <c r="I18" s="1"/>
      <c r="J18" s="1"/>
      <c r="K18" s="1"/>
      <c r="L18" s="1"/>
      <c r="M18" s="1"/>
      <c r="N18" s="1"/>
      <c r="O18" s="1"/>
    </row>
    <row r="19" spans="8:15" ht="20.25" customHeight="1">
      <c r="H19"/>
      <c r="I19"/>
      <c r="J19"/>
      <c r="K19"/>
      <c r="L19"/>
      <c r="M19"/>
      <c r="N19"/>
      <c r="O19"/>
    </row>
    <row r="20" spans="8:15" ht="100.5" customHeight="1">
      <c r="H20"/>
      <c r="I20"/>
      <c r="J20"/>
      <c r="K20"/>
      <c r="L20"/>
      <c r="M20"/>
      <c r="N20"/>
      <c r="O20"/>
    </row>
    <row r="21" spans="8:15" ht="93" customHeight="1">
      <c r="H21"/>
      <c r="I21"/>
      <c r="J21"/>
      <c r="K21"/>
      <c r="L21"/>
      <c r="M21"/>
      <c r="N21"/>
      <c r="O21"/>
    </row>
    <row r="22" spans="8:15" ht="110.25">
      <c r="H22" s="27" t="s">
        <v>15</v>
      </c>
      <c r="I22" s="28" t="s">
        <v>54</v>
      </c>
      <c r="J22" s="36" t="s">
        <v>55</v>
      </c>
      <c r="K22" s="33" t="s">
        <v>56</v>
      </c>
      <c r="L22" s="24" t="s">
        <v>57</v>
      </c>
      <c r="M22" s="25" t="s">
        <v>58</v>
      </c>
      <c r="N22" s="29" t="s">
        <v>64</v>
      </c>
      <c r="O22" s="31" t="s">
        <v>73</v>
      </c>
    </row>
    <row r="23" spans="8:15" ht="47.25">
      <c r="H23" s="39">
        <v>1</v>
      </c>
      <c r="I23" s="39" t="str">
        <f>'исходные данные не исправлять!'!C4</f>
        <v>Агеева 
Лариса 
Евгеньевна</v>
      </c>
      <c r="J23" s="39" t="str">
        <f>'исходные данные не исправлять!'!F4</f>
        <v>для замещения высшей группы должностей  в порядке должностного роста</v>
      </c>
      <c r="K23" s="39" t="str">
        <f>'исходные данные не исправлять!'!G4</f>
        <v>бухгалтерский учет, анализ и аудит   </v>
      </c>
      <c r="L23" s="40">
        <f>'исходные данные не исправлять!'!P4</f>
        <v>17.5</v>
      </c>
      <c r="M23" s="40">
        <f>'исходные данные не исправлять!'!Q4</f>
        <v>21</v>
      </c>
      <c r="N23" s="39" t="str">
        <f>'исходные данные не исправлять!'!I4</f>
        <v>ведущий советник отдела бухгалтерского учета  и отчетности  Аппарата Государственного Собрания Республики Марий Эл </v>
      </c>
      <c r="O23" s="39" t="str">
        <f>'исходные данные не исправлять!'!K4</f>
        <v>высшая</v>
      </c>
    </row>
    <row r="24" spans="8:15" ht="47.25">
      <c r="H24" s="39">
        <v>2</v>
      </c>
      <c r="I24" s="39" t="str">
        <f>'исходные данные не исправлять!'!C5</f>
        <v>Адонина 
Светлана 
Юрьевна</v>
      </c>
      <c r="J24" s="39" t="str">
        <f>'исходные данные не исправлять!'!F5</f>
        <v>заместитель министра образования и науки Республики Марий Эл  </v>
      </c>
      <c r="K24" s="39" t="str">
        <f>'исходные данные не исправлять!'!G5</f>
        <v>русский язык  и литература  юриспруденция</v>
      </c>
      <c r="L24" s="40">
        <f>'исходные данные не исправлять!'!P5</f>
        <v>2.1</v>
      </c>
      <c r="M24" s="40">
        <f>'исходные данные не исправлять!'!Q5</f>
        <v>30.4</v>
      </c>
      <c r="N24" s="39" t="str">
        <f>'исходные данные не исправлять!'!I5</f>
        <v>заместитель директора по развитию  ООО «Мост-Карго»</v>
      </c>
      <c r="O24" s="39" t="str">
        <f>'исходные данные не исправлять!'!K5</f>
        <v>высшая</v>
      </c>
    </row>
    <row r="25" spans="8:15" ht="78.75">
      <c r="H25" s="39">
        <v>3</v>
      </c>
      <c r="I25" s="39" t="str">
        <f>'исходные данные не исправлять!'!C6</f>
        <v>Ахмадуллин 
Фарид 
Ниазбикович</v>
      </c>
      <c r="J25" s="39" t="str">
        <f>'исходные данные не исправлять!'!F6</f>
        <v>для замещения высшей группы должностей  в порядке должностного роста</v>
      </c>
      <c r="K25" s="39" t="str">
        <f>'исходные данные не исправлять!'!G6</f>
        <v>юриспруденция</v>
      </c>
      <c r="L25" s="40">
        <f>'исходные данные не исправлять!'!P6</f>
        <v>28.2</v>
      </c>
      <c r="M25" s="40">
        <f>'исходные данные не исправлять!'!Q6</f>
        <v>19.9</v>
      </c>
      <c r="N25" s="39" t="str">
        <f>'исходные данные не исправлять!'!I6</f>
        <v>советник отдела государственной службы, кадровой работы, наград и материально-технического обеспечения организационного управления Аппарата Государственного Собрания Республики Марий Эл</v>
      </c>
      <c r="O25" s="39" t="str">
        <f>'исходные данные не исправлять!'!K6</f>
        <v>высшая</v>
      </c>
    </row>
    <row r="26" spans="8:15" ht="63">
      <c r="H26" s="39">
        <v>4</v>
      </c>
      <c r="I26" s="39" t="str">
        <f>'исходные данные не исправлять!'!C7</f>
        <v>Бадрутдинова  
Рузиля  
Вильсуровна</v>
      </c>
      <c r="J26" s="39" t="str">
        <f>'исходные данные не исправлять!'!F7</f>
        <v>для замещения высшей группы должностей   </v>
      </c>
      <c r="K26" s="39" t="str">
        <f>'исходные данные не исправлять!'!G7</f>
        <v>педагогика   и методика начального образования финансы и кредит</v>
      </c>
      <c r="L26" s="40">
        <f>'исходные данные не исправлять!'!P7</f>
        <v>9.1</v>
      </c>
      <c r="M26" s="40">
        <f>'исходные данные не исправлять!'!Q7</f>
        <v>4.1</v>
      </c>
      <c r="N26" s="39" t="str">
        <f>'исходные данные не исправлять!'!I7</f>
        <v>начальник отдела финансового   и бухгалтерского учета Управления делами Главы Республики Марий Эл   и Правительства Республики Марий Эл</v>
      </c>
      <c r="O26" s="39" t="str">
        <f>'исходные данные не исправлять!'!K7</f>
        <v>высшая</v>
      </c>
    </row>
    <row r="27" spans="8:15" ht="78.75">
      <c r="H27" s="39">
        <v>5</v>
      </c>
      <c r="I27" s="39" t="str">
        <f>'исходные данные не исправлять!'!C8</f>
        <v>Бородин 
Сергей 
Викторович</v>
      </c>
      <c r="J27" s="39" t="str">
        <f>'исходные данные не исправлять!'!F8</f>
        <v>заместитель министра природных ресурсов, экологии и охраны окружающей среды Республики Марий Эл </v>
      </c>
      <c r="K27" s="39" t="str">
        <f>'исходные данные не исправлять!'!G8</f>
        <v>юриспруденция  биология лесное дело</v>
      </c>
      <c r="L27" s="40">
        <f>'исходные данные не исправлять!'!P8</f>
        <v>13</v>
      </c>
      <c r="M27" s="40">
        <f>'исходные данные не исправлять!'!Q8</f>
        <v>13</v>
      </c>
      <c r="N27" s="39" t="str">
        <f>'исходные данные не исправлять!'!I8</f>
        <v>начальник отдела  по охране, контролю  и надзору за объектами животного мира  и средой их обитания Министерства природных ресурсов, экологии и охраны окружающей среды Республики Марий Эл</v>
      </c>
      <c r="O27" s="39" t="str">
        <f>'исходные данные не исправлять!'!K8</f>
        <v>высшая</v>
      </c>
    </row>
    <row r="28" spans="8:15" ht="47.25">
      <c r="H28" s="39">
        <v>6</v>
      </c>
      <c r="I28" s="39" t="str">
        <f>'исходные данные не исправлять!'!C9</f>
        <v>Бурмистров 
Александр 
Анатольевич</v>
      </c>
      <c r="J28" s="39" t="str">
        <f>'исходные данные не исправлять!'!F9</f>
        <v>для замещения высшей группы должностей  в порядке должностного роста</v>
      </c>
      <c r="K28" s="39" t="str">
        <f>'исходные данные не исправлять!'!G9</f>
        <v>юриспруденция</v>
      </c>
      <c r="L28" s="40">
        <f>'исходные данные не исправлять!'!P9</f>
        <v>16.8</v>
      </c>
      <c r="M28" s="40">
        <f>'исходные данные не исправлять!'!Q9</f>
        <v>14.1</v>
      </c>
      <c r="N28" s="39" t="str">
        <f>'исходные данные не исправлять!'!I9</f>
        <v>ведущий советник  в отделе правовой экспертизы государственно-правового управления Главы Республики Марий Эл</v>
      </c>
      <c r="O28" s="39" t="str">
        <f>'исходные данные не исправлять!'!K9</f>
        <v>высшая</v>
      </c>
    </row>
    <row r="29" spans="8:15" ht="47.25">
      <c r="H29" s="39">
        <v>7</v>
      </c>
      <c r="I29" s="39" t="str">
        <f>'исходные данные не исправлять!'!C10</f>
        <v>Галкина 
Наталия 
Анатольевна</v>
      </c>
      <c r="J29" s="39" t="str">
        <f>'исходные данные не исправлять!'!F10</f>
        <v>для замещения высшей группы должностей  в порядке должностного роста</v>
      </c>
      <c r="K29" s="39" t="str">
        <f>'исходные данные не исправлять!'!G10</f>
        <v>преподавание в начальных классах  государственное  и муниципальное управление </v>
      </c>
      <c r="L29" s="40">
        <f>'исходные данные не исправлять!'!P10</f>
        <v>20.5</v>
      </c>
      <c r="M29" s="40">
        <f>'исходные данные не исправлять!'!Q10</f>
        <v>18</v>
      </c>
      <c r="N29" s="39" t="str">
        <f>'исходные данные не исправлять!'!I10</f>
        <v>заместитель начальника информационного управления Аппарата Государственного Собрания Республики Марий Эл</v>
      </c>
      <c r="O29" s="39" t="str">
        <f>'исходные данные не исправлять!'!K10</f>
        <v>высшая</v>
      </c>
    </row>
    <row r="30" spans="8:15" ht="63">
      <c r="H30" s="39">
        <v>8</v>
      </c>
      <c r="I30" s="39" t="str">
        <f>'исходные данные не исправлять!'!C11</f>
        <v>Глушкова   
Юлия  
 Павловна</v>
      </c>
      <c r="J30" s="39" t="str">
        <f>'исходные данные не исправлять!'!F11</f>
        <v>заместитель министра природных ресурсов, экологии и охраны окружающей среды Республики Марий Эл</v>
      </c>
      <c r="K30" s="39" t="str">
        <f>'исходные данные не исправлять!'!G11</f>
        <v>лесное и лесопарковое хозяйство      
бухгалтерский учет, анализ и аудит</v>
      </c>
      <c r="L30" s="40">
        <f>'исходные данные не исправлять!'!P11</f>
        <v>11.8</v>
      </c>
      <c r="M30" s="40">
        <f>'исходные данные не исправлять!'!Q11</f>
        <v>15.2</v>
      </c>
      <c r="N30" s="39" t="str">
        <f>'исходные данные не исправлять!'!I11</f>
        <v>начальник отдела лесных ресурсов Министерства природных ресурсов, экологии и охраны окружающей среды Республики Марий Эл</v>
      </c>
      <c r="O30" s="39" t="str">
        <f>'исходные данные не исправлять!'!K11</f>
        <v>высшая</v>
      </c>
    </row>
    <row r="31" spans="8:15" ht="63">
      <c r="H31" s="39">
        <v>9</v>
      </c>
      <c r="I31" s="39" t="str">
        <f>'исходные данные не исправлять!'!C12</f>
        <v>Готчальк 
Александр 
Николаевич</v>
      </c>
      <c r="J31" s="39" t="str">
        <f>'исходные данные не исправлять!'!F12</f>
        <v>для замещения высшей группы должностей  в порядке должностного роста</v>
      </c>
      <c r="K31" s="39" t="str">
        <f>'исходные данные не исправлять!'!G12</f>
        <v>юриспруденция</v>
      </c>
      <c r="L31" s="40">
        <f>'исходные данные не исправлять!'!P12</f>
        <v>15</v>
      </c>
      <c r="M31" s="40">
        <f>'исходные данные не исправлять!'!Q12</f>
        <v>17.7</v>
      </c>
      <c r="N31" s="39" t="str">
        <f>'исходные данные не исправлять!'!I12</f>
        <v>ведущий советник отдела правового обеспечения деятельности комитетов правового управления Аппарата Государственного Собрания Республики Марий Эл </v>
      </c>
      <c r="O31" s="39" t="str">
        <f>'исходные данные не исправлять!'!K12</f>
        <v>высшая</v>
      </c>
    </row>
    <row r="32" spans="8:15" ht="78.75">
      <c r="H32" s="39">
        <v>10</v>
      </c>
      <c r="I32" s="39" t="str">
        <f>'исходные данные не исправлять!'!C13</f>
        <v>Гуськова  
Татьяна   
Сергеевна</v>
      </c>
      <c r="J32" s="39" t="str">
        <f>'исходные данные не исправлять!'!F13</f>
        <v>для замещения высшей группы должностей   в порядке должностного роста</v>
      </c>
      <c r="K32" s="39" t="str">
        <f>'исходные данные не исправлять!'!G13</f>
        <v>специальная дошкольная педагогика   и психология   профессиональная переподготовка    государственное   и муниципальное управление  </v>
      </c>
      <c r="L32" s="40">
        <f>'исходные данные не исправлять!'!P13</f>
        <v>3.5</v>
      </c>
      <c r="M32" s="40">
        <f>'исходные данные не исправлять!'!Q13</f>
        <v>0.3</v>
      </c>
      <c r="N32" s="39" t="str">
        <f>'исходные данные не исправлять!'!I13</f>
        <v>советник в секретариате Главы Республики Марий Эл</v>
      </c>
      <c r="O32" s="39" t="str">
        <f>'исходные данные не исправлять!'!K13</f>
        <v>высшая</v>
      </c>
    </row>
    <row r="33" spans="8:15" ht="47.25">
      <c r="H33" s="39">
        <v>11</v>
      </c>
      <c r="I33" s="39" t="str">
        <f>'исходные данные не исправлять!'!C14</f>
        <v>Долгушев 
Сергей 
Витальевич</v>
      </c>
      <c r="J33" s="39" t="str">
        <f>'исходные данные не исправлять!'!F14</f>
        <v>для замещения высшей группы должностей  в порядке должностного роста</v>
      </c>
      <c r="K33" s="39" t="str">
        <f>'исходные данные не исправлять!'!G14</f>
        <v>юриспруденция</v>
      </c>
      <c r="L33" s="40">
        <f>'исходные данные не исправлять!'!P14</f>
        <v>17.6</v>
      </c>
      <c r="M33" s="40">
        <f>'исходные данные не исправлять!'!Q14</f>
        <v>17.6</v>
      </c>
      <c r="N33" s="39" t="str">
        <f>'исходные данные не исправлять!'!I14</f>
        <v>ведущий советник  в секретариате Заместителя Председателя Правительства Республики Марий Эл Сальникова А.А.</v>
      </c>
      <c r="O33" s="39" t="str">
        <f>'исходные данные не исправлять!'!K14</f>
        <v>высшая</v>
      </c>
    </row>
    <row r="34" spans="8:15" ht="63">
      <c r="H34" s="39">
        <v>12</v>
      </c>
      <c r="I34" s="39" t="str">
        <f>'исходные данные не исправлять!'!C15</f>
        <v>Жегалова 
Елена 
Анатольевна</v>
      </c>
      <c r="J34" s="39" t="str">
        <f>'исходные данные не исправлять!'!F15</f>
        <v>для замещения высшей группы должностей  в порядке должностного роста</v>
      </c>
      <c r="K34" s="39" t="str">
        <f>'исходные данные не исправлять!'!G15</f>
        <v>юриспруденция профессиональная переподготовка государственное и муниципальное управление</v>
      </c>
      <c r="L34" s="40">
        <f>'исходные данные не исправлять!'!P15</f>
        <v>11.11</v>
      </c>
      <c r="M34" s="40">
        <f>'исходные данные не исправлять!'!Q15</f>
        <v>14.4</v>
      </c>
      <c r="N34" s="39" t="str">
        <f>'исходные данные не исправлять!'!I15</f>
        <v>ведущий советник отдела правовой экспертизы правового управления Аппарата Государственного Собрания Республики Марий Эл</v>
      </c>
      <c r="O34" s="39" t="str">
        <f>'исходные данные не исправлять!'!K15</f>
        <v>высшая</v>
      </c>
    </row>
    <row r="35" spans="8:15" ht="63">
      <c r="H35" s="39">
        <v>13</v>
      </c>
      <c r="I35" s="39" t="str">
        <f>'исходные данные не исправлять!'!C16</f>
        <v>Завьялов 
Иван 
Сергеевич</v>
      </c>
      <c r="J35" s="39" t="str">
        <f>'исходные данные не исправлять!'!F16</f>
        <v>заместитель министра природных ресурсов, экологии и охраны окружающей среды Республики Марий Эл </v>
      </c>
      <c r="K35" s="39" t="str">
        <f>'исходные данные не исправлять!'!G16</f>
        <v>биология  государственное  и муниципальное управление</v>
      </c>
      <c r="L35" s="40">
        <f>'исходные данные не исправлять!'!P16</f>
        <v>0</v>
      </c>
      <c r="M35" s="40">
        <f>'исходные данные не исправлять!'!Q16</f>
        <v>7.9</v>
      </c>
      <c r="N35" s="39" t="str">
        <f>'исходные данные не исправлять!'!I16</f>
        <v>директор ООО «Охотничий клуб Вогульские зори»</v>
      </c>
      <c r="O35" s="39" t="str">
        <f>'исходные данные не исправлять!'!K16</f>
        <v>высшая</v>
      </c>
    </row>
    <row r="36" spans="8:15" ht="47.25">
      <c r="H36" s="39">
        <v>14</v>
      </c>
      <c r="I36" s="39" t="str">
        <f>'исходные данные не исправлять!'!C17</f>
        <v>Закирова  
Лилия  
Динардовна</v>
      </c>
      <c r="J36" s="39" t="str">
        <f>'исходные данные не исправлять!'!F17</f>
        <v>для замещения высшей группы должностей   в порядке должностного роста</v>
      </c>
      <c r="K36" s="39" t="str">
        <f>'исходные данные не исправлять!'!G17</f>
        <v>технология   и конструирование швейных изделий    юриспруденция  </v>
      </c>
      <c r="L36" s="40">
        <f>'исходные данные не исправлять!'!P17</f>
        <v>27.5</v>
      </c>
      <c r="M36" s="40">
        <f>'исходные данные не исправлять!'!Q17</f>
        <v>20.8</v>
      </c>
      <c r="N36" s="39" t="str">
        <f>'исходные данные не исправлять!'!I17</f>
        <v>начальник отдела правового мониторинга и по вопросам помилования государственно-правового управления Главы Республики Марий Эл</v>
      </c>
      <c r="O36" s="39" t="str">
        <f>'исходные данные не исправлять!'!K17</f>
        <v>высшая</v>
      </c>
    </row>
    <row r="37" spans="8:15" ht="63">
      <c r="H37" s="39">
        <v>15</v>
      </c>
      <c r="I37" s="39" t="str">
        <f>'исходные данные не исправлять!'!C18</f>
        <v>Зверева 
Светлана 
Владимировна</v>
      </c>
      <c r="J37" s="39" t="str">
        <f>'исходные данные не исправлять!'!F18</f>
        <v>заместитель министра культуры, печати и по делам национальностей Республики Марий Эл </v>
      </c>
      <c r="K37" s="39" t="str">
        <f>'исходные данные не исправлять!'!G18</f>
        <v>филология  профессиональная переподготовка  музейное дело  и охрана культурного  и природного наследия </v>
      </c>
      <c r="L37" s="40">
        <f>'исходные данные не исправлять!'!P18</f>
        <v>0.1</v>
      </c>
      <c r="M37" s="40">
        <f>'исходные данные не исправлять!'!Q18</f>
        <v>3</v>
      </c>
      <c r="N37" s="39" t="str">
        <f>'исходные данные не исправлять!'!I18</f>
        <v>директор ГБУК Республики Марий Эл «Национальный музей Республики Марий Эл имени Тимофея Евсеева»</v>
      </c>
      <c r="O37" s="39" t="str">
        <f>'исходные данные не исправлять!'!K18</f>
        <v>высшая</v>
      </c>
    </row>
    <row r="38" spans="8:15" ht="63">
      <c r="H38" s="39">
        <v>16</v>
      </c>
      <c r="I38" s="39" t="str">
        <f>'исходные данные не исправлять!'!C19</f>
        <v>Зыкова 
Елена 
Владимировна </v>
      </c>
      <c r="J38" s="39" t="str">
        <f>'исходные данные не исправлять!'!F19</f>
        <v>заместитель министра природных ресурсов, экологии и охраны окружающей среды Республики Марий Эл </v>
      </c>
      <c r="K38" s="39" t="str">
        <f>'исходные данные не исправлять!'!G19</f>
        <v>природообустройство и водные ресурсы  юриспруденция </v>
      </c>
      <c r="L38" s="40">
        <f>'исходные данные не исправлять!'!P19</f>
        <v>16.8</v>
      </c>
      <c r="M38" s="40">
        <f>'исходные данные не исправлять!'!Q19</f>
        <v>16.8</v>
      </c>
      <c r="N38" s="39" t="str">
        <f>'исходные данные не исправлять!'!I19</f>
        <v>начальник отдела регулирования водных отношений Министерства природных ресурсов, экологии  и охраны окружающей среды Республики Марий Эл</v>
      </c>
      <c r="O38" s="39" t="str">
        <f>'исходные данные не исправлять!'!K19</f>
        <v>высшая</v>
      </c>
    </row>
    <row r="39" spans="8:15" ht="63">
      <c r="H39" s="39">
        <v>17</v>
      </c>
      <c r="I39" s="39" t="str">
        <f>'исходные данные не исправлять!'!C20</f>
        <v>Иванова 
Татьяна 
Вениаминовна</v>
      </c>
      <c r="J39" s="39" t="str">
        <f>'исходные данные не исправлять!'!F20</f>
        <v>для замещения высшей группы должностей  в порядке должностного роста</v>
      </c>
      <c r="K39" s="39" t="str">
        <f>'исходные данные не исправлять!'!G20</f>
        <v>технология деревообработки  юриспруденция</v>
      </c>
      <c r="L39" s="40">
        <f>'исходные данные не исправлять!'!P20</f>
        <v>16.7</v>
      </c>
      <c r="M39" s="40">
        <f>'исходные данные не исправлять!'!Q20</f>
        <v>8.7</v>
      </c>
      <c r="N39" s="39" t="str">
        <f>'исходные данные не исправлять!'!I20</f>
        <v>советник отдела правового обеспечения  деятельности комитетов правового управления Аппарата Государственного Собрания Республики Марий Эл</v>
      </c>
      <c r="O39" s="39" t="str">
        <f>'исходные данные не исправлять!'!K20</f>
        <v>высшая</v>
      </c>
    </row>
    <row r="40" spans="8:15" ht="94.5">
      <c r="H40" s="39">
        <v>18</v>
      </c>
      <c r="I40" s="39" t="str">
        <f>'исходные данные не исправлять!'!C21</f>
        <v>Каменский  
Максим 
Андреевич </v>
      </c>
      <c r="J40" s="39" t="str">
        <f>'исходные данные не исправлять!'!F21</f>
        <v>начальник отдела административной работы Постоянного представительства Республики Марий Эл при Президенте Российской Федерации</v>
      </c>
      <c r="K40" s="39" t="str">
        <f>'исходные данные не исправлять!'!G21</f>
        <v>юриспруденция </v>
      </c>
      <c r="L40" s="40">
        <f>'исходные данные не исправлять!'!P21</f>
        <v>6.4</v>
      </c>
      <c r="M40" s="40">
        <f>'исходные данные не исправлять!'!Q21</f>
        <v>6.4</v>
      </c>
      <c r="N40" s="39" t="str">
        <f>'исходные данные не исправлять!'!I21</f>
        <v>заместитель начальника отдела административной работы Постоянного представительства Республики Марий Эл при Президенте Российской Федерации</v>
      </c>
      <c r="O40" s="39" t="str">
        <f>'исходные данные не исправлять!'!K21</f>
        <v>высшая</v>
      </c>
    </row>
    <row r="41" spans="8:15" ht="47.25">
      <c r="H41" s="39">
        <v>19</v>
      </c>
      <c r="I41" s="39" t="str">
        <f>'исходные данные не исправлять!'!C22</f>
        <v>Карташов 
Глеб 
Александрович</v>
      </c>
      <c r="J41" s="39" t="str">
        <f>'исходные данные не исправлять!'!F22</f>
        <v>для замещения высшей группы должностей  в порядке должностного роста</v>
      </c>
      <c r="K41" s="39" t="str">
        <f>'исходные данные не исправлять!'!G22</f>
        <v>филология  журналистика </v>
      </c>
      <c r="L41" s="40">
        <f>'исходные данные не исправлять!'!P22</f>
        <v>6.1</v>
      </c>
      <c r="M41" s="40">
        <f>'исходные данные не исправлять!'!Q22</f>
        <v>0</v>
      </c>
      <c r="N41" s="39" t="str">
        <f>'исходные данные не исправлять!'!I22</f>
        <v>руководитель протокола Главы Республики Марий Эл</v>
      </c>
      <c r="O41" s="39" t="str">
        <f>'исходные данные не исправлять!'!K22</f>
        <v>высшая</v>
      </c>
    </row>
    <row r="42" spans="8:15" ht="63">
      <c r="H42" s="39">
        <v>20</v>
      </c>
      <c r="I42" s="39" t="str">
        <f>'исходные данные не исправлять!'!C23</f>
        <v>Карташов 
Максим 
Игоревич</v>
      </c>
      <c r="J42" s="39" t="str">
        <f>'исходные данные не исправлять!'!F23</f>
        <v>заместитель министра природных ресурсов, экологии и охраны окружающей среды Республики Марий Эл </v>
      </c>
      <c r="K42" s="39" t="str">
        <f>'исходные данные не исправлять!'!G23</f>
        <v>экология и природопользование  юриспруденция</v>
      </c>
      <c r="L42" s="40">
        <f>'исходные данные не исправлять!'!P23</f>
        <v>11.9</v>
      </c>
      <c r="M42" s="40">
        <f>'исходные данные не исправлять!'!Q23</f>
        <v>11.9</v>
      </c>
      <c r="N42" s="39" t="str">
        <f>'исходные данные не исправлять!'!I23</f>
        <v>начальник отдела государственного регулирования  в экономике Министерства промышленности, экономического развития и торговли Республики Марий Эл</v>
      </c>
      <c r="O42" s="39" t="str">
        <f>'исходные данные не исправлять!'!K23</f>
        <v>высшая</v>
      </c>
    </row>
    <row r="43" spans="8:15" ht="78.75">
      <c r="H43" s="39">
        <v>21</v>
      </c>
      <c r="I43" s="39" t="str">
        <f>'исходные данные не исправлять!'!C24</f>
        <v>Киселева 
Ксения 
Николаевна</v>
      </c>
      <c r="J43" s="39" t="str">
        <f>'исходные данные не исправлять!'!F24</f>
        <v>для замещения высшей группы должностей  в порядке должностного роста</v>
      </c>
      <c r="K43" s="39" t="str">
        <f>'исходные данные не исправлять!'!G24</f>
        <v>социально-культурный сервис  и туризм  профессиональная переподготовка  менеджер  по устойчивому развитию сельских территорий  юриспруденция </v>
      </c>
      <c r="L43" s="40">
        <f>'исходные данные не исправлять!'!P24</f>
        <v>5.6</v>
      </c>
      <c r="M43" s="40">
        <f>'исходные данные не исправлять!'!Q24</f>
        <v>0</v>
      </c>
      <c r="N43" s="39" t="str">
        <f>'исходные данные не исправлять!'!I24</f>
        <v>ведущий советник  в секретариате Первого заместителя Председателя Правительства Республики Марий Эл Васютина М.З.</v>
      </c>
      <c r="O43" s="39" t="str">
        <f>'исходные данные не исправлять!'!K24</f>
        <v>высшая</v>
      </c>
    </row>
    <row r="44" spans="8:15" ht="78.75">
      <c r="H44" s="39">
        <v>22</v>
      </c>
      <c r="I44" s="39" t="str">
        <f>'исходные данные не исправлять!'!C25</f>
        <v>Киселева 
Ольга 
Владимировна</v>
      </c>
      <c r="J44" s="39" t="str">
        <f>'исходные данные не исправлять!'!F25</f>
        <v>заместитель министра природных ресурсов, экологии и охраны окружающей среды Республики Марий Эл </v>
      </c>
      <c r="K44" s="39" t="str">
        <f>'исходные данные не исправлять!'!G25</f>
        <v>лесное  и лесопарковое хозяйство   юриспруденция</v>
      </c>
      <c r="L44" s="40">
        <f>'исходные данные не исправлять!'!P25</f>
        <v>12.4</v>
      </c>
      <c r="M44" s="40">
        <f>'исходные данные не исправлять!'!Q25</f>
        <v>16.2</v>
      </c>
      <c r="N44" s="39" t="str">
        <f>'исходные данные не исправлять!'!I25</f>
        <v>начальник отдела федерального государственного лесного надзора и государственного пожарного надзора  в лесах Министерства природных ресурсов, экологии и охраны окружающей среды Республики Марий Эл</v>
      </c>
      <c r="O44" s="39" t="str">
        <f>'исходные данные не исправлять!'!K25</f>
        <v>высшая</v>
      </c>
    </row>
    <row r="45" spans="8:15" ht="47.25">
      <c r="H45" s="39">
        <v>23</v>
      </c>
      <c r="I45" s="39" t="str">
        <f>'исходные данные не исправлять!'!C26</f>
        <v>Кондратенко 
Андрей 
Владимирович</v>
      </c>
      <c r="J45" s="39" t="str">
        <f>'исходные данные не исправлять!'!F26</f>
        <v>для замещения высшей группы должностей  в порядке должностного роста</v>
      </c>
      <c r="K45" s="39" t="str">
        <f>'исходные данные не исправлять!'!G26</f>
        <v>агрономия</v>
      </c>
      <c r="L45" s="40">
        <f>'исходные данные не исправлять!'!P26</f>
        <v>19.2</v>
      </c>
      <c r="M45" s="40">
        <f>'исходные данные не исправлять!'!Q26</f>
        <v>30.1</v>
      </c>
      <c r="N45" s="39" t="str">
        <f>'исходные данные не исправлять!'!I26</f>
        <v>министр сельского хозяйства  и продовольствия Республики Марий Эл</v>
      </c>
      <c r="O45" s="39" t="str">
        <f>'исходные данные не исправлять!'!K26</f>
        <v>высшая</v>
      </c>
    </row>
    <row r="46" spans="8:15" ht="47.25">
      <c r="H46" s="39">
        <v>24</v>
      </c>
      <c r="I46" s="39" t="str">
        <f>'исходные данные не исправлять!'!C27</f>
        <v>Коптелова  
Наталья 
Алексеевна</v>
      </c>
      <c r="J46" s="39" t="str">
        <f>'исходные данные не исправлять!'!F27</f>
        <v>для замещения высшей группы должностей  в порядке должностного роста</v>
      </c>
      <c r="K46" s="39" t="str">
        <f>'исходные данные не исправлять!'!G27</f>
        <v>бухгалтерский учет  и аудит</v>
      </c>
      <c r="L46" s="40">
        <f>'исходные данные не исправлять!'!P27</f>
        <v>20.11</v>
      </c>
      <c r="M46" s="40">
        <f>'исходные данные не исправлять!'!Q27</f>
        <v>21.3</v>
      </c>
      <c r="N46" s="39" t="str">
        <f>'исходные данные не исправлять!'!I27</f>
        <v>советник в финансовом управлении Администрации Главы Республики Марий Эл</v>
      </c>
      <c r="O46" s="39" t="str">
        <f>'исходные данные не исправлять!'!K27</f>
        <v>высшая</v>
      </c>
    </row>
    <row r="47" spans="8:15" ht="47.25">
      <c r="H47" s="39">
        <v>25</v>
      </c>
      <c r="I47" s="39" t="str">
        <f>'исходные данные не исправлять!'!C28</f>
        <v>Кошкина 
Екатерина 
Анатольевна</v>
      </c>
      <c r="J47" s="39" t="str">
        <f>'исходные данные не исправлять!'!F28</f>
        <v>для замещения высшей группы должностей  в порядке должностного роста</v>
      </c>
      <c r="K47" s="39" t="str">
        <f>'исходные данные не исправлять!'!G28</f>
        <v>юриспруденция</v>
      </c>
      <c r="L47" s="40">
        <f>'исходные данные не исправлять!'!P28</f>
        <v>21</v>
      </c>
      <c r="M47" s="40">
        <f>'исходные данные не исправлять!'!Q28</f>
        <v>22.5</v>
      </c>
      <c r="N47" s="39" t="str">
        <f>'исходные данные не исправлять!'!I28</f>
        <v>ведущий советник  в отделе правовой экспертизы государственно-правового управления Главы Республики Марий Эл</v>
      </c>
      <c r="O47" s="39" t="str">
        <f>'исходные данные не исправлять!'!K28</f>
        <v>высшая</v>
      </c>
    </row>
    <row r="48" spans="8:15" ht="63">
      <c r="H48" s="39">
        <v>26</v>
      </c>
      <c r="I48" s="39" t="str">
        <f>'исходные данные не исправлять!'!C29</f>
        <v>Крашенинников  
Алексей 
Владимирович</v>
      </c>
      <c r="J48" s="39" t="str">
        <f>'исходные данные не исправлять!'!F29</f>
        <v>для замещения высшей группы должностей   в порядке должностного роста</v>
      </c>
      <c r="K48" s="39" t="str">
        <f>'исходные данные не исправлять!'!G29</f>
        <v>юриспруденция</v>
      </c>
      <c r="L48" s="40">
        <f>'исходные данные не исправлять!'!P29</f>
        <v>16.5</v>
      </c>
      <c r="M48" s="40">
        <f>'исходные данные не исправлять!'!Q29</f>
        <v>0</v>
      </c>
      <c r="N48" s="39" t="str">
        <f>'исходные данные не исправлять!'!I29</f>
        <v>ведущий советник отдела организационной работы и делопроизводства организационного управления Аппарата Государственного Собрания Республики Марий Эл</v>
      </c>
      <c r="O48" s="39" t="str">
        <f>'исходные данные не исправлять!'!K29</f>
        <v>высшая</v>
      </c>
    </row>
    <row r="49" spans="8:15" ht="63">
      <c r="H49" s="39">
        <v>27</v>
      </c>
      <c r="I49" s="39" t="str">
        <f>'исходные данные не исправлять!'!C30</f>
        <v>Кузнецова 
Татьяна Вениаминовна</v>
      </c>
      <c r="J49" s="39" t="str">
        <f>'исходные данные не исправлять!'!F30</f>
        <v>для замещения высшей группы должностей  в порядке должностного роста</v>
      </c>
      <c r="K49" s="39" t="str">
        <f>'исходные данные не исправлять!'!G30</f>
        <v>стандартизация  и сертификация  юриспруденция</v>
      </c>
      <c r="L49" s="40">
        <f>'исходные данные не исправлять!'!P30</f>
        <v>14.2</v>
      </c>
      <c r="M49" s="40">
        <f>'исходные данные не исправлять!'!Q30</f>
        <v>9.9</v>
      </c>
      <c r="N49" s="39" t="str">
        <f>'исходные данные не исправлять!'!I30</f>
        <v>советник отдела правового обеспечения деятельности комитетов правового управления Аппарата Государственного Собрания Республики Марий Эл</v>
      </c>
      <c r="O49" s="39" t="str">
        <f>'исходные данные не исправлять!'!K30</f>
        <v>высшая</v>
      </c>
    </row>
    <row r="50" spans="8:15" ht="47.25">
      <c r="H50" s="39">
        <v>28</v>
      </c>
      <c r="I50" s="39" t="str">
        <f>'исходные данные не исправлять!'!C31</f>
        <v>Лоханова  
Вера 
Павловна</v>
      </c>
      <c r="J50" s="39" t="str">
        <f>'исходные данные не исправлять!'!F31</f>
        <v>для замещения высшей группы должностей   в порядке должностного роста</v>
      </c>
      <c r="K50" s="39" t="str">
        <f>'исходные данные не исправлять!'!G31</f>
        <v>бухгалтерский учет, анализ и аудит </v>
      </c>
      <c r="L50" s="40">
        <f>'исходные данные не исправлять!'!P31</f>
        <v>21.6</v>
      </c>
      <c r="M50" s="40">
        <f>'исходные данные не исправлять!'!Q31</f>
        <v>18.8</v>
      </c>
      <c r="N50" s="39" t="str">
        <f>'исходные данные не исправлять!'!I31</f>
        <v>советник в финансовом управлении Администрации Главы Республики Марий Эл</v>
      </c>
      <c r="O50" s="39" t="str">
        <f>'исходные данные не исправлять!'!K31</f>
        <v>высшая</v>
      </c>
    </row>
    <row r="51" spans="8:15" ht="63">
      <c r="H51" s="39">
        <v>29</v>
      </c>
      <c r="I51" s="39" t="str">
        <f>'исходные данные не исправлять!'!C32</f>
        <v>Максимов 
Михаил 
Борисович</v>
      </c>
      <c r="J51" s="39" t="str">
        <f>'исходные данные не исправлять!'!F32</f>
        <v>заместитель министра здравоохранения Республики Марий Эл </v>
      </c>
      <c r="K51" s="39" t="str">
        <f>'исходные данные не исправлять!'!G32</f>
        <v>юриспруденция</v>
      </c>
      <c r="L51" s="40">
        <f>'исходные данные не исправлять!'!P32</f>
        <v>6</v>
      </c>
      <c r="M51" s="40">
        <f>'исходные данные не исправлять!'!Q32</f>
        <v>7</v>
      </c>
      <c r="N51" s="39" t="str">
        <f>'исходные данные не исправлять!'!I32</f>
        <v>заместитель директора ГКУ Республики Марий Эл «Центр  по материально-техническому обеспечению деятельности мировых судей в Республике Марий Эл»</v>
      </c>
      <c r="O51" s="39" t="str">
        <f>'исходные данные не исправлять!'!K32</f>
        <v>высшая</v>
      </c>
    </row>
    <row r="52" spans="8:15" ht="94.5">
      <c r="H52" s="39">
        <v>30</v>
      </c>
      <c r="I52" s="39" t="str">
        <f>'исходные данные не исправлять!'!C33</f>
        <v>Мальцева 
Наталья 
Валерьевна </v>
      </c>
      <c r="J52" s="39" t="str">
        <f>'исходные данные не исправлять!'!F33</f>
        <v>для замещения высшей группы должностей  в порядке должностного роста</v>
      </c>
      <c r="K52" s="39" t="str">
        <f>'исходные данные не исправлять!'!G33</f>
        <v>филология  юриспруденция</v>
      </c>
      <c r="L52" s="40">
        <f>'исходные данные не исправлять!'!P33</f>
        <v>14.1</v>
      </c>
      <c r="M52" s="40">
        <f>'исходные данные не исправлять!'!Q33</f>
        <v>20.3</v>
      </c>
      <c r="N52" s="39" t="str">
        <f>'исходные данные не исправлять!'!I33</f>
        <v>ведущий советник отдела организационной работы 
и делопроизводства организационного управления Аппарата Государственного Собрания Республики Марий Эл
</v>
      </c>
      <c r="O52" s="39" t="str">
        <f>'исходные данные не исправлять!'!K33</f>
        <v>высшая</v>
      </c>
    </row>
    <row r="53" spans="8:15" ht="63">
      <c r="H53" s="39">
        <v>31</v>
      </c>
      <c r="I53" s="39" t="str">
        <f>'исходные данные не исправлять!'!C34</f>
        <v>Мальцева
 Ольга 
Ананьевна</v>
      </c>
      <c r="J53" s="39" t="str">
        <f>'исходные данные не исправлять!'!F34</f>
        <v>для замещения высшей группы должностей  в порядке должностного роста</v>
      </c>
      <c r="K53" s="39" t="str">
        <f>'исходные данные не исправлять!'!G34</f>
        <v>история  юриспруденция</v>
      </c>
      <c r="L53" s="40">
        <f>'исходные данные не исправлять!'!P34</f>
        <v>19.2</v>
      </c>
      <c r="M53" s="40">
        <f>'исходные данные не исправлять!'!Q34</f>
        <v>16.9</v>
      </c>
      <c r="N53" s="39" t="str">
        <f>'исходные данные не исправлять!'!I34</f>
        <v>ведущий советник отдела правового обеспечения деятельности комитетов правового управления Аппарата Государственного Собрания Республики Марий Эл</v>
      </c>
      <c r="O53" s="39" t="str">
        <f>'исходные данные не исправлять!'!K34</f>
        <v>высшая</v>
      </c>
    </row>
    <row r="54" spans="8:15" ht="63">
      <c r="H54" s="39">
        <v>32</v>
      </c>
      <c r="I54" s="39" t="str">
        <f>'исходные данные не исправлять!'!C35</f>
        <v>Марков 
Андрей 
Вячеславович</v>
      </c>
      <c r="J54" s="39" t="str">
        <f>'исходные данные не исправлять!'!F35</f>
        <v>заместитель министра образования и науки Республики Марий Эл  </v>
      </c>
      <c r="K54" s="39" t="str">
        <f>'исходные данные не исправлять!'!G35</f>
        <v>финансы и кредит</v>
      </c>
      <c r="L54" s="40">
        <f>'исходные данные не исправлять!'!P35</f>
        <v>21.9</v>
      </c>
      <c r="M54" s="40">
        <f>'исходные данные не исправлять!'!Q35</f>
        <v>24</v>
      </c>
      <c r="N54" s="39" t="str">
        <f>'исходные данные не исправлять!'!I35</f>
        <v>начальник отдела финансирования, бухгалтерского учета, государственной гражданской службы  и кадров Центральной избирательной комиссии Республики Марий Эл</v>
      </c>
      <c r="O54" s="39" t="str">
        <f>'исходные данные не исправлять!'!K35</f>
        <v>высшая</v>
      </c>
    </row>
    <row r="55" spans="8:15" ht="31.5">
      <c r="H55" s="39">
        <v>33</v>
      </c>
      <c r="I55" s="39" t="str">
        <f>'исходные данные не исправлять!'!C36</f>
        <v>Мякишева  Мария   Александровна</v>
      </c>
      <c r="J55" s="39" t="str">
        <f>'исходные данные не исправлять!'!F36</f>
        <v>для замещения высшей группы должностей   </v>
      </c>
      <c r="K55" s="39" t="str">
        <f>'исходные данные не исправлять!'!G36</f>
        <v>юриспруденция</v>
      </c>
      <c r="L55" s="40">
        <f>'исходные данные не исправлять!'!P36</f>
        <v>21</v>
      </c>
      <c r="M55" s="40">
        <f>'исходные данные не исправлять!'!Q36</f>
        <v>21</v>
      </c>
      <c r="N55" s="39" t="str">
        <f>'исходные данные не исправлять!'!I36</f>
        <v>управляющий делами Главы Республики Марий Эл   и Правительства Республики Марий Эл</v>
      </c>
      <c r="O55" s="39" t="str">
        <f>'исходные данные не исправлять!'!K36</f>
        <v>высшая</v>
      </c>
    </row>
    <row r="56" spans="8:15" ht="63">
      <c r="H56" s="39">
        <v>34</v>
      </c>
      <c r="I56" s="39" t="str">
        <f>'исходные данные не исправлять!'!C37</f>
        <v>Николаев 
Александр 
Иванович</v>
      </c>
      <c r="J56" s="39" t="str">
        <f>'исходные данные не исправлять!'!F37</f>
        <v>для замещения высшей группы должностей  в порядке должностного роста</v>
      </c>
      <c r="K56" s="39" t="str">
        <f>'исходные данные не исправлять!'!G37</f>
        <v>юриспруденция</v>
      </c>
      <c r="L56" s="40">
        <f>'исходные данные не исправлять!'!P37</f>
        <v>12.5</v>
      </c>
      <c r="M56" s="40">
        <f>'исходные данные не исправлять!'!Q37</f>
        <v>14</v>
      </c>
      <c r="N56" s="39" t="str">
        <f>'исходные данные не исправлять!'!I37</f>
        <v>ведущий советник  в отделе правового мониторинга и по вопросам помилования государственно-правового управления Главы Республики Марий Эл</v>
      </c>
      <c r="O56" s="39" t="str">
        <f>'исходные данные не исправлять!'!K37</f>
        <v>высшая</v>
      </c>
    </row>
    <row r="57" spans="8:15" ht="47.25">
      <c r="H57" s="39">
        <v>35</v>
      </c>
      <c r="I57" s="39" t="str">
        <f>'исходные данные не исправлять!'!C38</f>
        <v>Николаев 
Анатолий 
Леонидович</v>
      </c>
      <c r="J57" s="39" t="str">
        <f>'исходные данные не исправлять!'!F38</f>
        <v>для замещения высшей группы должностей  в порядке должностного роста</v>
      </c>
      <c r="K57" s="39" t="str">
        <f>'исходные данные не исправлять!'!G38</f>
        <v>экономика  и управление  в отраслях агропромышленного комплекса </v>
      </c>
      <c r="L57" s="40">
        <f>'исходные данные не исправлять!'!P38</f>
        <v>31.5</v>
      </c>
      <c r="M57" s="40">
        <f>'исходные данные не исправлять!'!Q38</f>
        <v>11.4</v>
      </c>
      <c r="N57" s="39" t="str">
        <f>'исходные данные не исправлять!'!I38</f>
        <v>советник в отделе мобилизационной подготовки управления специальных программ Главы Республики Марий Эл</v>
      </c>
      <c r="O57" s="39" t="str">
        <f>'исходные данные не исправлять!'!K38</f>
        <v>высшая</v>
      </c>
    </row>
    <row r="58" spans="8:15" ht="78.75">
      <c r="H58" s="39">
        <v>36</v>
      </c>
      <c r="I58" s="39" t="str">
        <f>'исходные данные не исправлять!'!C39</f>
        <v>Николаева 
Светлана 
Владимировна</v>
      </c>
      <c r="J58" s="39" t="str">
        <f>'исходные данные не исправлять!'!F39</f>
        <v>заместитель министра природных ресурсов, экологии и охраны окружающей среды Республики Марий Эл </v>
      </c>
      <c r="K58" s="39" t="str">
        <f>'исходные данные не исправлять!'!G39</f>
        <v>юриспруденция</v>
      </c>
      <c r="L58" s="40">
        <f>'исходные данные не исправлять!'!P39</f>
        <v>13.1</v>
      </c>
      <c r="M58" s="40">
        <f>'исходные данные не исправлять!'!Q39</f>
        <v>18.1</v>
      </c>
      <c r="N58" s="39" t="str">
        <f>'исходные данные не исправлять!'!I39</f>
        <v>начальник отдела государственного учета, государственного кадастра  и регулирования использования объектов животного мира Министерства природных ресурсов, экологии и охраны окружающей среды Республики Марий Эл </v>
      </c>
      <c r="O58" s="39" t="str">
        <f>'исходные данные не исправлять!'!K39</f>
        <v>высшая</v>
      </c>
    </row>
    <row r="59" spans="8:15" ht="47.25">
      <c r="H59" s="39">
        <v>37</v>
      </c>
      <c r="I59" s="39" t="str">
        <f>'исходные данные не исправлять!'!C40</f>
        <v>Новосёлова  
Елена  
Владимировна</v>
      </c>
      <c r="J59" s="39" t="str">
        <f>'исходные данные не исправлять!'!F40</f>
        <v>для замещения высшей группы должностей   в порядке должностного роста</v>
      </c>
      <c r="K59" s="39" t="str">
        <f>'исходные данные не исправлять!'!G40</f>
        <v>государственное   и муниципальное управление  </v>
      </c>
      <c r="L59" s="40">
        <f>'исходные данные не исправлять!'!P40</f>
        <v>22.4</v>
      </c>
      <c r="M59" s="40">
        <f>'исходные данные не исправлять!'!Q40</f>
        <v>19.9</v>
      </c>
      <c r="N59" s="39" t="str">
        <f>'исходные данные не исправлять!'!I40</f>
        <v>ведущий советник  в отделе информационной работы Администрации Главы Республики Марий Эл</v>
      </c>
      <c r="O59" s="39" t="str">
        <f>'исходные данные не исправлять!'!K40</f>
        <v>высшая</v>
      </c>
    </row>
    <row r="60" spans="8:15" ht="47.25">
      <c r="H60" s="39">
        <v>38</v>
      </c>
      <c r="I60" s="39" t="str">
        <f>'исходные данные не исправлять!'!C41</f>
        <v>Одинцов 
Александр 
Михайлович</v>
      </c>
      <c r="J60" s="39" t="str">
        <f>'исходные данные не исправлять!'!F41</f>
        <v>для замещения высшей группы должностей  в порядке должностного роста</v>
      </c>
      <c r="K60" s="39" t="str">
        <f>'исходные данные не исправлять!'!G41</f>
        <v>история  
юриспруденция  архивоведение   </v>
      </c>
      <c r="L60" s="40">
        <f>'исходные данные не исправлять!'!P41</f>
        <v>24.1</v>
      </c>
      <c r="M60" s="40">
        <f>'исходные данные не исправлять!'!Q41</f>
        <v>24.1</v>
      </c>
      <c r="N60" s="39" t="str">
        <f>'исходные данные не исправлять!'!I41</f>
        <v>директор ГБУ Республики Марий Эл «Государственный архив Республики Марий Эл»</v>
      </c>
      <c r="O60" s="39" t="str">
        <f>'исходные данные не исправлять!'!K41</f>
        <v>высшая</v>
      </c>
    </row>
    <row r="61" spans="8:15" ht="47.25">
      <c r="H61" s="39">
        <v>39</v>
      </c>
      <c r="I61" s="39" t="str">
        <f>'исходные данные не исправлять!'!C42</f>
        <v>Охотников 
Михаил 
Александрович</v>
      </c>
      <c r="J61" s="39" t="str">
        <f>'исходные данные не исправлять!'!F42</f>
        <v>заместитель министра здравоохранения Республики Марий Эл </v>
      </c>
      <c r="K61" s="39" t="str">
        <f>'исходные данные не исправлять!'!G42</f>
        <v>лечебное дело  юриспруденция</v>
      </c>
      <c r="L61" s="40">
        <f>'исходные данные не исправлять!'!P42</f>
        <v>0</v>
      </c>
      <c r="M61" s="40">
        <f>'исходные данные не исправлять!'!Q42</f>
        <v>8</v>
      </c>
      <c r="N61" s="39" t="str">
        <f>'исходные данные не исправлять!'!I42</f>
        <v>заместитель главного врача по организационно-методической работе ГБУ Республики  Марий Эл «Республиканский онкологический диспансер»</v>
      </c>
      <c r="O61" s="39" t="str">
        <f>'исходные данные не исправлять!'!K42</f>
        <v>высшая</v>
      </c>
    </row>
    <row r="62" spans="8:15" ht="63">
      <c r="H62" s="39">
        <v>40</v>
      </c>
      <c r="I62" s="39" t="str">
        <f>'исходные данные не исправлять!'!C43</f>
        <v>Парсаев  
Василий   
Владимирович</v>
      </c>
      <c r="J62" s="39" t="str">
        <f>'исходные данные не исправлять!'!F43</f>
        <v>для замещения высшей группы должностей   в порядке должностного роста</v>
      </c>
      <c r="K62" s="39" t="str">
        <f>'исходные данные не исправлять!'!G43</f>
        <v>прикладная информатика   (в экономике)    информационная безопасность</v>
      </c>
      <c r="L62" s="40">
        <f>'исходные данные не исправлять!'!P43</f>
        <v>7.3</v>
      </c>
      <c r="M62" s="40">
        <f>'исходные данные не исправлять!'!Q43</f>
        <v>15.3</v>
      </c>
      <c r="N62" s="39" t="str">
        <f>'исходные данные не исправлять!'!I43</f>
        <v>заместитель начальника отдела защиты государственной тайны   и информационной безопасности управления специальных программ Главы Республики Марий Эл</v>
      </c>
      <c r="O62" s="39" t="str">
        <f>'исходные данные не исправлять!'!K43</f>
        <v>высшая</v>
      </c>
    </row>
    <row r="63" spans="8:15" ht="63">
      <c r="H63" s="39">
        <v>41</v>
      </c>
      <c r="I63" s="39" t="str">
        <f>'исходные данные не исправлять!'!C44</f>
        <v>Паскичев 
Алексей  Анатольевич</v>
      </c>
      <c r="J63" s="39" t="str">
        <f>'исходные данные не исправлять!'!F44</f>
        <v>заместитель министра культуры, печати и по делам национальностей Республики Марий Эл </v>
      </c>
      <c r="K63" s="39" t="str">
        <f>'исходные данные не исправлять!'!G44</f>
        <v>инструментальное исполнительство</v>
      </c>
      <c r="L63" s="40">
        <f>'исходные данные не исправлять!'!P44</f>
        <v>0</v>
      </c>
      <c r="M63" s="40">
        <f>'исходные данные не исправлять!'!Q44</f>
        <v>25.1</v>
      </c>
      <c r="N63" s="39" t="str">
        <f>'исходные данные не исправлять!'!I44</f>
        <v>директор ГБПОУ Республики Марий Эл «Марийский республиканский колледж культуры  и искусств имени И.С.Палантая» </v>
      </c>
      <c r="O63" s="39" t="str">
        <f>'исходные данные не исправлять!'!K44</f>
        <v>высшая</v>
      </c>
    </row>
    <row r="64" spans="8:15" ht="78.75">
      <c r="H64" s="39">
        <v>42</v>
      </c>
      <c r="I64" s="39" t="str">
        <f>'исходные данные не исправлять!'!C45</f>
        <v>Петухов 
Игорь 
Анатольевич</v>
      </c>
      <c r="J64" s="39" t="str">
        <f>'исходные данные не исправлять!'!F45</f>
        <v>заместитель министра природных ресурсов, экологии и охраны окружающей среды Республики Марий Эл </v>
      </c>
      <c r="K64" s="39" t="str">
        <f>'исходные данные не исправлять!'!G45</f>
        <v>юриспруденция</v>
      </c>
      <c r="L64" s="40">
        <f>'исходные данные не исправлять!'!P45</f>
        <v>3.3</v>
      </c>
      <c r="M64" s="40">
        <f>'исходные данные не исправлять!'!Q45</f>
        <v>27.7</v>
      </c>
      <c r="N64" s="39" t="str">
        <f>'исходные данные не исправлять!'!I45</f>
        <v>заместитель начальника отдела по охране, контролю и надзору за объектами животного мира и средой их обитания Министерства природных ресурсов, экологии и охраны окружающей среды Республики Марий Эл</v>
      </c>
      <c r="O64" s="39" t="str">
        <f>'исходные данные не исправлять!'!K45</f>
        <v>высшая</v>
      </c>
    </row>
    <row r="65" spans="8:15" ht="63">
      <c r="H65" s="39">
        <v>43</v>
      </c>
      <c r="I65" s="39" t="str">
        <f>'исходные данные не исправлять!'!C46</f>
        <v>Полевщиков 
Владимир 
Александрович</v>
      </c>
      <c r="J65" s="39" t="str">
        <f>'исходные данные не исправлять!'!F46</f>
        <v>заместитель министра здравоохранения Республики Марий Эл </v>
      </c>
      <c r="K65" s="39" t="str">
        <f>'исходные данные не исправлять!'!G46</f>
        <v>юриспруденция</v>
      </c>
      <c r="L65" s="40">
        <f>'исходные данные не исправлять!'!P46</f>
        <v>13</v>
      </c>
      <c r="M65" s="40">
        <f>'исходные данные не исправлять!'!Q46</f>
        <v>18</v>
      </c>
      <c r="N65" s="39" t="str">
        <f>'исходные данные не исправлять!'!I46</f>
        <v>начальник отдела по защите прав субъектов персональных данных и надзора в сфере массовых коммуникаций Управления Роскомнадзора по Республике Марий Эл</v>
      </c>
      <c r="O65" s="39" t="str">
        <f>'исходные данные не исправлять!'!K46</f>
        <v>высшая</v>
      </c>
    </row>
    <row r="66" spans="8:15" ht="63">
      <c r="H66" s="39">
        <v>44</v>
      </c>
      <c r="I66" s="39" t="str">
        <f>'исходные данные не исправлять!'!C47</f>
        <v>Полищук  
Людмила 
Николаевна</v>
      </c>
      <c r="J66" s="39" t="str">
        <f>'исходные данные не исправлять!'!F47</f>
        <v>для замещения высшей группы должностей  в порядке должностного роста</v>
      </c>
      <c r="K66" s="39" t="str">
        <f>'исходные данные не исправлять!'!G47</f>
        <v>юриспруденция</v>
      </c>
      <c r="L66" s="40">
        <f>'исходные данные не исправлять!'!P47</f>
        <v>36.2</v>
      </c>
      <c r="M66" s="40">
        <f>'исходные данные не исправлять!'!Q47</f>
        <v>20.1</v>
      </c>
      <c r="N66" s="39" t="str">
        <f>'исходные данные не исправлять!'!I47</f>
        <v>ведущий советник  в отделе правового мониторинга и по вопросам помилования государственно-правового управления Главы Республики Марий Эл</v>
      </c>
      <c r="O66" s="39" t="str">
        <f>'исходные данные не исправлять!'!K47</f>
        <v>высшая</v>
      </c>
    </row>
    <row r="67" spans="8:15" ht="78.75">
      <c r="H67" s="39">
        <v>45</v>
      </c>
      <c r="I67" s="39" t="str">
        <f>'исходные данные не исправлять!'!C48</f>
        <v>Полушина 
Анна 
Валерьевна</v>
      </c>
      <c r="J67" s="39" t="str">
        <f>'исходные данные не исправлять!'!F48</f>
        <v>для замещения высшей группы должностей  в порядке должностного роста</v>
      </c>
      <c r="K67" s="39" t="str">
        <f>'исходные данные не исправлять!'!G48</f>
        <v>биология  профессиональная переподготовка  государственное и муниципальное управление</v>
      </c>
      <c r="L67" s="40">
        <f>'исходные данные не исправлять!'!P48</f>
        <v>14.8</v>
      </c>
      <c r="M67" s="40">
        <f>'исходные данные не исправлять!'!Q48</f>
        <v>4.5</v>
      </c>
      <c r="N67" s="39" t="str">
        <f>'исходные данные не исправлять!'!I48</f>
        <v>заместитель начальника отдела государственной гражданской службы  и кадров управления государственной гражданской службы, кадров и государственных  наград Главы Республики Марий Эл</v>
      </c>
      <c r="O67" s="39" t="str">
        <f>'исходные данные не исправлять!'!K48</f>
        <v>высшая</v>
      </c>
    </row>
    <row r="68" spans="8:15" ht="47.25">
      <c r="H68" s="39">
        <v>46</v>
      </c>
      <c r="I68" s="39" t="str">
        <f>'исходные данные не исправлять!'!C49</f>
        <v>Серебрякова 
Екатерина 
Сергеевна</v>
      </c>
      <c r="J68" s="39" t="str">
        <f>'исходные данные не исправлять!'!F49</f>
        <v>для замещения высшей группы должностей  в порядке должностного роста</v>
      </c>
      <c r="K68" s="39" t="str">
        <f>'исходные данные не исправлять!'!G49</f>
        <v>филология  финансы и кредит  профессиональная переподготовка   телерадиожурналистика </v>
      </c>
      <c r="L68" s="40">
        <f>'исходные данные не исправлять!'!P49</f>
        <v>8.4</v>
      </c>
      <c r="M68" s="40">
        <f>'исходные данные не исправлять!'!Q49</f>
        <v>15.8</v>
      </c>
      <c r="N68" s="39" t="str">
        <f>'исходные данные не исправлять!'!I49</f>
        <v>советник министра культуры, печати и по делам национальностей Республики Марий Эл
</v>
      </c>
      <c r="O68" s="39" t="str">
        <f>'исходные данные не исправлять!'!K49</f>
        <v>высшая</v>
      </c>
    </row>
    <row r="69" spans="8:15" ht="47.25">
      <c r="H69" s="39">
        <v>47</v>
      </c>
      <c r="I69" s="39" t="str">
        <f>'исходные данные не исправлять!'!C50</f>
        <v>Смирнов 
Дмитрий Евгеньевич</v>
      </c>
      <c r="J69" s="39" t="str">
        <f>'исходные данные не исправлять!'!F50</f>
        <v>для замещения высшей группы должностей  в порядке должностного роста</v>
      </c>
      <c r="K69" s="39" t="str">
        <f>'исходные данные не исправлять!'!G50</f>
        <v>физика  государственное  и муниципальное управление</v>
      </c>
      <c r="L69" s="40">
        <f>'исходные данные не исправлять!'!P50</f>
        <v>16.4</v>
      </c>
      <c r="M69" s="40">
        <f>'исходные данные не исправлять!'!Q50</f>
        <v>0</v>
      </c>
      <c r="N69" s="39" t="str">
        <f>'исходные данные не исправлять!'!I50</f>
        <v>ведущий советник информационного управления Аппарата Государственного Собрания Республики Марий Эл</v>
      </c>
      <c r="O69" s="39" t="str">
        <f>'исходные данные не исправлять!'!K50</f>
        <v>высшая</v>
      </c>
    </row>
    <row r="70" spans="8:15" ht="63">
      <c r="H70" s="39">
        <v>48</v>
      </c>
      <c r="I70" s="39" t="str">
        <f>'исходные данные не исправлять!'!C51</f>
        <v>Тетерин  
Сергей  
Александрович</v>
      </c>
      <c r="J70" s="39" t="str">
        <f>'исходные данные не исправлять!'!F51</f>
        <v>для замещения высшей группы должностей   в порядке должностного роста</v>
      </c>
      <c r="K70" s="39" t="str">
        <f>'исходные данные не исправлять!'!G51</f>
        <v>прикладная математика   и информатика    профессиональная переподготовка     информационная безопасность  </v>
      </c>
      <c r="L70" s="40">
        <f>'исходные данные не исправлять!'!P51</f>
        <v>17</v>
      </c>
      <c r="M70" s="40">
        <f>'исходные данные не исправлять!'!Q51</f>
        <v>1.4</v>
      </c>
      <c r="N70" s="39" t="str">
        <f>'исходные данные не исправлять!'!I51</f>
        <v>начальник отдела защиты государственной тайны   и информационной безопасности управления специальных программ Главы Республики Марий Эл </v>
      </c>
      <c r="O70" s="39" t="str">
        <f>'исходные данные не исправлять!'!K51</f>
        <v>высшая</v>
      </c>
    </row>
    <row r="71" spans="8:15" ht="63">
      <c r="H71" s="39">
        <v>49</v>
      </c>
      <c r="I71" s="39" t="str">
        <f>'исходные данные не исправлять!'!C52</f>
        <v>Туманова 
Татьяна Михайловна</v>
      </c>
      <c r="J71" s="39" t="str">
        <f>'исходные данные не исправлять!'!F52</f>
        <v>для замещения высшей группы должностей  в порядке должностного роста</v>
      </c>
      <c r="K71" s="39" t="str">
        <f>'исходные данные не исправлять!'!G52</f>
        <v>экономическая теория  юриспруденция</v>
      </c>
      <c r="L71" s="40">
        <f>'исходные данные не исправлять!'!P52</f>
        <v>18.11</v>
      </c>
      <c r="M71" s="40">
        <f>'исходные данные не исправлять!'!Q52</f>
        <v>5.8</v>
      </c>
      <c r="N71" s="39" t="str">
        <f>'исходные данные не исправлять!'!I52</f>
        <v>советник отдела правового обеспечения деятельности комитетов правового управления Аппарата Государственного Собрания Республики Марий Эл</v>
      </c>
      <c r="O71" s="39" t="str">
        <f>'исходные данные не исправлять!'!K52</f>
        <v>высшая</v>
      </c>
    </row>
    <row r="72" spans="8:15" ht="78.75">
      <c r="H72" s="39">
        <v>50</v>
      </c>
      <c r="I72" s="39" t="str">
        <f>'исходные данные не исправлять!'!C53</f>
        <v>Тюпкина 
Анна 
Леонидовна</v>
      </c>
      <c r="J72" s="39" t="str">
        <f>'исходные данные не исправлять!'!F53</f>
        <v>для замещения высшей группы должностей  в порядке должностного роста</v>
      </c>
      <c r="K72" s="39" t="str">
        <f>'исходные данные не исправлять!'!G53</f>
        <v>филология  юриспруденция</v>
      </c>
      <c r="L72" s="40">
        <f>'исходные данные не исправлять!'!P53</f>
        <v>14.1</v>
      </c>
      <c r="M72" s="40">
        <f>'исходные данные не исправлять!'!Q53</f>
        <v>22.2</v>
      </c>
      <c r="N72" s="39" t="str">
        <f>'исходные данные не исправлять!'!I53</f>
        <v>ведущий советник отдела государственной службы, кадровой работы, наград и материально-технического обеспечения организационного управления Аппарата Государственного Собрания Республики Марий Эл</v>
      </c>
      <c r="O72" s="39" t="str">
        <f>'исходные данные не исправлять!'!K53</f>
        <v>высшая</v>
      </c>
    </row>
    <row r="73" spans="8:15" ht="47.25">
      <c r="H73" s="39">
        <v>51</v>
      </c>
      <c r="I73" s="39" t="str">
        <f>'исходные данные не исправлять!'!C54</f>
        <v>Фризин 
Дмитрий Владимирович</v>
      </c>
      <c r="J73" s="39" t="str">
        <f>'исходные данные не исправлять!'!F54</f>
        <v>заместитель министра здравоохранения Республики Марий Эл </v>
      </c>
      <c r="K73" s="39" t="str">
        <f>'исходные данные не исправлять!'!G54</f>
        <v>педиатрия</v>
      </c>
      <c r="L73" s="40">
        <f>'исходные данные не исправлять!'!P54</f>
        <v>0</v>
      </c>
      <c r="M73" s="40">
        <f>'исходные данные не исправлять!'!Q54</f>
        <v>18</v>
      </c>
      <c r="N73" s="39" t="str">
        <f>'исходные данные не исправлять!'!I54</f>
        <v>главный врач  ГБУ Республики Марий Эл «Волжская центральная городская больница»</v>
      </c>
      <c r="O73" s="39" t="str">
        <f>'исходные данные не исправлять!'!K54</f>
        <v>высшая</v>
      </c>
    </row>
    <row r="74" spans="8:15" ht="47.25">
      <c r="H74" s="39">
        <v>52</v>
      </c>
      <c r="I74" s="39" t="str">
        <f>'исходные данные не исправлять!'!C55</f>
        <v>Черепанов 
Олег 
Владимирович</v>
      </c>
      <c r="J74" s="39" t="str">
        <f>'исходные данные не исправлять!'!F55</f>
        <v>для замещения высшей группы должностей  в порядке должностного роста</v>
      </c>
      <c r="K74" s="39" t="str">
        <f>'исходные данные не исправлять!'!G55</f>
        <v>проектирование  и технология электронно-вычислительных средств</v>
      </c>
      <c r="L74" s="40">
        <f>'исходные данные не исправлять!'!P55</f>
        <v>14.7</v>
      </c>
      <c r="M74" s="40">
        <f>'исходные данные не исправлять!'!Q55</f>
        <v>0</v>
      </c>
      <c r="N74" s="39" t="str">
        <f>'исходные данные не исправлять!'!I55</f>
        <v>советник информационного управления Аппарата Государственного Собрания Республики Марий Эл</v>
      </c>
      <c r="O74" s="39" t="str">
        <f>'исходные данные не исправлять!'!K55</f>
        <v>высшая</v>
      </c>
    </row>
    <row r="75" spans="8:15" ht="63">
      <c r="H75" s="39">
        <v>53</v>
      </c>
      <c r="I75" s="39" t="str">
        <f>'исходные данные не исправлять!'!C56</f>
        <v>Яичникова  
Юлия
 Степановна</v>
      </c>
      <c r="J75" s="39" t="str">
        <f>'исходные данные не исправлять!'!F56</f>
        <v>для замещения высшей группы должностей   в порядке должностного роста</v>
      </c>
      <c r="K75" s="39" t="str">
        <f>'исходные данные не исправлять!'!G56</f>
        <v>юриспруденция    бухгалтерский учет, анализ и аудит  </v>
      </c>
      <c r="L75" s="40">
        <f>'исходные данные не исправлять!'!P56</f>
        <v>10.11</v>
      </c>
      <c r="M75" s="40">
        <f>'исходные данные не исправлять!'!Q56</f>
        <v>15.4</v>
      </c>
      <c r="N75" s="39" t="str">
        <f>'исходные данные не исправлять!'!I56</f>
        <v>ведущий советник отдела правового обеспечения деятельности комитетов правового управления Аппарата Государственного Собрания Республики Марий Эл</v>
      </c>
      <c r="O75" s="39" t="str">
        <f>'исходные данные не исправлять!'!K56</f>
        <v>высшая</v>
      </c>
    </row>
    <row r="76" spans="8:15" ht="110.25">
      <c r="H76" s="39">
        <v>54</v>
      </c>
      <c r="I76" s="39" t="str">
        <f>'исходные данные не исправлять!'!C57</f>
        <v>Абрамов 
Павел 
Владимирович</v>
      </c>
      <c r="J76" s="39" t="str">
        <f>'исходные данные не исправлять!'!F57</f>
        <v>начальник отдела государственного жилищного надзора Департамента государственного жилищного надзора Республики Марий Эл  </v>
      </c>
      <c r="K76" s="39" t="str">
        <f>'исходные данные не исправлять!'!G57</f>
        <v>промышленное  и гражданское строительство</v>
      </c>
      <c r="L76" s="40">
        <f>'исходные данные не исправлять!'!P57</f>
        <v>7.9</v>
      </c>
      <c r="M76" s="40">
        <f>'исходные данные не исправлять!'!Q57</f>
        <v>7.9</v>
      </c>
      <c r="N76" s="39" t="str">
        <f>'исходные данные не исправлять!'!I57</f>
        <v>главный государственный инспектор отдела - Инспекция государственного строительного надзора Республики Марий Эл Министерства строительства, архитектуры 
и жилищно-коммунального хозяйства Республики Марий Эл
</v>
      </c>
      <c r="O76" s="39" t="str">
        <f>'исходные данные не исправлять!'!K57</f>
        <v>главная</v>
      </c>
    </row>
    <row r="77" spans="8:15" ht="78.75">
      <c r="H77" s="39">
        <v>55</v>
      </c>
      <c r="I77" s="39" t="str">
        <f>'исходные данные не исправлять!'!C58</f>
        <v>Абрамова 
Валентина 
Валерьевна</v>
      </c>
      <c r="J77" s="39" t="str">
        <f>'исходные данные не исправлять!'!F58</f>
        <v>начальник отдела государственного жилищного надзора Департамента государственного жилищного надзора Республики Марий Эл  </v>
      </c>
      <c r="K77" s="39" t="str">
        <f>'исходные данные не исправлять!'!G58</f>
        <v>юриспруденция</v>
      </c>
      <c r="L77" s="40">
        <f>'исходные данные не исправлять!'!P58</f>
        <v>7.5</v>
      </c>
      <c r="M77" s="40">
        <f>'исходные данные не исправлять!'!Q58</f>
        <v>11.2</v>
      </c>
      <c r="N77" s="39" t="str">
        <f>'исходные данные не исправлять!'!I58</f>
        <v>советник отдела транспортного комплекса Министерства транспорта и дорожного хозяйства Республики Марий Эл</v>
      </c>
      <c r="O77" s="39" t="str">
        <f>'исходные данные не исправлять!'!K58</f>
        <v>главная</v>
      </c>
    </row>
    <row r="78" spans="8:15" ht="78.75">
      <c r="H78" s="39">
        <v>56</v>
      </c>
      <c r="I78" s="39" t="str">
        <f>'исходные данные не исправлять!'!C59</f>
        <v>Агафонова 
Наталья 
Валерьевна</v>
      </c>
      <c r="J78" s="39" t="str">
        <f>'исходные данные не исправлять!'!F59</f>
        <v>для замещения главной группы должностей  в порядке должностного роста</v>
      </c>
      <c r="K78" s="39" t="str">
        <f>'исходные данные не исправлять!'!G59</f>
        <v>вычислительные машины, комплексы, системы и сети государственное  и муниципальное управление</v>
      </c>
      <c r="L78" s="40">
        <f>'исходные данные не исправлять!'!P59</f>
        <v>21.5</v>
      </c>
      <c r="M78" s="40">
        <f>'исходные данные не исправлять!'!Q59</f>
        <v>0.11</v>
      </c>
      <c r="N78" s="39" t="str">
        <f>'исходные данные не исправлять!'!I59</f>
        <v>заместитель начальника отдела записи актов гражданского состояния Министерства внутренней политики, развития местного самоуправления  и юстиции Республики Марий Эл</v>
      </c>
      <c r="O78" s="39" t="str">
        <f>'исходные данные не исправлять!'!K59</f>
        <v>главная</v>
      </c>
    </row>
    <row r="79" spans="8:15" ht="63">
      <c r="H79" s="39">
        <v>57</v>
      </c>
      <c r="I79" s="39" t="str">
        <f>'исходные данные не исправлять!'!C60</f>
        <v>Андреева   
Екатерина  
Евгеньевна</v>
      </c>
      <c r="J79" s="39" t="str">
        <f>'исходные данные не исправлять!'!F60</f>
        <v>для замещения главной группы должностей   в порядке должностного роста</v>
      </c>
      <c r="K79" s="39" t="str">
        <f>'исходные данные не исправлять!'!G60</f>
        <v>юриспруденция</v>
      </c>
      <c r="L79" s="40">
        <f>'исходные данные не исправлять!'!P60</f>
        <v>11.4</v>
      </c>
      <c r="M79" s="40">
        <f>'исходные данные не исправлять!'!Q60</f>
        <v>11.4</v>
      </c>
      <c r="N79" s="39" t="str">
        <f>'исходные данные не исправлять!'!I60</f>
        <v>советник отдела внешнеэкономических  и межрегиональных связей Министерства промышленности, экономического развития и торговли Республики Марий Эл</v>
      </c>
      <c r="O79" s="39" t="str">
        <f>'исходные данные не исправлять!'!K60</f>
        <v>главная</v>
      </c>
    </row>
    <row r="80" spans="8:15" ht="63">
      <c r="H80" s="39">
        <v>58</v>
      </c>
      <c r="I80" s="39" t="str">
        <f>'исходные данные не исправлять!'!C61</f>
        <v>Андропова 
Наталия 
Анатольевна</v>
      </c>
      <c r="J80" s="39" t="str">
        <f>'исходные данные не исправлять!'!F61</f>
        <v>заместитель начальника отдела бюджетного учета  и отчетности Министерства финансов Республики Марий Эл</v>
      </c>
      <c r="K80" s="39" t="str">
        <f>'исходные данные не исправлять!'!G61</f>
        <v>экономика  и управление  на предприятии</v>
      </c>
      <c r="L80" s="40">
        <f>'исходные данные не исправлять!'!P61</f>
        <v>0</v>
      </c>
      <c r="M80" s="40">
        <f>'исходные данные не исправлять!'!Q61</f>
        <v>16.3</v>
      </c>
      <c r="N80" s="39" t="str">
        <f>'исходные данные не исправлять!'!I61</f>
        <v>заместитель заведующего отделом бухгалтерского учета и ревизионной работы Министерства образования и науки Республики Марий Эл</v>
      </c>
      <c r="O80" s="39" t="str">
        <f>'исходные данные не исправлять!'!K61</f>
        <v>главная</v>
      </c>
    </row>
    <row r="81" spans="8:15" ht="78.75">
      <c r="H81" s="39">
        <v>59</v>
      </c>
      <c r="I81" s="39" t="str">
        <f>'исходные данные не исправлять!'!C62</f>
        <v>Аристова 
Елена 
Александровна</v>
      </c>
      <c r="J81" s="39" t="str">
        <f>'исходные данные не исправлять!'!F62</f>
        <v>ведущий советник  в секретариате Первого заместителя Председателя Правительства Республики Марий Эл Васютина М.З.</v>
      </c>
      <c r="K81" s="39" t="str">
        <f>'исходные данные не исправлять!'!G62</f>
        <v>психология профессиональная переподготовка управление охраной труда. Техносферная безопасность юриспруденция
</v>
      </c>
      <c r="L81" s="40">
        <f>'исходные данные не исправлять!'!P62</f>
        <v>18.8</v>
      </c>
      <c r="M81" s="40">
        <f>'исходные данные не исправлять!'!Q62</f>
        <v>0</v>
      </c>
      <c r="N81" s="39" t="str">
        <f>'исходные данные не исправлять!'!I62</f>
        <v>консультант секретариата Первого заместителя Председателя Правительства Республики Марий Эл Васютина М.З.</v>
      </c>
      <c r="O81" s="39" t="str">
        <f>'исходные данные не исправлять!'!K62</f>
        <v>главная</v>
      </c>
    </row>
    <row r="82" spans="8:15" ht="63">
      <c r="H82" s="39">
        <v>60</v>
      </c>
      <c r="I82" s="39" t="str">
        <f>'исходные данные не исправлять!'!C63</f>
        <v>Армякова 
Вера 
Михайловна</v>
      </c>
      <c r="J82" s="39" t="str">
        <f>'исходные данные не исправлять!'!F63</f>
        <v>начальник отдела воспитания и дополнительного образования Министерства образования и науки Республики Марий Эл  </v>
      </c>
      <c r="K82" s="39" t="str">
        <f>'исходные данные не исправлять!'!G63</f>
        <v>филология</v>
      </c>
      <c r="L82" s="40">
        <f>'исходные данные не исправлять!'!P63</f>
        <v>4.7</v>
      </c>
      <c r="M82" s="40">
        <f>'исходные данные не исправлять!'!Q63</f>
        <v>11.7</v>
      </c>
      <c r="N82" s="39" t="str">
        <f>'исходные данные не исправлять!'!I63</f>
        <v>главный специалист отдела организации  и координации туристской деятельности Министерства молодежной политики, спорта и туризма Республики Марий Эл</v>
      </c>
      <c r="O82" s="39" t="str">
        <f>'исходные данные не исправлять!'!K63</f>
        <v>главная</v>
      </c>
    </row>
    <row r="83" spans="8:15" ht="47.25">
      <c r="H83" s="39">
        <v>61</v>
      </c>
      <c r="I83" s="39" t="str">
        <f>'исходные данные не исправлять!'!C64</f>
        <v>Арсибекова 
Лариса 
Александровна</v>
      </c>
      <c r="J83" s="39" t="str">
        <f>'исходные данные не исправлять!'!F64</f>
        <v>для замещения главной группы должностей  в порядке должностного роста</v>
      </c>
      <c r="K83" s="39" t="str">
        <f>'исходные данные не исправлять!'!G64</f>
        <v>экономика  и управление  в отраслях химико-лесного комплекса</v>
      </c>
      <c r="L83" s="40">
        <f>'исходные данные не исправлять!'!P64</f>
        <v>26.11</v>
      </c>
      <c r="M83" s="40">
        <f>'исходные данные не исправлять!'!Q64</f>
        <v>26.11</v>
      </c>
      <c r="N83" s="39" t="str">
        <f>'исходные данные не исправлять!'!I64</f>
        <v>ведущий консультант отдела бюджетного учета и отчетности Министерства финансов Республики Марий Эл</v>
      </c>
      <c r="O83" s="39" t="str">
        <f>'исходные данные не исправлять!'!K64</f>
        <v>главная</v>
      </c>
    </row>
    <row r="84" spans="8:15" ht="173.25">
      <c r="H84" s="39">
        <v>62</v>
      </c>
      <c r="I84" s="39" t="str">
        <f>'исходные данные не исправлять!'!C65</f>
        <v>Артемьева 
Татьяна 
Александровна</v>
      </c>
      <c r="J84" s="39" t="str">
        <f>'исходные данные не исправлять!'!F65</f>
        <v>советник в управлении Главы Республики Марий Эл  по профилактике коррупционных и иных правонарушений 
начальник отдела государственной гражданской службы, организационной и кадровой работы Министерства транспорта и дорожного хозяйства Республики  Марий Эл  </v>
      </c>
      <c r="K84" s="39" t="str">
        <f>'исходные данные не исправлять!'!G65</f>
        <v>биология  профессиональная переподготовка   менеджмент  государственное  и муниципальное управление </v>
      </c>
      <c r="L84" s="40">
        <f>'исходные данные не исправлять!'!P65</f>
        <v>9.6</v>
      </c>
      <c r="M84" s="40">
        <f>'исходные данные не исправлять!'!Q65</f>
        <v>9.6</v>
      </c>
      <c r="N84" s="39" t="str">
        <f>'исходные данные не исправлять!'!I65</f>
        <v>временно не работает</v>
      </c>
      <c r="O84" s="39" t="str">
        <f>'исходные данные не исправлять!'!K65</f>
        <v>главная</v>
      </c>
    </row>
    <row r="85" spans="8:15" ht="63">
      <c r="H85" s="39">
        <v>63</v>
      </c>
      <c r="I85" s="39" t="str">
        <f>'исходные данные не исправлять!'!C66</f>
        <v>Архангельская Анжела Анатольевна</v>
      </c>
      <c r="J85" s="39" t="str">
        <f>'исходные данные не исправлять!'!F66</f>
        <v>начальник отдела по защите прав семьи, материнства  и детства Министерства социального развития Республики Марий Эл </v>
      </c>
      <c r="K85" s="39" t="str">
        <f>'исходные данные не исправлять!'!G66</f>
        <v>педагогика  и психология (дошкольная)  государственное  и муниципальное управление </v>
      </c>
      <c r="L85" s="40">
        <f>'исходные данные не исправлять!'!P66</f>
        <v>26.8</v>
      </c>
      <c r="M85" s="40">
        <f>'исходные данные не исправлять!'!Q66</f>
        <v>28.7</v>
      </c>
      <c r="N85" s="39" t="str">
        <f>'исходные данные не исправлять!'!I66</f>
        <v>советник управления опеки и попечительства Министерства труда и социальной защиты Республики Марий Эл </v>
      </c>
      <c r="O85" s="39" t="str">
        <f>'исходные данные не исправлять!'!K66</f>
        <v>главная</v>
      </c>
    </row>
    <row r="86" spans="8:15" ht="47.25">
      <c r="H86" s="39">
        <v>64</v>
      </c>
      <c r="I86" s="39" t="str">
        <f>'исходные данные не исправлять!'!C67</f>
        <v>Афонин 
Андрей 
Анатольевич</v>
      </c>
      <c r="J86" s="39" t="str">
        <f>'исходные данные не исправлять!'!F67</f>
        <v>для замещения главной группы должностей  в порядке должностного роста</v>
      </c>
      <c r="K86" s="39" t="str">
        <f>'исходные данные не исправлять!'!G67</f>
        <v>летательные аппараты</v>
      </c>
      <c r="L86" s="40">
        <f>'исходные данные не исправлять!'!P67</f>
        <v>34.3</v>
      </c>
      <c r="M86" s="40">
        <f>'исходные данные не исправлять!'!Q67</f>
        <v>20.4</v>
      </c>
      <c r="N86" s="39" t="str">
        <f>'исходные данные не исправлять!'!I67</f>
        <v>консультант отдела мобилизационной подготовки управления специальных программ Главы Республики Марий Эл</v>
      </c>
      <c r="O86" s="39" t="str">
        <f>'исходные данные не исправлять!'!K67</f>
        <v>главная</v>
      </c>
    </row>
    <row r="87" spans="8:15" ht="47.25">
      <c r="H87" s="39">
        <v>65</v>
      </c>
      <c r="I87" s="39" t="str">
        <f>'исходные данные не исправлять!'!C68</f>
        <v>Ахматгалиева  
Альфия 
Васильевна</v>
      </c>
      <c r="J87" s="39" t="str">
        <f>'исходные данные не исправлять!'!F68</f>
        <v>для замещения главной группы должностей   в порядке должностного роста</v>
      </c>
      <c r="K87" s="39" t="str">
        <f>'исходные данные не исправлять!'!G68</f>
        <v>менеджмент организации  </v>
      </c>
      <c r="L87" s="40">
        <f>'исходные данные не исправлять!'!P68</f>
        <v>13</v>
      </c>
      <c r="M87" s="40">
        <f>'исходные данные не исправлять!'!Q68</f>
        <v>0</v>
      </c>
      <c r="N87" s="39" t="str">
        <f>'исходные данные не исправлять!'!I68</f>
        <v>консультант секретариата Заместителя Председателя Правительства Республики Марий Эл Воронцова С.А.</v>
      </c>
      <c r="O87" s="39" t="str">
        <f>'исходные данные не исправлять!'!K68</f>
        <v>главная</v>
      </c>
    </row>
    <row r="88" spans="8:15" ht="78.75">
      <c r="H88" s="39">
        <v>66</v>
      </c>
      <c r="I88" s="39" t="str">
        <f>'исходные данные не исправлять!'!C69</f>
        <v>Бабин 
Сергей 
Владимирович</v>
      </c>
      <c r="J88" s="39" t="str">
        <f>'исходные данные не исправлять!'!F69</f>
        <v>начальник отдела организационно-правовой работы аппарата Центральной избирательной комиссии Республики  Марий Эл</v>
      </c>
      <c r="K88" s="39" t="str">
        <f>'исходные данные не исправлять!'!G69</f>
        <v>правоведение</v>
      </c>
      <c r="L88" s="40">
        <f>'исходные данные не исправлять!'!P69</f>
        <v>4.3</v>
      </c>
      <c r="M88" s="40">
        <f>'исходные данные не исправлять!'!Q69</f>
        <v>29.8</v>
      </c>
      <c r="N88" s="39" t="str">
        <f>'исходные данные не исправлять!'!I69</f>
        <v>временно не работает</v>
      </c>
      <c r="O88" s="39" t="str">
        <f>'исходные данные не исправлять!'!K69</f>
        <v>главная</v>
      </c>
    </row>
    <row r="89" spans="8:15" ht="63">
      <c r="H89" s="39">
        <v>67</v>
      </c>
      <c r="I89" s="39" t="str">
        <f>'исходные данные не исправлять!'!C70</f>
        <v>Багаева  
Наталья  
Викторовна</v>
      </c>
      <c r="J89" s="39" t="str">
        <f>'исходные данные не исправлять!'!F70</f>
        <v>начальник контрольного отдела Государственной счетной палаты Республики Марий Эл </v>
      </c>
      <c r="K89" s="39" t="str">
        <f>'исходные данные не исправлять!'!G70</f>
        <v>бухгалтерский учет   и аудит</v>
      </c>
      <c r="L89" s="40">
        <f>'исходные данные не исправлять!'!P70</f>
        <v>26.4</v>
      </c>
      <c r="M89" s="40">
        <f>'исходные данные не исправлять!'!Q70</f>
        <v>29.4</v>
      </c>
      <c r="N89" s="39" t="str">
        <f>'исходные данные не исправлять!'!I70</f>
        <v>заместитель начальника отдела кассового обслуживания исполнения бюджетов Управления Федерального казначейства   по Республике   Марий Эл  </v>
      </c>
      <c r="O89" s="39" t="str">
        <f>'исходные данные не исправлять!'!K70</f>
        <v>главная</v>
      </c>
    </row>
    <row r="90" spans="8:15" ht="94.5">
      <c r="H90" s="39">
        <v>68</v>
      </c>
      <c r="I90" s="39" t="str">
        <f>'исходные данные не исправлять!'!C71</f>
        <v>Бадрутдинова 
Рузиля 
Вильсуровна</v>
      </c>
      <c r="J90" s="39" t="str">
        <f>'исходные данные не исправлять!'!F71</f>
        <v>заместитель начальника отдела бухгалтерского учета, отчетности  и государственных закупок Министерства молодежной политики, спорта и туризма Республики Марий Эл </v>
      </c>
      <c r="K90" s="39" t="str">
        <f>'исходные данные не исправлять!'!G71</f>
        <v>педагогика  и методика начального образования  финансы и кредит</v>
      </c>
      <c r="L90" s="40">
        <f>'исходные данные не исправлять!'!P71</f>
        <v>13.5</v>
      </c>
      <c r="M90" s="40">
        <f>'исходные данные не исправлять!'!Q71</f>
        <v>19.1</v>
      </c>
      <c r="N90" s="39" t="str">
        <f>'исходные данные не исправлять!'!I71</f>
        <v>начальник отдела финансового  и бухгалтерского учета Управления делами Главы Республики Марий Эл  и Правительства Республики Марий Эл</v>
      </c>
      <c r="O90" s="39" t="str">
        <f>'исходные данные не исправлять!'!K71</f>
        <v>главная</v>
      </c>
    </row>
    <row r="91" spans="8:15" ht="63">
      <c r="H91" s="39">
        <v>69</v>
      </c>
      <c r="I91" s="39" t="str">
        <f>'исходные данные не исправлять!'!C72</f>
        <v>Баранов 
Александр 
Александрович</v>
      </c>
      <c r="J91" s="39" t="str">
        <f>'исходные данные не исправлять!'!F72</f>
        <v>начальник отдела правовой работы, опеки и попечительства Министерства социального развития Республики Марий Эл</v>
      </c>
      <c r="K91" s="39" t="str">
        <f>'исходные данные не исправлять!'!G72</f>
        <v>юриспруденция</v>
      </c>
      <c r="L91" s="40">
        <f>'исходные данные не исправлять!'!P72</f>
        <v>4.2</v>
      </c>
      <c r="M91" s="40">
        <f>'исходные данные не исправлять!'!Q72</f>
        <v>14.3</v>
      </c>
      <c r="N91" s="39" t="str">
        <f>'исходные данные не исправлять!'!I72</f>
        <v>советник управления опеки и попечительства Министерства труда и социальной защиты Республики Марий Эл </v>
      </c>
      <c r="O91" s="39" t="str">
        <f>'исходные данные не исправлять!'!K72</f>
        <v>главная</v>
      </c>
    </row>
    <row r="92" spans="8:15" ht="110.25">
      <c r="H92" s="39">
        <v>70</v>
      </c>
      <c r="I92" s="39" t="str">
        <f>'исходные данные не исправлять!'!C73</f>
        <v>Бахтина  
Ольга 
Витальевна</v>
      </c>
      <c r="J92" s="39" t="str">
        <f>'исходные данные не исправлять!'!F73</f>
        <v>начальник отдела использования и воспроизводства лесов и ведения государственного лесного реестра Министерства природных ресурсов, экологии и охраны окружающей среды Республики Марий Эл</v>
      </c>
      <c r="K92" s="39" t="str">
        <f>'исходные данные не исправлять!'!G73</f>
        <v>лесное и садово-парковое хозяйство</v>
      </c>
      <c r="L92" s="40">
        <f>'исходные данные не исправлять!'!P73</f>
        <v>13.1</v>
      </c>
      <c r="M92" s="40">
        <f>'исходные данные не исправлять!'!Q73</f>
        <v>19.2</v>
      </c>
      <c r="N92" s="39" t="str">
        <f>'исходные данные не исправлять!'!I73</f>
        <v>главный специалист-эксперт отдела использования и воспроизводства лесов и ведения государственного лесного реестра Министерства природных ресурсов, экологии и охраны окружающей среды Республики Марий Эл</v>
      </c>
      <c r="O92" s="39" t="str">
        <f>'исходные данные не исправлять!'!K73</f>
        <v>главная</v>
      </c>
    </row>
    <row r="93" spans="8:15" ht="47.25">
      <c r="H93" s="39">
        <v>71</v>
      </c>
      <c r="I93" s="39" t="str">
        <f>'исходные данные не исправлять!'!C74</f>
        <v>Башкардина   
Анастасия 
Николаевна</v>
      </c>
      <c r="J93" s="39" t="str">
        <f>'исходные данные не исправлять!'!F74</f>
        <v>для замещения главной группы должностей   </v>
      </c>
      <c r="K93" s="39" t="str">
        <f>'исходные данные не исправлять!'!G74</f>
        <v>филология</v>
      </c>
      <c r="L93" s="40">
        <f>'исходные данные не исправлять!'!P74</f>
        <v>0.11</v>
      </c>
      <c r="M93" s="40">
        <f>'исходные данные не исправлять!'!Q74</f>
        <v>15.9</v>
      </c>
      <c r="N93" s="39" t="str">
        <f>'исходные данные не исправлять!'!I74</f>
        <v>советник Управления делами Главы Республики Марий Эл   и Правительства Республики Марий Эл</v>
      </c>
      <c r="O93" s="39" t="str">
        <f>'исходные данные не исправлять!'!K74</f>
        <v>главная</v>
      </c>
    </row>
    <row r="94" spans="8:15" ht="63">
      <c r="H94" s="39">
        <v>72</v>
      </c>
      <c r="I94" s="39" t="str">
        <f>'исходные данные не исправлять!'!C75</f>
        <v>Березина 
Анастасия Сергеевна</v>
      </c>
      <c r="J94" s="39" t="str">
        <f>'исходные данные не исправлять!'!F75</f>
        <v>для замещения главной группы должностей  в порядке должностного роста</v>
      </c>
      <c r="K94" s="39" t="str">
        <f>'исходные данные не исправлять!'!G75</f>
        <v>социальная работа   государственное и муниципальное управление </v>
      </c>
      <c r="L94" s="40">
        <f>'исходные данные не исправлять!'!P75</f>
        <v>3.4</v>
      </c>
      <c r="M94" s="40">
        <f>'исходные данные не исправлять!'!Q75</f>
        <v>3.4</v>
      </c>
      <c r="N94" s="39" t="str">
        <f>'исходные данные не исправлять!'!I75</f>
        <v>консультант отдела спортивно-массовой работы управления  по физической культуре и спорту Министерства молодежной политики, спорта и туризма Республики Марий Эл</v>
      </c>
      <c r="O94" s="39" t="str">
        <f>'исходные данные не исправлять!'!K75</f>
        <v>главная</v>
      </c>
    </row>
    <row r="95" spans="8:15" ht="47.25">
      <c r="H95" s="39">
        <v>73</v>
      </c>
      <c r="I95" s="39" t="str">
        <f>'исходные данные не исправлять!'!C76</f>
        <v>Бердинская 
Надежда 
Николаевна</v>
      </c>
      <c r="J95" s="39" t="str">
        <f>'исходные данные не исправлять!'!F76</f>
        <v>для замещения главной группы должностей  в порядке должностного роста</v>
      </c>
      <c r="K95" s="39" t="str">
        <f>'исходные данные не исправлять!'!G76</f>
        <v>конструирование  и производство электронно-вычислительной аппаратуры</v>
      </c>
      <c r="L95" s="40">
        <f>'исходные данные не исправлять!'!P76</f>
        <v>16.2</v>
      </c>
      <c r="M95" s="40">
        <f>'исходные данные не исправлять!'!Q76</f>
        <v>28.8</v>
      </c>
      <c r="N95" s="39" t="str">
        <f>'исходные данные не исправлять!'!I76</f>
        <v>ведущий консультант отдела - информационного центра аппарата Центральной избирательной комиссии Республики Марий Эл</v>
      </c>
      <c r="O95" s="39" t="str">
        <f>'исходные данные не исправлять!'!K76</f>
        <v>главная</v>
      </c>
    </row>
    <row r="96" spans="8:15" ht="63">
      <c r="H96" s="39">
        <v>74</v>
      </c>
      <c r="I96" s="39" t="str">
        <f>'исходные данные не исправлять!'!C77</f>
        <v>Богданова 
Алина 
Евгеньевна</v>
      </c>
      <c r="J96" s="39" t="str">
        <f>'исходные данные не исправлять!'!F77</f>
        <v>главный инспектор контрольного отдела Государственной счетной палаты Республики  Марий Эл </v>
      </c>
      <c r="K96" s="39" t="str">
        <f>'исходные данные не исправлять!'!G77</f>
        <v>бухгалтерский учет, анализ и аудит</v>
      </c>
      <c r="L96" s="40">
        <f>'исходные данные не исправлять!'!P77</f>
        <v>17.3</v>
      </c>
      <c r="M96" s="40">
        <f>'исходные данные не исправлять!'!Q77</f>
        <v>26.7</v>
      </c>
      <c r="N96" s="39" t="str">
        <f>'исходные данные не исправлять!'!I77</f>
        <v>консультант отдела правового, финансового, кадрового обеспечения  и организационной работы Государственной счетной палаты Республики Марий Эл</v>
      </c>
      <c r="O96" s="39" t="str">
        <f>'исходные данные не исправлять!'!K77</f>
        <v>главная</v>
      </c>
    </row>
    <row r="97" spans="8:15" ht="47.25">
      <c r="H97" s="39">
        <v>75</v>
      </c>
      <c r="I97" s="39" t="str">
        <f>'исходные данные не исправлять!'!C78</f>
        <v>Богданова 
Валентина
Васильевна</v>
      </c>
      <c r="J97" s="39" t="str">
        <f>'исходные данные не исправлять!'!F78</f>
        <v>для замещения главной группы должностей  в порядке должностного роста</v>
      </c>
      <c r="K97" s="39" t="str">
        <f>'исходные данные не исправлять!'!G78</f>
        <v>марийская филология</v>
      </c>
      <c r="L97" s="40">
        <f>'исходные данные не исправлять!'!P78</f>
        <v>9.5</v>
      </c>
      <c r="M97" s="40">
        <f>'исходные данные не исправлять!'!Q78</f>
        <v>22.2</v>
      </c>
      <c r="N97" s="39" t="str">
        <f>'исходные данные не исправлять!'!I78</f>
        <v>консультант информационного управления Аппарата Государственного Собрания Республики Марий Эл</v>
      </c>
      <c r="O97" s="39" t="str">
        <f>'исходные данные не исправлять!'!K78</f>
        <v>главная</v>
      </c>
    </row>
    <row r="98" spans="8:15" ht="47.25">
      <c r="H98" s="39">
        <v>76</v>
      </c>
      <c r="I98" s="39" t="str">
        <f>'исходные данные не исправлять!'!C79</f>
        <v>Бочкарева 
Ирина 
Александровна</v>
      </c>
      <c r="J98" s="39" t="str">
        <f>'исходные данные не исправлять!'!F79</f>
        <v>для замещения главной группы должностей  в порядке должностного роста</v>
      </c>
      <c r="K98" s="39" t="str">
        <f>'исходные данные не исправлять!'!G79</f>
        <v>лесное и лесопарковое хозяйство  профессиональная переподготовка  юриспруденция</v>
      </c>
      <c r="L98" s="40">
        <f>'исходные данные не исправлять!'!P79</f>
        <v>19.1</v>
      </c>
      <c r="M98" s="40">
        <f>'исходные данные не исправлять!'!Q79</f>
        <v>0</v>
      </c>
      <c r="N98" s="39" t="str">
        <f>'исходные данные не исправлять!'!I79</f>
        <v>ведущий консультант секретариата Заместителя Председателя Правительства Республики Марий Эл Сальникова А.А.</v>
      </c>
      <c r="O98" s="39" t="str">
        <f>'исходные данные не исправлять!'!K79</f>
        <v>главная</v>
      </c>
    </row>
    <row r="99" spans="8:15" ht="47.25">
      <c r="H99" s="39">
        <v>77</v>
      </c>
      <c r="I99" s="39" t="str">
        <f>'исходные данные не исправлять!'!C80</f>
        <v>Боякова  
Юлия  
Евгеньевна</v>
      </c>
      <c r="J99" s="39" t="str">
        <f>'исходные данные не исправлять!'!F80</f>
        <v>для замещения главной группы должностей   в порядке должностного роста</v>
      </c>
      <c r="K99" s="39" t="str">
        <f>'исходные данные не исправлять!'!G80</f>
        <v>менеджмент организации    экономика</v>
      </c>
      <c r="L99" s="40">
        <f>'исходные данные не исправлять!'!P80</f>
        <v>7.8</v>
      </c>
      <c r="M99" s="40">
        <f>'исходные данные не исправлять!'!Q80</f>
        <v>0</v>
      </c>
      <c r="N99" s="39" t="str">
        <f>'исходные данные не исправлять!'!I80</f>
        <v>консультант секретариата Первого заместителя Председателя Правительства Республики Марий Эл Кузьмина Е.П.</v>
      </c>
      <c r="O99" s="39" t="str">
        <f>'исходные данные не исправлять!'!K80</f>
        <v>главная</v>
      </c>
    </row>
    <row r="100" spans="8:15" ht="63">
      <c r="H100" s="39">
        <v>78</v>
      </c>
      <c r="I100" s="39" t="str">
        <f>'исходные данные не исправлять!'!C81</f>
        <v>Бурмистрова 
Елена 
Викторовна</v>
      </c>
      <c r="J100" s="39" t="str">
        <f>'исходные данные не исправлять!'!F81</f>
        <v>начальник отдела профессионального образования Министерства образования и науки Республики Марий Эл </v>
      </c>
      <c r="K100" s="39" t="str">
        <f>'исходные данные не исправлять!'!G81</f>
        <v>педагогика  и психология (дошкольная) </v>
      </c>
      <c r="L100" s="40">
        <f>'исходные данные не исправлять!'!P81</f>
        <v>15.4</v>
      </c>
      <c r="M100" s="40">
        <f>'исходные данные не исправлять!'!Q81</f>
        <v>32</v>
      </c>
      <c r="N100" s="39" t="str">
        <f>'исходные данные не исправлять!'!I81</f>
        <v>советник отдела профессионального образования Министерства образования и науки Республики Марий Эл</v>
      </c>
      <c r="O100" s="39" t="str">
        <f>'исходные данные не исправлять!'!K81</f>
        <v>главная</v>
      </c>
    </row>
    <row r="101" spans="8:15" ht="63">
      <c r="H101" s="39">
        <v>79</v>
      </c>
      <c r="I101" s="39" t="str">
        <f>'исходные данные не исправлять!'!C82</f>
        <v>Бусыгин 
Евгений  
Юрьевич</v>
      </c>
      <c r="J101" s="39" t="str">
        <f>'исходные данные не исправлять!'!F82</f>
        <v>для замещения главной группы должностей  в порядке должностного роста</v>
      </c>
      <c r="K101" s="39" t="str">
        <f>'исходные данные не исправлять!'!G82</f>
        <v>вычислительные машины, комплексы, системы и сети </v>
      </c>
      <c r="L101" s="40">
        <f>'исходные данные не исправлять!'!P82</f>
        <v>7.1</v>
      </c>
      <c r="M101" s="40">
        <f>'исходные данные не исправлять!'!Q82</f>
        <v>7.1</v>
      </c>
      <c r="N101" s="39" t="str">
        <f>'исходные данные не исправлять!'!I82</f>
        <v>ведущий консультант отдела мониторинга  и прогнозирования Министерства сельского хозяйства  и продовольствия Республики Марий Эл</v>
      </c>
      <c r="O101" s="39" t="str">
        <f>'исходные данные не исправлять!'!K82</f>
        <v>главная</v>
      </c>
    </row>
    <row r="102" spans="8:15" ht="47.25">
      <c r="H102" s="39">
        <v>80</v>
      </c>
      <c r="I102" s="39" t="str">
        <f>'исходные данные не исправлять!'!C83</f>
        <v>Бушков  
Дмитрий  
Николаевич</v>
      </c>
      <c r="J102" s="39" t="str">
        <f>'исходные данные не исправлять!'!F83</f>
        <v>для замещения главной группы должностей   в порядке должностного роста</v>
      </c>
      <c r="K102" s="39" t="str">
        <f>'исходные данные не исправлять!'!G83</f>
        <v>юриспруденция </v>
      </c>
      <c r="L102" s="40">
        <f>'исходные данные не исправлять!'!P83</f>
        <v>8.4</v>
      </c>
      <c r="M102" s="40">
        <f>'исходные данные не исправлять!'!Q83</f>
        <v>8.4</v>
      </c>
      <c r="N102" s="39" t="str">
        <f>'исходные данные не исправлять!'!I83</f>
        <v>ведущий консультант Комитета гражданской обороны и защиты населения Республики Марий Эл   </v>
      </c>
      <c r="O102" s="39" t="str">
        <f>'исходные данные не исправлять!'!K83</f>
        <v>главная</v>
      </c>
    </row>
    <row r="103" spans="8:15" ht="63">
      <c r="H103" s="39">
        <v>81</v>
      </c>
      <c r="I103" s="39" t="str">
        <f>'исходные данные не исправлять!'!C84</f>
        <v>Валеева 
Альбина  
Фархатовна</v>
      </c>
      <c r="J103" s="39" t="str">
        <f>'исходные данные не исправлять!'!F84</f>
        <v>заместитель начальника отдела бюджетного учета  и отчетности Министерства финансов Республики  Марий Эл</v>
      </c>
      <c r="K103" s="39" t="str">
        <f>'исходные данные не исправлять!'!G84</f>
        <v>экономика  и управление  на предприятии  (в агропромышленном комплексе)</v>
      </c>
      <c r="L103" s="40">
        <f>'исходные данные не исправлять!'!P84</f>
        <v>11.8</v>
      </c>
      <c r="M103" s="40">
        <f>'исходные данные не исправлять!'!Q84</f>
        <v>11.11</v>
      </c>
      <c r="N103" s="39" t="str">
        <f>'исходные данные не исправлять!'!I84</f>
        <v>ведущий консультант отдела бюджетной политики и межбюджетных отношений Министерства финансов Республики Марий Эл</v>
      </c>
      <c r="O103" s="39" t="str">
        <f>'исходные данные не исправлять!'!K84</f>
        <v>главная</v>
      </c>
    </row>
    <row r="104" spans="8:15" ht="63">
      <c r="H104" s="39">
        <v>82</v>
      </c>
      <c r="I104" s="39" t="str">
        <f>'исходные данные не исправлять!'!C85</f>
        <v>Ванюкова 
Татьяна 
Валентиновна</v>
      </c>
      <c r="J104" s="39" t="str">
        <f>'исходные данные не исправлять!'!F85</f>
        <v>для замещения главной группы должностей  в порядке должностного роста</v>
      </c>
      <c r="K104" s="39" t="str">
        <f>'исходные данные не исправлять!'!G85</f>
        <v>лесоинженерное дело   профессиональная переподготовка государственное  и муниципальное управление юриспруденция </v>
      </c>
      <c r="L104" s="40">
        <f>'исходные данные не исправлять!'!P85</f>
        <v>15.5</v>
      </c>
      <c r="M104" s="40">
        <f>'исходные данные не исправлять!'!Q85</f>
        <v>0</v>
      </c>
      <c r="N104" s="39" t="str">
        <f>'исходные данные не исправлять!'!I85</f>
        <v>консультант секретариата Заместителя Председателя Правительства Республики Марий Эл Сальникова А.А.</v>
      </c>
      <c r="O104" s="39" t="str">
        <f>'исходные данные не исправлять!'!K85</f>
        <v>главная</v>
      </c>
    </row>
    <row r="105" spans="8:15" ht="63">
      <c r="H105" s="39">
        <v>83</v>
      </c>
      <c r="I105" s="39" t="str">
        <f>'исходные данные не исправлять!'!C86</f>
        <v>Варваркин 
Андрей 
Борисович</v>
      </c>
      <c r="J105" s="39" t="str">
        <f>'исходные данные не исправлять!'!F86</f>
        <v>для замещения главной группы должностей  в порядке должностного роста</v>
      </c>
      <c r="K105" s="39" t="str">
        <f>'исходные данные не исправлять!'!G86</f>
        <v>конструирование и производство радиоаппаратуры</v>
      </c>
      <c r="L105" s="40">
        <f>'исходные данные не исправлять!'!P86</f>
        <v>30.6</v>
      </c>
      <c r="M105" s="40">
        <f>'исходные данные не исправлять!'!Q86</f>
        <v>27</v>
      </c>
      <c r="N105" s="39" t="str">
        <f>'исходные данные не исправлять!'!I86</f>
        <v>главный государственный инспектор отдела правовой, кадровой работы  и лицензионного контроля Департамента государственного жилищного надзора Республики Марий Эл</v>
      </c>
      <c r="O105" s="39" t="str">
        <f>'исходные данные не исправлять!'!K86</f>
        <v>главная</v>
      </c>
    </row>
    <row r="106" spans="8:15" ht="78.75">
      <c r="H106" s="39">
        <v>84</v>
      </c>
      <c r="I106" s="39" t="str">
        <f>'исходные данные не исправлять!'!C87</f>
        <v>Васильев 
Евгений 
Юрьевич</v>
      </c>
      <c r="J106" s="39" t="str">
        <f>'исходные данные не исправлять!'!F87</f>
        <v>ведущий советник  в секретариате Первого заместителя Председателя Правительства Республики Марий Эл Васютина М.З.</v>
      </c>
      <c r="K106" s="39" t="str">
        <f>'исходные данные не исправлять!'!G87</f>
        <v>история  юриспруденция</v>
      </c>
      <c r="L106" s="40">
        <f>'исходные данные не исправлять!'!P87</f>
        <v>17.1</v>
      </c>
      <c r="M106" s="40">
        <f>'исходные данные не исправлять!'!Q87</f>
        <v>0</v>
      </c>
      <c r="N106" s="39" t="str">
        <f>'исходные данные не исправлять!'!I87</f>
        <v>старший смены службы внутреннего контроля ООО «Феррони»</v>
      </c>
      <c r="O106" s="39" t="str">
        <f>'исходные данные не исправлять!'!K87</f>
        <v>главная</v>
      </c>
    </row>
    <row r="107" spans="8:15" ht="63">
      <c r="H107" s="39">
        <v>85</v>
      </c>
      <c r="I107" s="39" t="str">
        <f>'исходные данные не исправлять!'!C88</f>
        <v>Васильева 
Елена 
Юрьевна</v>
      </c>
      <c r="J107" s="39" t="str">
        <f>'исходные данные не исправлять!'!F88</f>
        <v>для замещения главной группы должностей  в порядке должностного роста</v>
      </c>
      <c r="K107" s="39" t="str">
        <f>'исходные данные не исправлять!'!G88</f>
        <v>промышленное  и гражданское строительство</v>
      </c>
      <c r="L107" s="40">
        <f>'исходные данные не исправлять!'!P88</f>
        <v>7.3</v>
      </c>
      <c r="M107" s="40">
        <f>'исходные данные не исправлять!'!Q88</f>
        <v>21</v>
      </c>
      <c r="N107" s="39" t="str">
        <f>'исходные данные не исправлять!'!I88</f>
        <v>главный государственный инспектор отдела государственного жилищного надзора Департамента государственного жилищного надзора Республики Марий Эл</v>
      </c>
      <c r="O107" s="39" t="str">
        <f>'исходные данные не исправлять!'!K88</f>
        <v>главная</v>
      </c>
    </row>
    <row r="108" spans="8:15" ht="63">
      <c r="H108" s="39">
        <v>86</v>
      </c>
      <c r="I108" s="39" t="str">
        <f>'исходные данные не исправлять!'!C89</f>
        <v>Васильева 
Марина 
Анатольевна</v>
      </c>
      <c r="J108" s="39" t="str">
        <f>'исходные данные не исправлять!'!F89</f>
        <v>заместитель начальника отдела бюджетного учета  и отчетности Министерства финансов Республики  Марий Эл </v>
      </c>
      <c r="K108" s="39" t="str">
        <f>'исходные данные не исправлять!'!G89</f>
        <v>бухгалтерский учет, анализ и аудит</v>
      </c>
      <c r="L108" s="40">
        <f>'исходные данные не исправлять!'!P89</f>
        <v>0</v>
      </c>
      <c r="M108" s="40">
        <f>'исходные данные не исправлять!'!Q89</f>
        <v>20.1</v>
      </c>
      <c r="N108" s="39" t="str">
        <f>'исходные данные не исправлять!'!I89</f>
        <v>заведующий отделом бухгалтерского учета  и ревизионной работы Министерства образования и науки Республики Марий Эл</v>
      </c>
      <c r="O108" s="39" t="str">
        <f>'исходные данные не исправлять!'!K89</f>
        <v>главная</v>
      </c>
    </row>
    <row r="109" spans="8:15" ht="47.25">
      <c r="H109" s="39">
        <v>87</v>
      </c>
      <c r="I109" s="39" t="str">
        <f>'исходные данные не исправлять!'!C90</f>
        <v>Великанова  
Лидия 
Геннадьевна</v>
      </c>
      <c r="J109" s="39" t="str">
        <f>'исходные данные не исправлять!'!F90</f>
        <v>для замещения главной группы должностей   в порядке должностного роста</v>
      </c>
      <c r="K109" s="39" t="str">
        <f>'исходные данные не исправлять!'!G90</f>
        <v>технология швейных изделий</v>
      </c>
      <c r="L109" s="40">
        <f>'исходные данные не исправлять!'!P90</f>
        <v>26.6</v>
      </c>
      <c r="M109" s="40">
        <f>'исходные данные не исправлять!'!Q90</f>
        <v>5.4</v>
      </c>
      <c r="N109" s="39" t="str">
        <f>'исходные данные не исправлять!'!I90</f>
        <v>ведущий консультант отдела делопроизводства Администрации Главы Республики Марий Эл     </v>
      </c>
      <c r="O109" s="39" t="str">
        <f>'исходные данные не исправлять!'!K90</f>
        <v>главная</v>
      </c>
    </row>
    <row r="110" spans="8:15" ht="78.75">
      <c r="H110" s="39">
        <v>88</v>
      </c>
      <c r="I110" s="39" t="str">
        <f>'исходные данные не исправлять!'!C91</f>
        <v>Верзун 
Юлия  
Сергеевна </v>
      </c>
      <c r="J110" s="39" t="str">
        <f>'исходные данные не исправлять!'!F91</f>
        <v>для замещения главной группы должностей   </v>
      </c>
      <c r="K110" s="39" t="str">
        <f>'исходные данные не исправлять!'!G91</f>
        <v>государственное и муниципальное управление     юриспруденция</v>
      </c>
      <c r="L110" s="40">
        <f>'исходные данные не исправлять!'!P91</f>
        <v>9</v>
      </c>
      <c r="M110" s="40">
        <f>'исходные данные не исправлять!'!Q91</f>
        <v>9.11</v>
      </c>
      <c r="N110" s="39" t="str">
        <f>'исходные данные не исправлять!'!I91</f>
        <v>заместитель начальника отдела контроля за подведомственными организациями, правового и кадрового обеспечения Управления делами Главы Республики Марий Эл   и Правительства Республики Марий Эл</v>
      </c>
      <c r="O110" s="39" t="str">
        <f>'исходные данные не исправлять!'!K91</f>
        <v>главная</v>
      </c>
    </row>
    <row r="111" spans="8:15" ht="63">
      <c r="H111" s="39">
        <v>89</v>
      </c>
      <c r="I111" s="39" t="str">
        <f>'исходные данные не исправлять!'!C92</f>
        <v>Видякина 
Екатерина 
Геннадьевна </v>
      </c>
      <c r="J111" s="39" t="str">
        <f>'исходные данные не исправлять!'!F92</f>
        <v>для замещения главной группы должностей  в порядке должностного роста</v>
      </c>
      <c r="K111" s="39" t="str">
        <f>'исходные данные не исправлять!'!G92</f>
        <v>финансы и кредит  природоохранное обустройство территорий</v>
      </c>
      <c r="L111" s="40">
        <f>'исходные данные не исправлять!'!P92</f>
        <v>17.7</v>
      </c>
      <c r="M111" s="40">
        <f>'исходные данные не исправлять!'!Q92</f>
        <v>17.7</v>
      </c>
      <c r="N111" s="39" t="str">
        <f>'исходные данные не исправлять!'!I92</f>
        <v>главный специалист-эксперт отдела регулирования водных отношений Министерства природных ресурсов, экологии и охраны окружающей среды Республики Марий Эл</v>
      </c>
      <c r="O111" s="39" t="str">
        <f>'исходные данные не исправлять!'!K92</f>
        <v>главная</v>
      </c>
    </row>
    <row r="112" spans="8:15" ht="47.25">
      <c r="H112" s="39">
        <v>90</v>
      </c>
      <c r="I112" s="39" t="str">
        <f>'исходные данные не исправлять!'!C93</f>
        <v>Викулова 
Анна Александровна</v>
      </c>
      <c r="J112" s="39" t="str">
        <f>'исходные данные не исправлять!'!F93</f>
        <v>для замещения главной группы должностей  в порядке должностного роста</v>
      </c>
      <c r="K112" s="39" t="str">
        <f>'исходные данные не исправлять!'!G93</f>
        <v>бухгалтерский учет, анализ и аудит</v>
      </c>
      <c r="L112" s="40">
        <f>'исходные данные не исправлять!'!P93</f>
        <v>16</v>
      </c>
      <c r="M112" s="40">
        <f>'исходные данные не исправлять!'!Q93</f>
        <v>16.1</v>
      </c>
      <c r="N112" s="39" t="str">
        <f>'исходные данные не исправлять!'!I93</f>
        <v>ведущий консультант  финансового управления Администрации Главы Республики Марий Эл</v>
      </c>
      <c r="O112" s="39" t="str">
        <f>'исходные данные не исправлять!'!K93</f>
        <v>главная</v>
      </c>
    </row>
    <row r="113" spans="8:15" ht="47.25">
      <c r="H113" s="39">
        <v>91</v>
      </c>
      <c r="I113" s="39" t="str">
        <f>'исходные данные не исправлять!'!C94</f>
        <v>Виноградова 
Марина 
Васильевна</v>
      </c>
      <c r="J113" s="39" t="str">
        <f>'исходные данные не исправлять!'!F94</f>
        <v>для замещения главной группы должностей  в порядке должностного роста</v>
      </c>
      <c r="K113" s="39" t="str">
        <f>'исходные данные не исправлять!'!G94</f>
        <v>математика
информационная безопасность</v>
      </c>
      <c r="L113" s="40">
        <f>'исходные данные не исправлять!'!P94</f>
        <v>21.1</v>
      </c>
      <c r="M113" s="40">
        <f>'исходные данные не исправлять!'!Q94</f>
        <v>27.4</v>
      </c>
      <c r="N113" s="39" t="str">
        <f>'исходные данные не исправлять!'!I94</f>
        <v>советник управления информационных технологий Министерства труда и социальной защиты Республики Марий Эл</v>
      </c>
      <c r="O113" s="39" t="str">
        <f>'исходные данные не исправлять!'!K94</f>
        <v>главная</v>
      </c>
    </row>
    <row r="114" spans="8:15" ht="47.25">
      <c r="H114" s="39">
        <v>92</v>
      </c>
      <c r="I114" s="39" t="str">
        <f>'исходные данные не исправлять!'!C95</f>
        <v>Волгин 
Максим 
Андреевич</v>
      </c>
      <c r="J114" s="39" t="str">
        <f>'исходные данные не исправлять!'!F95</f>
        <v>для замещения главной группы должностей  в порядке должностного роста</v>
      </c>
      <c r="K114" s="39" t="str">
        <f>'исходные данные не исправлять!'!G95</f>
        <v>информационная безопасность автоматизированных систем</v>
      </c>
      <c r="L114" s="40">
        <f>'исходные данные не исправлять!'!P95</f>
        <v>1.6</v>
      </c>
      <c r="M114" s="40">
        <f>'исходные данные не исправлять!'!Q95</f>
        <v>1.6</v>
      </c>
      <c r="N114" s="39" t="str">
        <f>'исходные данные не исправлять!'!I95</f>
        <v>главный специалист-эксперт отдела информационной безопасности Министерства цифрового развития Республики Марий Эл</v>
      </c>
      <c r="O114" s="39" t="str">
        <f>'исходные данные не исправлять!'!K95</f>
        <v>главная</v>
      </c>
    </row>
    <row r="115" spans="8:15" ht="94.5">
      <c r="H115" s="39">
        <v>93</v>
      </c>
      <c r="I115" s="39" t="str">
        <f>'исходные данные не исправлять!'!C96</f>
        <v>Воробьева 
Ирина 
Леонидовна</v>
      </c>
      <c r="J115" s="39" t="str">
        <f>'исходные данные не исправлять!'!F96</f>
        <v>начальник отдела развития торговли, потребительского рынка и лицензирования Министерства промышленности, экономического развития  и торговли Республики Марий Эл  </v>
      </c>
      <c r="K115" s="39" t="str">
        <f>'исходные данные не исправлять!'!G96</f>
        <v>бухгалтерский учет  и аудит</v>
      </c>
      <c r="L115" s="40">
        <f>'исходные данные не исправлять!'!P96</f>
        <v>17.3</v>
      </c>
      <c r="M115" s="40">
        <f>'исходные данные не исправлять!'!Q96</f>
        <v>24</v>
      </c>
      <c r="N115" s="39" t="str">
        <f>'исходные данные не исправлять!'!I96</f>
        <v>заместитель начальника отдела развития топливно-энергетического комплекса Министерства промышленности, экономического развития и торговли Республики Марий Эл</v>
      </c>
      <c r="O115" s="39" t="str">
        <f>'исходные данные не исправлять!'!K96</f>
        <v>главная</v>
      </c>
    </row>
    <row r="116" spans="8:15" ht="78.75">
      <c r="H116" s="39">
        <v>94</v>
      </c>
      <c r="I116" s="39" t="str">
        <f>'исходные данные не исправлять!'!C97</f>
        <v>Вязов 
Николай 
Валерьевич</v>
      </c>
      <c r="J116" s="39" t="str">
        <f>'исходные данные не исправлять!'!F97</f>
        <v>начальник отдела -информационного центра аппарата Центральной избирательной комиссии Республики Марий Эл</v>
      </c>
      <c r="K116" s="39" t="str">
        <f>'исходные данные не исправлять!'!G97</f>
        <v>информатика  и вычислительная техника </v>
      </c>
      <c r="L116" s="40">
        <f>'исходные данные не исправлять!'!P97</f>
        <v>25</v>
      </c>
      <c r="M116" s="40">
        <f>'исходные данные не исправлять!'!Q97</f>
        <v>9</v>
      </c>
      <c r="N116" s="39" t="str">
        <f>'исходные данные не исправлять!'!I97</f>
        <v>ведущий специалист-эксперт отдела - информационного центра аппарата Центральной избирательной комиссии Республики Марий Эл</v>
      </c>
      <c r="O116" s="39" t="str">
        <f>'исходные данные не исправлять!'!K97</f>
        <v>главная</v>
      </c>
    </row>
    <row r="117" spans="8:15" ht="141.75">
      <c r="H117" s="39">
        <v>95</v>
      </c>
      <c r="I117" s="39" t="str">
        <f>'исходные данные не исправлять!'!C98</f>
        <v>Газизов 
Марат 
Рашитович</v>
      </c>
      <c r="J117" s="39" t="str">
        <f>'исходные данные не исправлять!'!F98</f>
        <v>заместитель начальника отдела организационно-правовой работы аппарата Центральной избирательной комиссии Республики  Марий Эл 
для замещения главной группы должностей  в порядке должностного роста </v>
      </c>
      <c r="K117" s="39" t="str">
        <f>'исходные данные не исправлять!'!G98</f>
        <v>юриспруденция</v>
      </c>
      <c r="L117" s="40">
        <f>'исходные данные не исправлять!'!P98</f>
        <v>23</v>
      </c>
      <c r="M117" s="40">
        <f>'исходные данные не исправлять!'!Q98</f>
        <v>15</v>
      </c>
      <c r="N117" s="39" t="str">
        <f>'исходные данные не исправлять!'!I98</f>
        <v>начальник отдела организационно-правовой работы аппарата Избирательной комиссии Республики  Марий Эл</v>
      </c>
      <c r="O117" s="39" t="str">
        <f>'исходные данные не исправлять!'!K98</f>
        <v>главная</v>
      </c>
    </row>
    <row r="118" spans="8:15" ht="63">
      <c r="H118" s="39">
        <v>96</v>
      </c>
      <c r="I118" s="39" t="str">
        <f>'исходные данные не исправлять!'!C99</f>
        <v>Газизова 
Гульнара  
Рашитовна</v>
      </c>
      <c r="J118" s="39" t="str">
        <f>'исходные данные не исправлять!'!F99</f>
        <v>для замещения главной группы должностей  в порядке должностного роста</v>
      </c>
      <c r="K118" s="39" t="str">
        <f>'исходные данные не исправлять!'!G99</f>
        <v>юриспруденция</v>
      </c>
      <c r="L118" s="40">
        <f>'исходные данные не исправлять!'!P99</f>
        <v>10.2</v>
      </c>
      <c r="M118" s="40">
        <f>'исходные данные не исправлять!'!Q99</f>
        <v>3.1</v>
      </c>
      <c r="N118" s="39" t="str">
        <f>'исходные данные не исправлять!'!I99</f>
        <v>советник отдела правовой экспертизы Министерства внутренней политики, развития местного самоуправления  и юстиции Республики Марий Эл</v>
      </c>
      <c r="O118" s="39" t="str">
        <f>'исходные данные не исправлять!'!K99</f>
        <v>главная</v>
      </c>
    </row>
    <row r="119" spans="8:15" ht="63">
      <c r="H119" s="39">
        <v>97</v>
      </c>
      <c r="I119" s="39" t="str">
        <f>'исходные данные не исправлять!'!C100</f>
        <v>Газизуллина 
Регина 
Вакилевна</v>
      </c>
      <c r="J119" s="39" t="str">
        <f>'исходные данные не исправлять!'!F100</f>
        <v>для замещения главной группы должностей  в порядке должностного роста</v>
      </c>
      <c r="K119" s="39" t="str">
        <f>'исходные данные не исправлять!'!G100</f>
        <v>экономика и управление аграрным производством</v>
      </c>
      <c r="L119" s="40">
        <f>'исходные данные не исправлять!'!P100</f>
        <v>12</v>
      </c>
      <c r="M119" s="40">
        <f>'исходные данные не исправлять!'!Q100</f>
        <v>19.4</v>
      </c>
      <c r="N119" s="39" t="str">
        <f>'исходные данные не исправлять!'!I100</f>
        <v>советник отдела контроля платежей и бухгалтерского учета Департамента государственного жилищного надзора Республики Марий Эл</v>
      </c>
      <c r="O119" s="39" t="str">
        <f>'исходные данные не исправлять!'!K100</f>
        <v>главная</v>
      </c>
    </row>
    <row r="120" spans="8:15" ht="94.5">
      <c r="H120" s="39">
        <v>98</v>
      </c>
      <c r="I120" s="39" t="str">
        <f>'исходные данные не исправлять!'!C101</f>
        <v>Ганичева 
Вера 
Викторовна</v>
      </c>
      <c r="J120" s="39" t="str">
        <f>'исходные данные не исправлять!'!F101</f>
        <v>начальник отдела развития торговли, потребительского рынка и лицензирования Министерства промышленности, экономического развития  и торговли Республики Марий Эл  </v>
      </c>
      <c r="K120" s="39" t="str">
        <f>'исходные данные не исправлять!'!G101</f>
        <v>финансы и кредит </v>
      </c>
      <c r="L120" s="40">
        <f>'исходные данные не исправлять!'!P101</f>
        <v>16</v>
      </c>
      <c r="M120" s="40">
        <f>'исходные данные не исправлять!'!Q101</f>
        <v>16</v>
      </c>
      <c r="N120" s="39" t="str">
        <f>'исходные данные не исправлять!'!I101</f>
        <v>советник отдела бухгалтерского учета, отчетности и закупок для нужд министерства Министерства промышленности, экономического развития и торговли Республики Марий Эл</v>
      </c>
      <c r="O120" s="39" t="str">
        <f>'исходные данные не исправлять!'!K101</f>
        <v>главная</v>
      </c>
    </row>
    <row r="121" spans="8:15" ht="94.5">
      <c r="H121" s="39">
        <v>99</v>
      </c>
      <c r="I121" s="39" t="str">
        <f>'исходные данные не исправлять!'!C102</f>
        <v>Гелета 
Павел 
Александрович</v>
      </c>
      <c r="J121" s="39" t="str">
        <f>'исходные данные не исправлять!'!F102</f>
        <v>заместитель начальника отдела делопроизводства  и по обращениям граждан организационно-аналитического управления Главы Республики Марий Эл  </v>
      </c>
      <c r="K121" s="39" t="str">
        <f>'исходные данные не исправлять!'!G102</f>
        <v>автоматизированные системы управления  юриспруденция</v>
      </c>
      <c r="L121" s="40">
        <f>'исходные данные не исправлять!'!P102</f>
        <v>37.8</v>
      </c>
      <c r="M121" s="40">
        <f>'исходные данные не исправлять!'!Q102</f>
        <v>0</v>
      </c>
      <c r="N121" s="39" t="str">
        <f>'исходные данные не исправлять!'!I102</f>
        <v>главный государственный инспектор отдела предупреждения чрезвычайных ситуаций и обеспечения пожарной безопасности Комитета гражданской обороны и защиты населения Республики Марий Эл</v>
      </c>
      <c r="O121" s="39" t="str">
        <f>'исходные данные не исправлять!'!K102</f>
        <v>главная</v>
      </c>
    </row>
    <row r="122" spans="8:15" ht="110.25">
      <c r="H122" s="39">
        <v>100</v>
      </c>
      <c r="I122" s="39" t="str">
        <f>'исходные данные не исправлять!'!C103</f>
        <v>Головенкина 
Ирина 
Алексеевна</v>
      </c>
      <c r="J122" s="39" t="str">
        <f>'исходные данные не исправлять!'!F103</f>
        <v>начальник отдела организационного и информационного обеспечения Министерства природных ресурсов, экологии и охраны окружающей среды Республики Марий Эл  </v>
      </c>
      <c r="K122" s="39" t="str">
        <f>'исходные данные не исправлять!'!G103</f>
        <v>биология  профессиональная переподготовка  государственное  и муниципальное управление   лесное хозяйство </v>
      </c>
      <c r="L122" s="40">
        <f>'исходные данные не исправлять!'!P103</f>
        <v>16.8</v>
      </c>
      <c r="M122" s="40">
        <f>'исходные данные не исправлять!'!Q103</f>
        <v>14.6</v>
      </c>
      <c r="N122" s="39" t="str">
        <f>'исходные данные не исправлять!'!I103</f>
        <v>консультант отдела организационного и информационного обеспечения Министерства природных ресурсов, экологии и охраны окружающей среды Республики Марий Эл </v>
      </c>
      <c r="O122" s="39" t="str">
        <f>'исходные данные не исправлять!'!K103</f>
        <v>главная</v>
      </c>
    </row>
    <row r="123" spans="8:15" ht="47.25">
      <c r="H123" s="39">
        <v>101</v>
      </c>
      <c r="I123" s="39" t="str">
        <f>'исходные данные не исправлять!'!C104</f>
        <v>Григорьева  
Юлия  
Андреевна</v>
      </c>
      <c r="J123" s="39" t="str">
        <f>'исходные данные не исправлять!'!F104</f>
        <v>для замещения главной группы должностей   в порядке должностного роста</v>
      </c>
      <c r="K123" s="39" t="str">
        <f>'исходные данные не исправлять!'!G104</f>
        <v>государственное  и муниципальное управление</v>
      </c>
      <c r="L123" s="40">
        <f>'исходные данные не исправлять!'!P104</f>
        <v>11.5</v>
      </c>
      <c r="M123" s="40">
        <f>'исходные данные не исправлять!'!Q104</f>
        <v>11.5</v>
      </c>
      <c r="N123" s="39" t="str">
        <f>'исходные данные не исправлять!'!I104</f>
        <v>ведущий специалист   1 разряда сектора   по работе   с обращениями   граждан Администрации Главы Республики Марий Эл  </v>
      </c>
      <c r="O123" s="39" t="str">
        <f>'исходные данные не исправлять!'!K104</f>
        <v>главная</v>
      </c>
    </row>
    <row r="124" spans="8:15" ht="94.5">
      <c r="H124" s="39">
        <v>102</v>
      </c>
      <c r="I124" s="39" t="str">
        <f>'исходные данные не исправлять!'!C105</f>
        <v>Гриценко 
Елена 
Алексеевна</v>
      </c>
      <c r="J124" s="39" t="str">
        <f>'исходные данные не исправлять!'!F105</f>
        <v>начальник отдела жилищно-коммунального хозяйства Министерства строительства, архитектуры и жилищно-коммунального хозяйства Республики Марий Эл</v>
      </c>
      <c r="K124" s="39" t="str">
        <f>'исходные данные не исправлять!'!G105</f>
        <v>экспертиза  и управление недвижимостью</v>
      </c>
      <c r="L124" s="40">
        <f>'исходные данные не исправлять!'!P105</f>
        <v>12.1</v>
      </c>
      <c r="M124" s="40">
        <f>'исходные данные не исправлять!'!Q105</f>
        <v>13.5</v>
      </c>
      <c r="N124" s="39" t="str">
        <f>'исходные данные не исправлять!'!I105</f>
        <v>главный специалист-эксперт отдела инвестиций, строительства  и стройиндустрии Министерства строительства, архитектуры  и жилищно-коммунального хозяйства Республики Марий Эл</v>
      </c>
      <c r="O124" s="39" t="str">
        <f>'исходные данные не исправлять!'!K105</f>
        <v>главная</v>
      </c>
    </row>
    <row r="125" spans="8:15" ht="47.25">
      <c r="H125" s="39">
        <v>103</v>
      </c>
      <c r="I125" s="39" t="str">
        <f>'исходные данные не исправлять!'!C106</f>
        <v>Громов 
Дмитрий 
Владимирович</v>
      </c>
      <c r="J125" s="39" t="str">
        <f>'исходные данные не исправлять!'!F106</f>
        <v>для замещения главной группы должностей  в порядке должностного роста</v>
      </c>
      <c r="K125" s="39" t="str">
        <f>'исходные данные не исправлять!'!G106</f>
        <v>юриспруденция</v>
      </c>
      <c r="L125" s="40">
        <f>'исходные данные не исправлять!'!P106</f>
        <v>6.6</v>
      </c>
      <c r="M125" s="40">
        <f>'исходные данные не исправлять!'!Q106</f>
        <v>6.6</v>
      </c>
      <c r="N125" s="39" t="str">
        <f>'исходные данные не исправлять!'!I106</f>
        <v>ведущий консультант аппарата Уполномоченного  по правам человека  в Республике Марий Эл </v>
      </c>
      <c r="O125" s="39" t="str">
        <f>'исходные данные не исправлять!'!K106</f>
        <v>главная</v>
      </c>
    </row>
    <row r="126" spans="8:15" ht="47.25">
      <c r="H126" s="39">
        <v>104</v>
      </c>
      <c r="I126" s="39" t="str">
        <f>'исходные данные не исправлять!'!C107</f>
        <v>Грошева 
Любовь 
Владимировна</v>
      </c>
      <c r="J126" s="39" t="str">
        <f>'исходные данные не исправлять!'!F107</f>
        <v>для замещения главной группы должностей  в порядке должностного роста</v>
      </c>
      <c r="K126" s="39" t="str">
        <f>'исходные данные не исправлять!'!G107</f>
        <v>история   менеджмент организации </v>
      </c>
      <c r="L126" s="40">
        <f>'исходные данные не исправлять!'!P107</f>
        <v>8.1</v>
      </c>
      <c r="M126" s="40">
        <f>'исходные данные не исправлять!'!Q107</f>
        <v>15.5</v>
      </c>
      <c r="N126" s="39" t="str">
        <f>'исходные данные не исправлять!'!I107</f>
        <v>советник отдела проектно-аналитической  и организационной работы Министерства образования и науки Республики Марий Эл</v>
      </c>
      <c r="O126" s="39" t="str">
        <f>'исходные данные не исправлять!'!K107</f>
        <v>главная</v>
      </c>
    </row>
    <row r="127" spans="8:15" ht="63">
      <c r="H127" s="39">
        <v>105</v>
      </c>
      <c r="I127" s="39" t="str">
        <f>'исходные данные не исправлять!'!C108</f>
        <v>Губина 
Алевтина 
Павловна</v>
      </c>
      <c r="J127" s="39" t="str">
        <f>'исходные данные не исправлять!'!F108</f>
        <v>для замещения главной группы должностей  в порядке должностного роста</v>
      </c>
      <c r="K127" s="39" t="str">
        <f>'исходные данные не исправлять!'!G108</f>
        <v>физика и информатика  государственное  и муниципальное управление </v>
      </c>
      <c r="L127" s="40">
        <f>'исходные данные не исправлять!'!P108</f>
        <v>15.8</v>
      </c>
      <c r="M127" s="40">
        <f>'исходные данные не исправлять!'!Q108</f>
        <v>15.8</v>
      </c>
      <c r="N127" s="39" t="str">
        <f>'исходные данные не исправлять!'!I108</f>
        <v>советник отдела контроля в сфере закупок товаров, работ, услуг Министерства промышленности, экономического развития и торговли Республики Марий Эл</v>
      </c>
      <c r="O127" s="39" t="str">
        <f>'исходные данные не исправлять!'!K108</f>
        <v>главная</v>
      </c>
    </row>
    <row r="128" spans="8:15" ht="47.25">
      <c r="H128" s="39">
        <v>106</v>
      </c>
      <c r="I128" s="39" t="str">
        <f>'исходные данные не исправлять!'!C109</f>
        <v>Евсеева  
Елена  
Игоревна</v>
      </c>
      <c r="J128" s="39" t="str">
        <f>'исходные данные не исправлять!'!F109</f>
        <v>для замещения главной группы должностей   в порядке должностного роста</v>
      </c>
      <c r="K128" s="39" t="str">
        <f>'исходные данные не исправлять!'!G109</f>
        <v>юриспруденция</v>
      </c>
      <c r="L128" s="40">
        <f>'исходные данные не исправлять!'!P109</f>
        <v>15.1</v>
      </c>
      <c r="M128" s="40">
        <f>'исходные данные не исправлять!'!Q109</f>
        <v>15.1</v>
      </c>
      <c r="N128" s="39" t="str">
        <f>'исходные данные не исправлять!'!I109</f>
        <v>консультант правового отдела Министерства промышленности, экономического развития и торговли Республики Марий Эл</v>
      </c>
      <c r="O128" s="39" t="str">
        <f>'исходные данные не исправлять!'!K109</f>
        <v>главная</v>
      </c>
    </row>
    <row r="129" spans="8:15" ht="94.5">
      <c r="H129" s="39">
        <v>107</v>
      </c>
      <c r="I129" s="39" t="str">
        <f>'исходные данные не исправлять!'!C110</f>
        <v>Заболотских 
Ирина 
Леонидовна</v>
      </c>
      <c r="J129" s="39" t="str">
        <f>'исходные данные не исправлять!'!F110</f>
        <v>начальник отдела развития торговли, потребительского рынка и лицензирования Министерства промышленности, экономического развития  и торговли Республики Марий Эл  </v>
      </c>
      <c r="K129" s="39" t="str">
        <f>'исходные данные не исправлять!'!G110</f>
        <v>экономика</v>
      </c>
      <c r="L129" s="40">
        <f>'исходные данные не исправлять!'!P110</f>
        <v>17.2</v>
      </c>
      <c r="M129" s="40">
        <f>'исходные данные не исправлять!'!Q110</f>
        <v>17.2</v>
      </c>
      <c r="N129" s="39" t="str">
        <f>'исходные данные не исправлять!'!I110</f>
        <v>консультант отдела развития промышленного комплекса Министерства промышленности, экономического развития и торговли Республики Марий Эл</v>
      </c>
      <c r="O129" s="39" t="str">
        <f>'исходные данные не исправлять!'!K110</f>
        <v>главная</v>
      </c>
    </row>
    <row r="130" spans="8:15" ht="78.75">
      <c r="H130" s="39">
        <v>108</v>
      </c>
      <c r="I130" s="39" t="str">
        <f>'исходные данные не исправлять!'!C111</f>
        <v>Загайнова 
Марина 
Андреевна</v>
      </c>
      <c r="J130" s="39" t="str">
        <f>'исходные данные не исправлять!'!F111</f>
        <v>начальник отдела животноводства  и племенного дела Министерства сельского хозяйства и продовольствия Республики Марий Эл </v>
      </c>
      <c r="K130" s="39" t="str">
        <f>'исходные данные не исправлять!'!G111</f>
        <v>зоотехния  профессиональная переподготовка  организация воспроизводства  стада сельскохозяйственных животных </v>
      </c>
      <c r="L130" s="40">
        <f>'исходные данные не исправлять!'!P111</f>
        <v>5.6</v>
      </c>
      <c r="M130" s="40">
        <f>'исходные данные не исправлять!'!Q111</f>
        <v>8.4</v>
      </c>
      <c r="N130" s="39" t="str">
        <f>'исходные данные не исправлять!'!I111</f>
        <v>консультант отдела животноводства и племенного дела Министерства сельского хозяйства  и продовольствия Республики Марий Эл</v>
      </c>
      <c r="O130" s="39" t="str">
        <f>'исходные данные не исправлять!'!K111</f>
        <v>главная</v>
      </c>
    </row>
    <row r="131" spans="8:15" ht="126">
      <c r="H131" s="39">
        <v>109</v>
      </c>
      <c r="I131" s="39" t="str">
        <f>'исходные данные не исправлять!'!C112</f>
        <v>Зверева  
Елена  
Валентиновна </v>
      </c>
      <c r="J131" s="39" t="str">
        <f>'исходные данные не исправлять!'!F112</f>
        <v>заместитель начальника отдела государственного мониторинга   и государственного кадастра объектов животного мира Департамента Республики Марий Эл по охране, контролю и регулированию использования объектов животного мира  </v>
      </c>
      <c r="K131" s="39" t="str">
        <f>'исходные данные не исправлять!'!G112</f>
        <v>экология и природопользование</v>
      </c>
      <c r="L131" s="40">
        <f>'исходные данные не исправлять!'!P112</f>
        <v>26.1</v>
      </c>
      <c r="M131" s="40">
        <f>'исходные данные не исправлять!'!Q112</f>
        <v>16.1</v>
      </c>
      <c r="N131" s="39" t="str">
        <f>'исходные данные не исправлять!'!I112</f>
        <v>главный государственный инспектор отдела правового обеспечения, государственной гражданской службы   и кадровой работы Департамента Республики Марий Эл по охране, контролю   и регулированию использования объектов животного мира       </v>
      </c>
      <c r="O131" s="39" t="str">
        <f>'исходные данные не исправлять!'!K112</f>
        <v>главная</v>
      </c>
    </row>
    <row r="132" spans="8:15" ht="78.75">
      <c r="H132" s="39">
        <v>110</v>
      </c>
      <c r="I132" s="39" t="str">
        <f>'исходные данные не исправлять!'!C113</f>
        <v>Зверева 
Людмила Витальевна</v>
      </c>
      <c r="J132" s="39" t="str">
        <f>'исходные данные не исправлять!'!F113</f>
        <v>для замещения главной группы должностей  в порядке должностного роста</v>
      </c>
      <c r="K132" s="39" t="str">
        <f>'исходные данные не исправлять!'!G113</f>
        <v>промышленное  и гражданское строительство</v>
      </c>
      <c r="L132" s="40">
        <f>'исходные данные не исправлять!'!P113</f>
        <v>17.8</v>
      </c>
      <c r="M132" s="40">
        <f>'исходные данные не исправлять!'!Q113</f>
        <v>32.9</v>
      </c>
      <c r="N132" s="39" t="str">
        <f>'исходные данные не исправлять!'!I113</f>
        <v>консультант отдела формирования информационных ресурсов в градостроительстве Министерства строительства, архитектуры и жилищно-коммунального хозяйства Республики Марий Эл</v>
      </c>
      <c r="O132" s="39" t="str">
        <f>'исходные данные не исправлять!'!K113</f>
        <v>главная</v>
      </c>
    </row>
    <row r="133" spans="8:15" ht="47.25">
      <c r="H133" s="39">
        <v>111</v>
      </c>
      <c r="I133" s="39" t="str">
        <f>'исходные данные не исправлять!'!C114</f>
        <v>Зубарева 
Анна 
Юрьевна</v>
      </c>
      <c r="J133" s="39" t="str">
        <f>'исходные данные не исправлять!'!F114</f>
        <v>для замещения главной группы должностей  в порядке должностного роста</v>
      </c>
      <c r="K133" s="39" t="str">
        <f>'исходные данные не исправлять!'!G114</f>
        <v>математические методы в экономике юриспруденция</v>
      </c>
      <c r="L133" s="40">
        <f>'исходные данные не исправлять!'!P114</f>
        <v>11.4</v>
      </c>
      <c r="M133" s="40">
        <f>'исходные данные не исправлять!'!Q114</f>
        <v>0</v>
      </c>
      <c r="N133" s="39" t="str">
        <f>'исходные данные не исправлять!'!I114</f>
        <v>консультант сектора по работе с обращениями граждан Администрации Главы Республики Марий Эл  </v>
      </c>
      <c r="O133" s="39" t="str">
        <f>'исходные данные не исправлять!'!K114</f>
        <v>главная</v>
      </c>
    </row>
    <row r="134" spans="8:15" ht="110.25">
      <c r="H134" s="39">
        <v>112</v>
      </c>
      <c r="I134" s="39" t="str">
        <f>'исходные данные не исправлять!'!C115</f>
        <v>Иванова 
 Елена 
 Игоревна</v>
      </c>
      <c r="J134" s="39" t="str">
        <f>'исходные данные не исправлять!'!F115</f>
        <v>для замещения главной группы должностей   в порядке должностного роста</v>
      </c>
      <c r="K134" s="39" t="str">
        <f>'исходные данные не исправлять!'!G115</f>
        <v>экономика   и управление аграрным производством    землеустройство и кадастры    профессиональная переподготовка    специалист по управлению персоналом    юриспруденция    управление персоналом  </v>
      </c>
      <c r="L134" s="40">
        <f>'исходные данные не исправлять!'!P115</f>
        <v>19.5</v>
      </c>
      <c r="M134" s="40">
        <f>'исходные данные не исправлять!'!Q115</f>
        <v>19.1</v>
      </c>
      <c r="N134" s="39" t="str">
        <f>'исходные данные не исправлять!'!I115</f>
        <v>заместитель начальника отдела кадровой   и организационной работы Министерства сельского хозяйства   и продовольствия Республики Марий Эл</v>
      </c>
      <c r="O134" s="39" t="str">
        <f>'исходные данные не исправлять!'!K115</f>
        <v>главная</v>
      </c>
    </row>
    <row r="135" spans="8:15" ht="94.5">
      <c r="H135" s="39">
        <v>113</v>
      </c>
      <c r="I135" s="39" t="str">
        <f>'исходные данные не исправлять!'!C116</f>
        <v>Иванова 
Наталия Владимировна</v>
      </c>
      <c r="J135" s="39" t="str">
        <f>'исходные данные не исправлять!'!F116</f>
        <v>для замещения главной группы должностей  в порядке должностного роста</v>
      </c>
      <c r="K135" s="39" t="str">
        <f>'исходные данные не исправлять!'!G116</f>
        <v>экономика   финансы и кредит</v>
      </c>
      <c r="L135" s="40">
        <f>'исходные данные не исправлять!'!P116</f>
        <v>5.6</v>
      </c>
      <c r="M135" s="40">
        <f>'исходные данные не исправлять!'!Q116</f>
        <v>6</v>
      </c>
      <c r="N135" s="39" t="str">
        <f>'исходные данные не исправлять!'!I116</f>
        <v>заместитель начальника отдела госпрограмм и сопровождения проектной деятельности управления стратегического планирования и проектной деятельности Министерства промышленности, экономического развития и торговли Республики Марий Эл</v>
      </c>
      <c r="O135" s="39" t="str">
        <f>'исходные данные не исправлять!'!K116</f>
        <v>главная</v>
      </c>
    </row>
    <row r="136" spans="8:15" ht="78.75">
      <c r="H136" s="39">
        <v>114</v>
      </c>
      <c r="I136" s="39" t="str">
        <f>'исходные данные не исправлять!'!C117</f>
        <v>Идрисова 
Светлана 
Константиновна</v>
      </c>
      <c r="J136" s="39" t="str">
        <f>'исходные данные не исправлять!'!F117</f>
        <v>начальник отдела -информационного центра аппарата Центральной избирательной комиссии Республики Марий Эл</v>
      </c>
      <c r="K136" s="39" t="str">
        <f>'исходные данные не исправлять!'!G117</f>
        <v>программное обеспечение вычислительной техники и автоматизированных систем</v>
      </c>
      <c r="L136" s="40">
        <f>'исходные данные не исправлять!'!P117</f>
        <v>25.1</v>
      </c>
      <c r="M136" s="40">
        <f>'исходные данные не исправлять!'!Q117</f>
        <v>24.5</v>
      </c>
      <c r="N136" s="39" t="str">
        <f>'исходные данные не исправлять!'!I117</f>
        <v>главный специалист организационно-правового отдела администрации Медведевского муниципального района Республики Марий Эл</v>
      </c>
      <c r="O136" s="39" t="str">
        <f>'исходные данные не исправлять!'!K117</f>
        <v>главная</v>
      </c>
    </row>
    <row r="137" spans="8:15" ht="63">
      <c r="H137" s="39">
        <v>115</v>
      </c>
      <c r="I137" s="39" t="str">
        <f>'исходные данные не исправлять!'!C118</f>
        <v>Изотова 
Анна  
Викторовна</v>
      </c>
      <c r="J137" s="39" t="str">
        <f>'исходные данные не исправлять!'!F118</f>
        <v>для замещения главной группы должностей  в порядке должностного роста</v>
      </c>
      <c r="K137" s="39" t="str">
        <f>'исходные данные не исправлять!'!G118</f>
        <v>бухгалтерский учет и аудит  профессиональная переподготовка  государственное  и муниципальное управление</v>
      </c>
      <c r="L137" s="40">
        <f>'исходные данные не исправлять!'!P118</f>
        <v>10</v>
      </c>
      <c r="M137" s="40">
        <f>'исходные данные не исправлять!'!Q118</f>
        <v>0.6</v>
      </c>
      <c r="N137" s="39" t="str">
        <f>'исходные данные не исправлять!'!I118</f>
        <v>консультант отдела государственной гражданской службы  и кадров управления государственной гражданской службы, кадров  и государственных наград Главы Республики Марий Эл</v>
      </c>
      <c r="O137" s="39" t="str">
        <f>'исходные данные не исправлять!'!K118</f>
        <v>главная</v>
      </c>
    </row>
    <row r="138" spans="8:15" ht="63">
      <c r="H138" s="39">
        <v>116</v>
      </c>
      <c r="I138" s="39" t="str">
        <f>'исходные данные не исправлять!'!C119</f>
        <v>Илларионов  
Александр  
Витальевич</v>
      </c>
      <c r="J138" s="39" t="str">
        <f>'исходные данные не исправлять!'!F119</f>
        <v>для замещения главной группы должностей   в порядке должностного роста</v>
      </c>
      <c r="K138" s="39" t="str">
        <f>'исходные данные не исправлять!'!G119</f>
        <v>филология</v>
      </c>
      <c r="L138" s="40">
        <f>'исходные данные не исправлять!'!P119</f>
        <v>11.7</v>
      </c>
      <c r="M138" s="40">
        <f>'исходные данные не исправлять!'!Q119</f>
        <v>1.2</v>
      </c>
      <c r="N138" s="39" t="str">
        <f>'исходные данные не исправлять!'!I119</f>
        <v>консультант отдела межнациональных и межконфессиональных отношений Министерства культуры, печати   и по делам национальностей Республики Марий Эл  </v>
      </c>
      <c r="O138" s="39" t="str">
        <f>'исходные данные не исправлять!'!K119</f>
        <v>главная</v>
      </c>
    </row>
    <row r="139" spans="8:15" ht="47.25">
      <c r="H139" s="39">
        <v>117</v>
      </c>
      <c r="I139" s="39" t="str">
        <f>'исходные данные не исправлять!'!C120</f>
        <v>Илларионова 
Наталья 
Николаевна</v>
      </c>
      <c r="J139" s="39" t="str">
        <f>'исходные данные не исправлять!'!F120</f>
        <v>для замещения главной группы должностей  в порядке должностного роста</v>
      </c>
      <c r="K139" s="39" t="str">
        <f>'исходные данные не исправлять!'!G120</f>
        <v>прикладная информатика (в экономике)</v>
      </c>
      <c r="L139" s="40">
        <f>'исходные данные не исправлять!'!P120</f>
        <v>10.9</v>
      </c>
      <c r="M139" s="40">
        <f>'исходные данные не исправлять!'!Q120</f>
        <v>16.4</v>
      </c>
      <c r="N139" s="39" t="str">
        <f>'исходные данные не исправлять!'!I120</f>
        <v>советник отдела цифровой трансформации Министерства цифрового развития Республики Марий Эл</v>
      </c>
      <c r="O139" s="39" t="str">
        <f>'исходные данные не исправлять!'!K120</f>
        <v>главная</v>
      </c>
    </row>
    <row r="140" spans="8:15" ht="47.25">
      <c r="H140" s="39">
        <v>118</v>
      </c>
      <c r="I140" s="39" t="str">
        <f>'исходные данные не исправлять!'!C121</f>
        <v>Исламова 
Алсу 
Рамилевна</v>
      </c>
      <c r="J140" s="39" t="str">
        <f>'исходные данные не исправлять!'!F121</f>
        <v>главный инспектор контрольного отдела Государственной счетной палаты Республики  Марий Эл</v>
      </c>
      <c r="K140" s="39" t="str">
        <f>'исходные данные не исправлять!'!G121</f>
        <v>экономика  и управление  на предприятии  (в лесохимическом комплексе)</v>
      </c>
      <c r="L140" s="40">
        <f>'исходные данные не исправлять!'!P121</f>
        <v>0</v>
      </c>
      <c r="M140" s="40">
        <f>'исходные данные не исправлять!'!Q121</f>
        <v>19.3</v>
      </c>
      <c r="N140" s="39" t="str">
        <f>'исходные данные не исправлять!'!I121</f>
        <v>начальник отдела обязательного медицинского страхования Марийского филиала АО «Страховая компания  «СОГАЗ-Мед»</v>
      </c>
      <c r="O140" s="39" t="str">
        <f>'исходные данные не исправлять!'!K121</f>
        <v>главная</v>
      </c>
    </row>
    <row r="141" spans="8:15" ht="126">
      <c r="H141" s="39">
        <v>119</v>
      </c>
      <c r="I141" s="39" t="str">
        <f>'исходные данные не исправлять!'!C122</f>
        <v>Кадырова  
Екатерина  
Руслановна</v>
      </c>
      <c r="J141" s="39" t="str">
        <f>'исходные данные не исправлять!'!F122</f>
        <v>заместитель начальника отдела государственного мониторинга   и государственного кадастра объектов животного мира Департамента Республики Марий Эл по охране, контролю и регулированию использования объектов животного мира  </v>
      </c>
      <c r="K141" s="39" t="str">
        <f>'исходные данные не исправлять!'!G122</f>
        <v>биология</v>
      </c>
      <c r="L141" s="40">
        <f>'исходные данные не исправлять!'!P122</f>
        <v>17.4</v>
      </c>
      <c r="M141" s="40">
        <f>'исходные данные не исправлять!'!Q122</f>
        <v>16.11</v>
      </c>
      <c r="N141" s="39" t="str">
        <f>'исходные данные не исправлять!'!I122</f>
        <v>консультант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</v>
      </c>
      <c r="O141" s="39" t="str">
        <f>'исходные данные не исправлять!'!K122</f>
        <v>главная</v>
      </c>
    </row>
    <row r="142" spans="8:15" ht="78.75">
      <c r="H142" s="39">
        <v>120</v>
      </c>
      <c r="I142" s="39" t="str">
        <f>'исходные данные не исправлять!'!C123</f>
        <v>Казакова 
Лариса 
Анатольевна</v>
      </c>
      <c r="J142" s="39" t="str">
        <f>'исходные данные не исправлять!'!F123</f>
        <v>для замещения главной группы должностей  в порядке должностного роста</v>
      </c>
      <c r="K142" s="39" t="str">
        <f>'исходные данные не исправлять!'!G123</f>
        <v>биология  финансы и кредит</v>
      </c>
      <c r="L142" s="40">
        <f>'исходные данные не исправлять!'!P123</f>
        <v>17.4</v>
      </c>
      <c r="M142" s="40">
        <f>'исходные данные не исправлять!'!Q123</f>
        <v>17.4</v>
      </c>
      <c r="N142" s="39" t="str">
        <f>'исходные данные не исправлять!'!I123</f>
        <v>заместитель начальника отдела природопользования  и государственной экологической экспертизы Министерства природных ресурсов, экологии и охраны окружающей среды Республики Марий Эл</v>
      </c>
      <c r="O142" s="39" t="str">
        <f>'исходные данные не исправлять!'!K123</f>
        <v>главная</v>
      </c>
    </row>
    <row r="143" spans="8:15" ht="78.75">
      <c r="H143" s="39">
        <v>121</v>
      </c>
      <c r="I143" s="39" t="str">
        <f>'исходные данные не исправлять!'!C124</f>
        <v>Карнаухова 
Александра 
Андреевна</v>
      </c>
      <c r="J143" s="39" t="str">
        <f>'исходные данные не исправлять!'!F124</f>
        <v>заместитель начальника отдела управления дорожным хозяйством Министерства транспорта  и дорожного хозяйства Республики Марий Эл</v>
      </c>
      <c r="K143" s="39" t="str">
        <f>'исходные данные не исправлять!'!G124</f>
        <v>промышленное и гражданское строительство   государственное и муниципальное управление</v>
      </c>
      <c r="L143" s="40">
        <f>'исходные данные не исправлять!'!P124</f>
        <v>6.9</v>
      </c>
      <c r="M143" s="40">
        <f>'исходные данные не исправлять!'!Q124</f>
        <v>0</v>
      </c>
      <c r="N143" s="39" t="str">
        <f>'исходные данные не исправлять!'!I124</f>
        <v>консультант отдела финансового планирования, бухгалтерского учета и отчетности Министерства транспорта и дорожного хозяйства Республики Марий Эл</v>
      </c>
      <c r="O143" s="39" t="str">
        <f>'исходные данные не исправлять!'!K124</f>
        <v>главная</v>
      </c>
    </row>
    <row r="144" spans="8:15" ht="78.75">
      <c r="H144" s="39">
        <v>122</v>
      </c>
      <c r="I144" s="39" t="str">
        <f>'исходные данные не исправлять!'!C125</f>
        <v>Карпухова 
Ольга 
Николаевна</v>
      </c>
      <c r="J144" s="39" t="str">
        <f>'исходные данные не исправлять!'!F125</f>
        <v>начальник отдела развития промышленного комплекса Министерства промышленности, экономического развития  и торговли Республики Марий Эл </v>
      </c>
      <c r="K144" s="39" t="str">
        <f>'исходные данные не исправлять!'!G125</f>
        <v>математические методы в экономике</v>
      </c>
      <c r="L144" s="40">
        <f>'исходные данные не исправлять!'!P125</f>
        <v>17.6</v>
      </c>
      <c r="M144" s="40">
        <f>'исходные данные не исправлять!'!Q125</f>
        <v>17.6</v>
      </c>
      <c r="N144" s="39" t="str">
        <f>'исходные данные не исправлять!'!I125</f>
        <v>консультант отдела контроля в сфере закупок товаров, работ, услуг Министерства промышленности, экономического развития и торговли Республики Марий Эл</v>
      </c>
      <c r="O144" s="39" t="str">
        <f>'исходные данные не исправлять!'!K125</f>
        <v>главная</v>
      </c>
    </row>
    <row r="145" spans="8:15" ht="110.25">
      <c r="H145" s="39">
        <v>123</v>
      </c>
      <c r="I145" s="39" t="str">
        <f>'исходные данные не исправлять!'!C126</f>
        <v>Кашкин 
Василий 
Лирьевич</v>
      </c>
      <c r="J145" s="39" t="str">
        <f>'исходные данные не исправлять!'!F126</f>
        <v>начальник отдела предупреждения чрезвычайных ситуаций  и обеспечения пожарной безопасности Комитета гражданской обороны  и защиты населения Республики Марий Эл      </v>
      </c>
      <c r="K145" s="39" t="str">
        <f>'исходные данные не исправлять!'!G126</f>
        <v>менеджмент организации</v>
      </c>
      <c r="L145" s="40">
        <f>'исходные данные не исправлять!'!P126</f>
        <v>23</v>
      </c>
      <c r="M145" s="40">
        <f>'исходные данные не исправлять!'!Q126</f>
        <v>23</v>
      </c>
      <c r="N145" s="39" t="str">
        <f>'исходные данные не исправлять!'!I126</f>
        <v>заведующий отделом подготовки органов управления и обучения Комитета гражданской обороны и защиты населения Республики Марий Эл</v>
      </c>
      <c r="O145" s="39" t="str">
        <f>'исходные данные не исправлять!'!K126</f>
        <v>главная</v>
      </c>
    </row>
    <row r="146" spans="8:15" ht="78.75">
      <c r="H146" s="39">
        <v>124</v>
      </c>
      <c r="I146" s="39" t="str">
        <f>'исходные данные не исправлять!'!C127</f>
        <v>Кельмяшкина 
Ольга 
Анатольевна</v>
      </c>
      <c r="J146" s="39" t="str">
        <f>'исходные данные не исправлять!'!F127</f>
        <v>начальник отдела животноводства  и племенного дела Министерства сельского хозяйства и продовольствия Республики Марий Эл</v>
      </c>
      <c r="K146" s="39" t="str">
        <f>'исходные данные не исправлять!'!G127</f>
        <v>ветеринария</v>
      </c>
      <c r="L146" s="40">
        <f>'исходные данные не исправлять!'!P127</f>
        <v>16.4</v>
      </c>
      <c r="M146" s="40">
        <f>'исходные данные не исправлять!'!Q127</f>
        <v>35.7</v>
      </c>
      <c r="N146" s="39" t="str">
        <f>'исходные данные не исправлять!'!I127</f>
        <v>временно не работает</v>
      </c>
      <c r="O146" s="39" t="str">
        <f>'исходные данные не исправлять!'!K127</f>
        <v>главная</v>
      </c>
    </row>
    <row r="147" spans="8:15" ht="63">
      <c r="H147" s="39">
        <v>125</v>
      </c>
      <c r="I147" s="39" t="str">
        <f>'исходные данные не исправлять!'!C128</f>
        <v>Кислицына 
Елена 
Николаевна</v>
      </c>
      <c r="J147" s="39" t="str">
        <f>'исходные данные не исправлять!'!F128</f>
        <v>для замещения главной группы должностей  в порядке должностного роста</v>
      </c>
      <c r="K147" s="39" t="str">
        <f>'исходные данные не исправлять!'!G128</f>
        <v>бухгалтерский учет  и аудит</v>
      </c>
      <c r="L147" s="40">
        <f>'исходные данные не исправлять!'!P128</f>
        <v>16.1</v>
      </c>
      <c r="M147" s="40">
        <f>'исходные данные не исправлять!'!Q128</f>
        <v>19.4</v>
      </c>
      <c r="N147" s="39" t="str">
        <f>'исходные данные не исправлять!'!I128</f>
        <v>заместитель начальника отдела бухгалтерского учета и финансирования Министерства природных ресурсов, экологии и охраны окружающей среды Республики Марий Эл </v>
      </c>
      <c r="O147" s="39" t="str">
        <f>'исходные данные не исправлять!'!K128</f>
        <v>главная</v>
      </c>
    </row>
    <row r="148" spans="8:15" ht="63">
      <c r="H148" s="39">
        <v>126</v>
      </c>
      <c r="I148" s="39" t="str">
        <f>'исходные данные не исправлять!'!C129</f>
        <v>Кленов 
Игорь 
Сергеевич</v>
      </c>
      <c r="J148" s="39" t="str">
        <f>'исходные данные не исправлять!'!F129</f>
        <v>начальник отдела информационных технологий Министерства социального развития Республики  Марий Эл</v>
      </c>
      <c r="K148" s="39" t="str">
        <f>'исходные данные не исправлять!'!G129</f>
        <v>прикладная информатика</v>
      </c>
      <c r="L148" s="40">
        <f>'исходные данные не исправлять!'!P129</f>
        <v>4.5</v>
      </c>
      <c r="M148" s="40">
        <f>'исходные данные не исправлять!'!Q129</f>
        <v>2</v>
      </c>
      <c r="N148" s="39" t="str">
        <f>'исходные данные не исправлять!'!I129</f>
        <v>ведущий консультант управления информационных технологий Министерства труда и социальной защиты Республики Марий Эл</v>
      </c>
      <c r="O148" s="39" t="str">
        <f>'исходные данные не исправлять!'!K129</f>
        <v>главная</v>
      </c>
    </row>
    <row r="149" spans="8:15" ht="63">
      <c r="H149" s="39">
        <v>127</v>
      </c>
      <c r="I149" s="39" t="str">
        <f>'исходные данные не исправлять!'!C130</f>
        <v>Кожевникова 
Ольга 
Владимировна</v>
      </c>
      <c r="J149" s="39" t="str">
        <f>'исходные данные не исправлять!'!F130</f>
        <v>начальник отдела профессионального образования Министерства образования и науки Республики Марий Эл </v>
      </c>
      <c r="K149" s="39" t="str">
        <f>'исходные данные не исправлять!'!G130</f>
        <v>филология  государственное  и муниципальное управление </v>
      </c>
      <c r="L149" s="40">
        <f>'исходные данные не исправлять!'!P130</f>
        <v>14.11</v>
      </c>
      <c r="M149" s="40">
        <f>'исходные данные не исправлять!'!Q130</f>
        <v>28</v>
      </c>
      <c r="N149" s="39" t="str">
        <f>'исходные данные не исправлять!'!I130</f>
        <v>заместитель начальника отдела проектно-аналитической и организационной работы Министерства образования и науки Республики Марий Эл</v>
      </c>
      <c r="O149" s="39" t="str">
        <f>'исходные данные не исправлять!'!K130</f>
        <v>главная</v>
      </c>
    </row>
    <row r="150" spans="8:15" ht="78.75">
      <c r="H150" s="39">
        <v>128</v>
      </c>
      <c r="I150" s="39" t="str">
        <f>'исходные данные не исправлять!'!C131</f>
        <v>Колотова 
Галина Владимировна</v>
      </c>
      <c r="J150" s="39" t="str">
        <f>'исходные данные не исправлять!'!F131</f>
        <v>заместитель начальника отдела аналитической  и организационной работы Министерства государственного имущества Республики Марий Эл </v>
      </c>
      <c r="K150" s="39" t="str">
        <f>'исходные данные не исправлять!'!G131</f>
        <v>финансы и кредит  экономика</v>
      </c>
      <c r="L150" s="40">
        <f>'исходные данные не исправлять!'!P131</f>
        <v>2.5</v>
      </c>
      <c r="M150" s="40">
        <f>'исходные данные не исправлять!'!Q131</f>
        <v>4.5</v>
      </c>
      <c r="N150" s="39" t="str">
        <f>'исходные данные не исправлять!'!I131</f>
        <v>консультант отдела закупок и продаж Министерства государственного имущества Республики Марий Эл</v>
      </c>
      <c r="O150" s="39" t="str">
        <f>'исходные данные не исправлять!'!K131</f>
        <v>главная</v>
      </c>
    </row>
    <row r="151" spans="8:15" ht="78.75">
      <c r="H151" s="39">
        <v>129</v>
      </c>
      <c r="I151" s="39" t="str">
        <f>'исходные данные не исправлять!'!C132</f>
        <v>Комарова 
Ольга 
Владимировна</v>
      </c>
      <c r="J151" s="39" t="str">
        <f>'исходные данные не исправлять!'!F132</f>
        <v>ведущий советник  в секретариате Первого заместителя Председателя Правительства Республики Марий Эл Васютина М.З.</v>
      </c>
      <c r="K151" s="39" t="str">
        <f>'исходные данные не исправлять!'!G132</f>
        <v>государственное  и муниципальное управление профессиональная переподготовка   юриспруденция    </v>
      </c>
      <c r="L151" s="40">
        <f>'исходные данные не исправлять!'!P132</f>
        <v>11.2</v>
      </c>
      <c r="M151" s="40">
        <f>'исходные данные не исправлять!'!Q132</f>
        <v>11.2</v>
      </c>
      <c r="N151" s="39" t="str">
        <f>'исходные данные не исправлять!'!I132</f>
        <v>ведущий консультант отдела кадровой и организационной работы Министерства сельского хозяйства и продовольствия Республики Марий Эл</v>
      </c>
      <c r="O151" s="39" t="str">
        <f>'исходные данные не исправлять!'!K132</f>
        <v>главная</v>
      </c>
    </row>
    <row r="152" spans="8:15" ht="47.25">
      <c r="H152" s="39">
        <v>130</v>
      </c>
      <c r="I152" s="39" t="str">
        <f>'исходные данные не исправлять!'!C133</f>
        <v>Комина 
Людмила  
Петровна </v>
      </c>
      <c r="J152" s="39" t="str">
        <f>'исходные данные не исправлять!'!F133</f>
        <v>для замещения главной группы должностей   в порядке должностного роста</v>
      </c>
      <c r="K152" s="39" t="str">
        <f>'исходные данные не исправлять!'!G133</f>
        <v>русский язык и литература</v>
      </c>
      <c r="L152" s="40">
        <f>'исходные данные не исправлять!'!P133</f>
        <v>30.11</v>
      </c>
      <c r="M152" s="40">
        <f>'исходные данные не исправлять!'!Q133</f>
        <v>1</v>
      </c>
      <c r="N152" s="39" t="str">
        <f>'исходные данные не исправлять!'!I133</f>
        <v>консультант отдела правовой и кадровой работы Министерства культуры, печати   и по делам национальностей Республики Марий Эл </v>
      </c>
      <c r="O152" s="39" t="str">
        <f>'исходные данные не исправлять!'!K133</f>
        <v>главная</v>
      </c>
    </row>
    <row r="153" spans="8:15" ht="78.75">
      <c r="H153" s="39">
        <v>131</v>
      </c>
      <c r="I153" s="39" t="str">
        <f>'исходные данные не исправлять!'!C134</f>
        <v>Косарев 
Константин 
Владимирович</v>
      </c>
      <c r="J153" s="39" t="str">
        <f>'исходные данные не исправлять!'!F134</f>
        <v>заместитель начальника отдела корпоративного управления Министерства государственного имущества Республики Марий Эл </v>
      </c>
      <c r="K153" s="39" t="str">
        <f>'исходные данные не исправлять!'!G134</f>
        <v>государственное  и муниципальное управление</v>
      </c>
      <c r="L153" s="40">
        <f>'исходные данные не исправлять!'!P134</f>
        <v>9.8</v>
      </c>
      <c r="M153" s="40">
        <f>'исходные данные не исправлять!'!Q134</f>
        <v>0</v>
      </c>
      <c r="N153" s="39" t="str">
        <f>'исходные данные не исправлять!'!I134</f>
        <v> специалист 1 разряда отдела мониторинга  и анализа деятельности организаций Управления корпоративных технологий Федерального агентства по управлению государственным имуществом</v>
      </c>
      <c r="O153" s="39" t="str">
        <f>'исходные данные не исправлять!'!K134</f>
        <v>главная</v>
      </c>
    </row>
    <row r="154" spans="8:15" ht="63">
      <c r="H154" s="39">
        <v>132</v>
      </c>
      <c r="I154" s="39" t="str">
        <f>'исходные данные не исправлять!'!C135</f>
        <v>Костина  
Ирина 
Викторовна</v>
      </c>
      <c r="J154" s="39" t="str">
        <f>'исходные данные не исправлять!'!F135</f>
        <v>для замещения главной группы должностей  в порядке должностного роста</v>
      </c>
      <c r="K154" s="39" t="str">
        <f>'исходные данные не исправлять!'!G135</f>
        <v>финансы и кредит</v>
      </c>
      <c r="L154" s="40">
        <f>'исходные данные не исправлять!'!P135</f>
        <v>18.6</v>
      </c>
      <c r="M154" s="40">
        <f>'исходные данные не исправлять!'!Q135</f>
        <v>18.6</v>
      </c>
      <c r="N154" s="39" t="str">
        <f>'исходные данные не исправлять!'!I135</f>
        <v>советник отдела мониторинга инвестиционных проектов Министерства промышленности, экономического развития и торговли Республики Марий Эл</v>
      </c>
      <c r="O154" s="39" t="str">
        <f>'исходные данные не исправлять!'!K135</f>
        <v>главная</v>
      </c>
    </row>
    <row r="155" spans="8:15" ht="47.25">
      <c r="H155" s="39">
        <v>133</v>
      </c>
      <c r="I155" s="39" t="str">
        <f>'исходные данные не исправлять!'!C136</f>
        <v>Костромина  
Ирина  
Владимировна</v>
      </c>
      <c r="J155" s="39" t="str">
        <f>'исходные данные не исправлять!'!F136</f>
        <v>для замещения главной группы должностей   в порядке должностного роста</v>
      </c>
      <c r="K155" s="39" t="str">
        <f>'исходные данные не исправлять!'!G136</f>
        <v>антикризисное управление </v>
      </c>
      <c r="L155" s="40">
        <f>'исходные данные не исправлять!'!P136</f>
        <v>12.11</v>
      </c>
      <c r="M155" s="40">
        <f>'исходные данные не исправлять!'!Q136</f>
        <v>12.11</v>
      </c>
      <c r="N155" s="39" t="str">
        <f>'исходные данные не исправлять!'!I136</f>
        <v>консультант отдела государственных инвестиций Министерства промышленности, экономического развития и торговли Республики Марий Эл</v>
      </c>
      <c r="O155" s="39" t="str">
        <f>'исходные данные не исправлять!'!K136</f>
        <v>главная</v>
      </c>
    </row>
    <row r="156" spans="8:15" ht="63">
      <c r="H156" s="39">
        <v>134</v>
      </c>
      <c r="I156" s="39" t="str">
        <f>'исходные данные не исправлять!'!C137</f>
        <v>Костромина 
Светлана 
Дмитриевна</v>
      </c>
      <c r="J156" s="39" t="str">
        <f>'исходные данные не исправлять!'!F137</f>
        <v>для замещения главной группы должностей  в порядке должностного роста</v>
      </c>
      <c r="K156" s="39" t="str">
        <f>'исходные данные не исправлять!'!G137</f>
        <v>математика  бухгалтерский учет, анализ и аудит</v>
      </c>
      <c r="L156" s="40">
        <f>'исходные данные не исправлять!'!P137</f>
        <v>25.2</v>
      </c>
      <c r="M156" s="40">
        <f>'исходные данные не исправлять!'!Q137</f>
        <v>34.8</v>
      </c>
      <c r="N156" s="39" t="str">
        <f>'исходные данные не исправлять!'!I137</f>
        <v>консультант отдела финансирования  и бухгалтерского учета Министерства строительства, архитектуры  и жилищно-коммунального хозяйства Республики Марий Эл</v>
      </c>
      <c r="O156" s="39" t="str">
        <f>'исходные данные не исправлять!'!K137</f>
        <v>главная</v>
      </c>
    </row>
    <row r="157" spans="8:15" ht="47.25">
      <c r="H157" s="39">
        <v>135</v>
      </c>
      <c r="I157" s="39" t="str">
        <f>'исходные данные не исправлять!'!C138</f>
        <v>Красильникова 
Марина 
Николаевна</v>
      </c>
      <c r="J157" s="39" t="str">
        <f>'исходные данные не исправлять!'!F138</f>
        <v>начальник контрольного отдела Государственной счетной палаты Республики Марий Эл</v>
      </c>
      <c r="K157" s="39" t="str">
        <f>'исходные данные не исправлять!'!G138</f>
        <v>бухгалтерский учет  и аудит  финансы и кредит</v>
      </c>
      <c r="L157" s="40">
        <f>'исходные данные не исправлять!'!P138</f>
        <v>24.11</v>
      </c>
      <c r="M157" s="40">
        <f>'исходные данные не исправлять!'!Q138</f>
        <v>25.1</v>
      </c>
      <c r="N157" s="39" t="str">
        <f>'исходные данные не исправлять!'!I138</f>
        <v>начальник экспертно-аналитического отдела Государственной счетной палаты Республики Марий Эл</v>
      </c>
      <c r="O157" s="39" t="str">
        <f>'исходные данные не исправлять!'!K138</f>
        <v>главная</v>
      </c>
    </row>
    <row r="158" spans="8:15" ht="94.5">
      <c r="H158" s="39">
        <v>136</v>
      </c>
      <c r="I158" s="39" t="str">
        <f>'исходные данные не исправлять!'!C139</f>
        <v>Кряжевских 
Жанна 
Алексеевна</v>
      </c>
      <c r="J158" s="39" t="str">
        <f>'исходные данные не исправлять!'!F139</f>
        <v>начальник отдела государственной гражданской службы, организационной и кадровой работы Министерства транспорта и дорожного хозяйства Республики  Марий Эл  </v>
      </c>
      <c r="K158" s="39" t="str">
        <f>'исходные данные не исправлять!'!G139</f>
        <v>конструирование  и технология электронно-вычислительных средств</v>
      </c>
      <c r="L158" s="40">
        <f>'исходные данные не исправлять!'!P139</f>
        <v>22.1</v>
      </c>
      <c r="M158" s="40">
        <f>'исходные данные не исправлять!'!Q139</f>
        <v>24.7</v>
      </c>
      <c r="N158" s="39" t="str">
        <f>'исходные данные не исправлять!'!I139</f>
        <v>заместитель начальника отдела организационно-правовой работы аппарата Центральной избирательной комиссии Республики Марий Эл</v>
      </c>
      <c r="O158" s="39" t="str">
        <f>'исходные данные не исправлять!'!K139</f>
        <v>главная</v>
      </c>
    </row>
    <row r="159" spans="8:15" ht="110.25">
      <c r="H159" s="39">
        <v>137</v>
      </c>
      <c r="I159" s="39" t="str">
        <f>'исходные данные не исправлять!'!C140</f>
        <v>Кудрявцева 
Надежда 
Александровна</v>
      </c>
      <c r="J159" s="39" t="str">
        <f>'исходные данные не исправлять!'!F140</f>
        <v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</v>
      </c>
      <c r="K159" s="39" t="str">
        <f>'исходные данные не исправлять!'!G140</f>
        <v>экономика  и управление  на предприятии  конфликтология</v>
      </c>
      <c r="L159" s="40">
        <f>'исходные данные не исправлять!'!P140</f>
        <v>9.3</v>
      </c>
      <c r="M159" s="40">
        <f>'исходные данные не исправлять!'!Q140</f>
        <v>9.3</v>
      </c>
      <c r="N159" s="39" t="str">
        <f>'исходные данные не исправлять!'!I140</f>
        <v>консультант отдела жилищно-коммунального хозяйства Министерства строительства, архитектуры  и жилищно-коммунального хозяйства Республики Марий Эл</v>
      </c>
      <c r="O159" s="39" t="str">
        <f>'исходные данные не исправлять!'!K140</f>
        <v>главная</v>
      </c>
    </row>
    <row r="160" spans="8:15" ht="47.25">
      <c r="H160" s="39">
        <v>138</v>
      </c>
      <c r="I160" s="39" t="str">
        <f>'исходные данные не исправлять!'!C141</f>
        <v>Кузнецова 
Екатерина 
Александровна</v>
      </c>
      <c r="J160" s="39" t="str">
        <f>'исходные данные не исправлять!'!F141</f>
        <v>для замещения главной группы должностей  в порядке должностного роста</v>
      </c>
      <c r="K160" s="39" t="str">
        <f>'исходные данные не исправлять!'!G141</f>
        <v>финансы и кредит</v>
      </c>
      <c r="L160" s="40">
        <f>'исходные данные не исправлять!'!P141</f>
        <v>10.6</v>
      </c>
      <c r="M160" s="40">
        <f>'исходные данные не исправлять!'!Q141</f>
        <v>0</v>
      </c>
      <c r="N160" s="39" t="str">
        <f>'исходные данные не исправлять!'!I141</f>
        <v>консультант отдела финансирования аппарата управления Министерства финансов Республики Марий Эл</v>
      </c>
      <c r="O160" s="39" t="str">
        <f>'исходные данные не исправлять!'!K141</f>
        <v>главная</v>
      </c>
    </row>
    <row r="161" spans="8:15" ht="63">
      <c r="H161" s="39">
        <v>139</v>
      </c>
      <c r="I161" s="39" t="str">
        <f>'исходные данные не исправлять!'!C142</f>
        <v>Кузьминых  
Ольга 
Владимировна</v>
      </c>
      <c r="J161" s="39" t="str">
        <f>'исходные данные не исправлять!'!F142</f>
        <v>для замещения главной группы должностей  в порядке должностного роста</v>
      </c>
      <c r="K161" s="39" t="str">
        <f>'исходные данные не исправлять!'!G142</f>
        <v>юриспруденция </v>
      </c>
      <c r="L161" s="40">
        <f>'исходные данные не исправлять!'!P142</f>
        <v>10</v>
      </c>
      <c r="M161" s="40">
        <f>'исходные данные не исправлять!'!Q142</f>
        <v>10</v>
      </c>
      <c r="N161" s="39" t="str">
        <f>'исходные данные не исправлять!'!I142</f>
        <v>советник отдела правовой экспертизы Министерства внутренней политики, развития местного самоуправления  и юстиции Республики Марий Эл</v>
      </c>
      <c r="O161" s="39" t="str">
        <f>'исходные данные не исправлять!'!K142</f>
        <v>главная</v>
      </c>
    </row>
    <row r="162" spans="8:15" ht="110.25">
      <c r="H162" s="39">
        <v>140</v>
      </c>
      <c r="I162" s="39" t="str">
        <f>'исходные данные не исправлять!'!C143</f>
        <v>Курочкина 
Светлана 
Александровна</v>
      </c>
      <c r="J162" s="39" t="str">
        <f>'исходные данные не исправлять!'!F143</f>
        <v>начальник отдела  по сохранению, использованию и охране объектов культурного наследия Министерства культуры, печати и по делам национальностей Республики Марий Эл </v>
      </c>
      <c r="K162" s="39" t="str">
        <f>'исходные данные не исправлять!'!G143</f>
        <v>история </v>
      </c>
      <c r="L162" s="40">
        <f>'исходные данные не исправлять!'!P143</f>
        <v>11.5</v>
      </c>
      <c r="M162" s="40">
        <f>'исходные данные не исправлять!'!Q143</f>
        <v>29.4</v>
      </c>
      <c r="N162" s="39" t="str">
        <f>'исходные данные не исправлять!'!I143</f>
        <v>заведующая отделом археологии ГБУК «Национальный музей Республики Марий Элимени Тимофея Евсеева»</v>
      </c>
      <c r="O162" s="39" t="str">
        <f>'исходные данные не исправлять!'!K143</f>
        <v>главная</v>
      </c>
    </row>
    <row r="163" spans="8:15" ht="110.25">
      <c r="H163" s="39">
        <v>141</v>
      </c>
      <c r="I163" s="39" t="str">
        <f>'исходные данные не исправлять!'!C144</f>
        <v>Ланцов 
Евгений 
Анатольевич</v>
      </c>
      <c r="J163" s="39" t="str">
        <f>'исходные данные не исправлять!'!F144</f>
        <v>начальник отдела предупреждения чрезвычайных ситуаций  и обеспечения пожарной безопасности Комитета гражданской обороны  и защиты населения Республики Марий Эл  </v>
      </c>
      <c r="K163" s="39" t="str">
        <f>'исходные данные не исправлять!'!G144</f>
        <v>комплексное использование  и охрана водных ресурсов</v>
      </c>
      <c r="L163" s="40">
        <f>'исходные данные не исправлять!'!P144</f>
        <v>0</v>
      </c>
      <c r="M163" s="40">
        <f>'исходные данные не исправлять!'!Q144</f>
        <v>7.8</v>
      </c>
      <c r="N163" s="39" t="str">
        <f>'исходные данные не исправлять!'!I144</f>
        <v>заведующий организационно-административным отделом Комитета гражданской обороны  и защиты населения Республики Марий Эл</v>
      </c>
      <c r="O163" s="39" t="str">
        <f>'исходные данные не исправлять!'!K144</f>
        <v>главная</v>
      </c>
    </row>
    <row r="164" spans="8:15" ht="47.25">
      <c r="H164" s="39">
        <v>142</v>
      </c>
      <c r="I164" s="39" t="str">
        <f>'исходные данные не исправлять!'!C145</f>
        <v>Лапенков 
Сергей 
Владимирович</v>
      </c>
      <c r="J164" s="39" t="str">
        <f>'исходные данные не исправлять!'!F145</f>
        <v>для замещения главной группы должностей  в порядке должностного роста</v>
      </c>
      <c r="K164" s="39" t="str">
        <f>'исходные данные не исправлять!'!G145</f>
        <v>бухгалтерский учет, анализ и аудит</v>
      </c>
      <c r="L164" s="40">
        <f>'исходные данные не исправлять!'!P145</f>
        <v>19.5</v>
      </c>
      <c r="M164" s="40">
        <f>'исходные данные не исправлять!'!Q145</f>
        <v>0</v>
      </c>
      <c r="N164" s="39" t="str">
        <f>'исходные данные не исправлять!'!I145</f>
        <v>советник отдела корпоративного управления Министерства государственного имущества Республики Марий Эл</v>
      </c>
      <c r="O164" s="39" t="str">
        <f>'исходные данные не исправлять!'!K145</f>
        <v>главная</v>
      </c>
    </row>
    <row r="165" spans="8:15" ht="110.25">
      <c r="H165" s="39">
        <v>143</v>
      </c>
      <c r="I165" s="39" t="str">
        <f>'исходные данные не исправлять!'!C146</f>
        <v>Лесив 
Наталья  
Сергеевна</v>
      </c>
      <c r="J165" s="39" t="str">
        <f>'исходные данные не исправлять!'!F146</f>
        <v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</v>
      </c>
      <c r="K165" s="39" t="str">
        <f>'исходные данные не исправлять!'!G146</f>
        <v>лесоинженерное дело  финансы и кредит</v>
      </c>
      <c r="L165" s="40">
        <f>'исходные данные не исправлять!'!P146</f>
        <v>5.11</v>
      </c>
      <c r="M165" s="40">
        <f>'исходные данные не исправлять!'!Q146</f>
        <v>9.8</v>
      </c>
      <c r="N165" s="39" t="str">
        <f>'исходные данные не исправлять!'!I146</f>
        <v>консультант отдела экономической политики и капитального ремонта жилищного фонда Министерства строительства, архитектуры  и жилищно-коммунального хозяйства Республики Марий Эл</v>
      </c>
      <c r="O165" s="39" t="str">
        <f>'исходные данные не исправлять!'!K146</f>
        <v>главная</v>
      </c>
    </row>
    <row r="166" spans="8:15" ht="78.75">
      <c r="H166" s="39">
        <v>144</v>
      </c>
      <c r="I166" s="39" t="str">
        <f>'исходные данные не исправлять!'!C147</f>
        <v>Липатникова  Татьяна  Николаевна</v>
      </c>
      <c r="J166" s="39" t="str">
        <f>'исходные данные не исправлять!'!F147</f>
        <v>для замещения главной группы должностей   в порядке должностного роста</v>
      </c>
      <c r="K166" s="39" t="str">
        <f>'исходные данные не исправлять!'!G147</f>
        <v>государственное   и муниципальное управление    бухгалтерский учет, анализ и аудит  </v>
      </c>
      <c r="L166" s="40">
        <f>'исходные данные не исправлять!'!P147</f>
        <v>20.1</v>
      </c>
      <c r="M166" s="40">
        <f>'исходные данные не исправлять!'!Q147</f>
        <v>20.1</v>
      </c>
      <c r="N166" s="39" t="str">
        <f>'исходные данные не исправлять!'!I147</f>
        <v>советник отдела стратегического планирования и анализа управления стратегического планирования   и проектной деятельности Министерства промышленности, экономического развития и торговли Республики Марий Эл</v>
      </c>
      <c r="O166" s="39" t="str">
        <f>'исходные данные не исправлять!'!K147</f>
        <v>главная</v>
      </c>
    </row>
    <row r="167" spans="8:15" ht="63">
      <c r="H167" s="39">
        <v>145</v>
      </c>
      <c r="I167" s="39" t="str">
        <f>'исходные данные не исправлять!'!C148</f>
        <v>Липатникова 
Юлия 
Андреевна</v>
      </c>
      <c r="J167" s="39" t="str">
        <f>'исходные данные не исправлять!'!F148</f>
        <v>для замещения главной группы должностей  в порядке должностного роста</v>
      </c>
      <c r="K167" s="39" t="str">
        <f>'исходные данные не исправлять!'!G148</f>
        <v>технология лесозаготовительных и деревоперераба-тывающих производств  государственное  и муниципальное управление </v>
      </c>
      <c r="L167" s="40">
        <f>'исходные данные не исправлять!'!P148</f>
        <v>1.5</v>
      </c>
      <c r="M167" s="40">
        <f>'исходные данные не исправлять!'!Q148</f>
        <v>0</v>
      </c>
      <c r="N167" s="39" t="str">
        <f>'исходные данные не исправлять!'!I148</f>
        <v>консультант секретариата Руководителя Администрации Главы Республики Марий Эл</v>
      </c>
      <c r="O167" s="39" t="str">
        <f>'исходные данные не исправлять!'!K148</f>
        <v>главная</v>
      </c>
    </row>
    <row r="168" spans="8:15" ht="47.25">
      <c r="H168" s="39">
        <v>146</v>
      </c>
      <c r="I168" s="39" t="str">
        <f>'исходные данные не исправлять!'!C149</f>
        <v>Лопкина 
Инна 
Анатольевна</v>
      </c>
      <c r="J168" s="39" t="str">
        <f>'исходные данные не исправлять!'!F149</f>
        <v>для замещения главной группы должностей  в порядке должностного роста</v>
      </c>
      <c r="K168" s="39" t="str">
        <f>'исходные данные не исправлять!'!G149</f>
        <v>юриспруденция  бухгалтерский учет, анализ и аудит</v>
      </c>
      <c r="L168" s="40">
        <f>'исходные данные не исправлять!'!P149</f>
        <v>18.9</v>
      </c>
      <c r="M168" s="40">
        <f>'исходные данные не исправлять!'!Q149</f>
        <v>12.11</v>
      </c>
      <c r="N168" s="39" t="str">
        <f>'исходные данные не исправлять!'!I149</f>
        <v>советник управления организационно-правовой и кадровой работы Министерства труда и социальной защиты Республики Марий Эл</v>
      </c>
      <c r="O168" s="39" t="str">
        <f>'исходные данные не исправлять!'!K149</f>
        <v>главная</v>
      </c>
    </row>
    <row r="169" spans="8:15" ht="47.25">
      <c r="H169" s="39">
        <v>147</v>
      </c>
      <c r="I169" s="39" t="str">
        <f>'исходные данные не исправлять!'!C150</f>
        <v>Лямин 
Владимир 
Владимирович</v>
      </c>
      <c r="J169" s="39" t="str">
        <f>'исходные данные не исправлять!'!F150</f>
        <v>для замещения главной группы должностей  в порядке должностного роста</v>
      </c>
      <c r="K169" s="39" t="str">
        <f>'исходные данные не исправлять!'!G150</f>
        <v>проектирование  и технология радиоэлектронных средств </v>
      </c>
      <c r="L169" s="40">
        <f>'исходные данные не исправлять!'!P150</f>
        <v>19.1</v>
      </c>
      <c r="M169" s="40">
        <f>'исходные данные не исправлять!'!Q150</f>
        <v>26.8</v>
      </c>
      <c r="N169" s="39" t="str">
        <f>'исходные данные не исправлять!'!I150</f>
        <v>ведущий консультант отдела - информационного центра аппарата Центральной избирательной комиссии Республики Марий Эл</v>
      </c>
      <c r="O169" s="39" t="str">
        <f>'исходные данные не исправлять!'!K150</f>
        <v>главная</v>
      </c>
    </row>
    <row r="170" spans="8:15" ht="78.75">
      <c r="H170" s="39">
        <v>148</v>
      </c>
      <c r="I170" s="39" t="str">
        <f>'исходные данные не исправлять!'!C151</f>
        <v>Макова 
Аида 
Вениаминовна</v>
      </c>
      <c r="J170" s="39" t="str">
        <f>'исходные данные не исправлять!'!F151</f>
        <v>начальник отдела организационно-правовой работы аппарата Центральной избирательной комиссии Республики  Марий Эл  </v>
      </c>
      <c r="K170" s="39" t="str">
        <f>'исходные данные не исправлять!'!G151</f>
        <v>история  юриспруденция</v>
      </c>
      <c r="L170" s="40">
        <f>'исходные данные не исправлять!'!P151</f>
        <v>26.2</v>
      </c>
      <c r="M170" s="40">
        <f>'исходные данные не исправлять!'!Q151</f>
        <v>21.9</v>
      </c>
      <c r="N170" s="39" t="str">
        <f>'исходные данные не исправлять!'!I151</f>
        <v>начальник отдела печати и массовых коммуникаций Министерства культуры, печати и по делам национальностей Республики Марий Эл</v>
      </c>
      <c r="O170" s="39" t="str">
        <f>'исходные данные не исправлять!'!K151</f>
        <v>главная</v>
      </c>
    </row>
    <row r="171" spans="8:15" ht="189">
      <c r="H171" s="39">
        <v>149</v>
      </c>
      <c r="I171" s="39" t="str">
        <f>'исходные данные не исправлять!'!C152</f>
        <v>Максимов 
Сергей Александрович </v>
      </c>
      <c r="J171" s="39" t="str">
        <f>'исходные данные не исправлять!'!F152</f>
        <v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
заместитель начальника отдела бюджетного учета  и отчетности Министерства финансов Республики  Марий Эл</v>
      </c>
      <c r="K171" s="39" t="str">
        <f>'исходные данные не исправлять!'!G152</f>
        <v>финансы и кредит</v>
      </c>
      <c r="L171" s="40">
        <f>'исходные данные не исправлять!'!P152</f>
        <v>17.11</v>
      </c>
      <c r="M171" s="40">
        <f>'исходные данные не исправлять!'!Q152</f>
        <v>13.4</v>
      </c>
      <c r="N171" s="39" t="str">
        <f>'исходные данные не исправлять!'!I152</f>
        <v>ведущий консультант общего отдела Министерства финансов Республики Марий Эл</v>
      </c>
      <c r="O171" s="39" t="str">
        <f>'исходные данные не исправлять!'!K152</f>
        <v>главная</v>
      </c>
    </row>
    <row r="172" spans="8:15" ht="47.25">
      <c r="H172" s="39">
        <v>150</v>
      </c>
      <c r="I172" s="39" t="str">
        <f>'исходные данные не исправлять!'!C153</f>
        <v>Малинина 
Марина 
Николаевна</v>
      </c>
      <c r="J172" s="39" t="str">
        <f>'исходные данные не исправлять!'!F153</f>
        <v>для замещения главной группы должностей  в порядке должностного роста</v>
      </c>
      <c r="K172" s="39" t="str">
        <f>'исходные данные не исправлять!'!G153</f>
        <v>математические методы  и исследование операций  в экономике  юриспруденция</v>
      </c>
      <c r="L172" s="40">
        <f>'исходные данные не исправлять!'!P153</f>
        <v>20.1</v>
      </c>
      <c r="M172" s="40">
        <f>'исходные данные не исправлять!'!Q153</f>
        <v>6.11</v>
      </c>
      <c r="N172" s="39" t="str">
        <f>'исходные данные не исправлять!'!I153</f>
        <v>начальник отдела правового обеспечения Министерства государственного имущества Республики Марий Эл  </v>
      </c>
      <c r="O172" s="39" t="str">
        <f>'исходные данные не исправлять!'!K153</f>
        <v>главная</v>
      </c>
    </row>
    <row r="173" spans="8:15" ht="63">
      <c r="H173" s="39">
        <v>151</v>
      </c>
      <c r="I173" s="39" t="str">
        <f>'исходные данные не исправлять!'!C154</f>
        <v>Малова  
Татьяна 
Валерьевна</v>
      </c>
      <c r="J173" s="39" t="str">
        <f>'исходные данные не исправлять!'!F154</f>
        <v>для замещения главной группы должностей  в порядке должностного роста</v>
      </c>
      <c r="K173" s="39" t="str">
        <f>'исходные данные не исправлять!'!G154</f>
        <v>финансы и кредит</v>
      </c>
      <c r="L173" s="40">
        <f>'исходные данные не исправлять!'!P154</f>
        <v>18.4</v>
      </c>
      <c r="M173" s="40">
        <f>'исходные данные не исправлять!'!Q154</f>
        <v>0</v>
      </c>
      <c r="N173" s="39" t="str">
        <f>'исходные данные не исправлять!'!I154</f>
        <v>консультант отдела финансирования инвестиционных программ и дорожного хозяйства Министерства финансов Республики Марий Эл</v>
      </c>
      <c r="O173" s="39" t="str">
        <f>'исходные данные не исправлять!'!K154</f>
        <v>главная</v>
      </c>
    </row>
    <row r="174" spans="8:15" ht="47.25">
      <c r="H174" s="39">
        <v>152</v>
      </c>
      <c r="I174" s="39" t="str">
        <f>'исходные данные не исправлять!'!C155</f>
        <v>Мамаева 
Татьяна 
Валерьевна</v>
      </c>
      <c r="J174" s="39" t="str">
        <f>'исходные данные не исправлять!'!F155</f>
        <v>для замещения главной группы должностей  в порядке должностного роста</v>
      </c>
      <c r="K174" s="39" t="str">
        <f>'исходные данные не исправлять!'!G155</f>
        <v>вычислительные машины, комплексы и сети</v>
      </c>
      <c r="L174" s="40">
        <f>'исходные данные не исправлять!'!P155</f>
        <v>18</v>
      </c>
      <c r="M174" s="40">
        <f>'исходные данные не исправлять!'!Q155</f>
        <v>26</v>
      </c>
      <c r="N174" s="39" t="str">
        <f>'исходные данные не исправлять!'!I155</f>
        <v>консультант отдела - информационного центра аппарата Избирательной  комиссии Республики Марий Эл</v>
      </c>
      <c r="O174" s="39" t="str">
        <f>'исходные данные не исправлять!'!K155</f>
        <v>главная</v>
      </c>
    </row>
    <row r="175" spans="8:15" ht="78.75">
      <c r="H175" s="39">
        <v>153</v>
      </c>
      <c r="I175" s="39" t="str">
        <f>'исходные данные не исправлять!'!C156</f>
        <v>Марышев 
Павел 
Александрович</v>
      </c>
      <c r="J175" s="39" t="str">
        <f>'исходные данные не исправлять!'!F156</f>
        <v>начальник отдела государственного жилищного надзора Департамента государственного жилищного надзора Республики Марий Эл  </v>
      </c>
      <c r="K175" s="39" t="str">
        <f>'исходные данные не исправлять!'!G156</f>
        <v>строительство</v>
      </c>
      <c r="L175" s="40">
        <f>'исходные данные не исправлять!'!P156</f>
        <v>7.2</v>
      </c>
      <c r="M175" s="40">
        <f>'исходные данные не исправлять!'!Q156</f>
        <v>5.6</v>
      </c>
      <c r="N175" s="39" t="str">
        <f>'исходные данные не исправлять!'!I156</f>
        <v>инженер-конструктор 1 категории ООО Специализированный застройщик «Казанский Посад»
</v>
      </c>
      <c r="O175" s="39" t="str">
        <f>'исходные данные не исправлять!'!K156</f>
        <v>главная</v>
      </c>
    </row>
    <row r="176" spans="8:15" ht="63">
      <c r="H176" s="39">
        <v>154</v>
      </c>
      <c r="I176" s="39" t="str">
        <f>'исходные данные не исправлять!'!C157</f>
        <v>Меледина 
Анна 
Сергеевна</v>
      </c>
      <c r="J176" s="39" t="str">
        <f>'исходные данные не исправлять!'!F157</f>
        <v>для замещения главной группы должностей  в порядке должностного роста</v>
      </c>
      <c r="K176" s="39" t="str">
        <f>'исходные данные не исправлять!'!G157</f>
        <v>юриспруденция</v>
      </c>
      <c r="L176" s="40">
        <f>'исходные данные не исправлять!'!P157</f>
        <v>11.5</v>
      </c>
      <c r="M176" s="40">
        <f>'исходные данные не исправлять!'!Q157</f>
        <v>11.5</v>
      </c>
      <c r="N176" s="39" t="str">
        <f>'исходные данные не исправлять!'!I157</f>
        <v>консультант отдела  по сохранению, использованию  и охране объектов культурного наследия Министерства культуры, печати и по делам национальностей Республики Марий Эл</v>
      </c>
      <c r="O176" s="39" t="str">
        <f>'исходные данные не исправлять!'!K157</f>
        <v>главная</v>
      </c>
    </row>
    <row r="177" spans="8:15" ht="47.25">
      <c r="H177" s="39">
        <v>155</v>
      </c>
      <c r="I177" s="39" t="str">
        <f>'исходные данные не исправлять!'!C158</f>
        <v>Моравчик 
Евгения 
Эдуардовна</v>
      </c>
      <c r="J177" s="39" t="str">
        <f>'исходные данные не исправлять!'!F158</f>
        <v>для замещения главной группы должностей  в порядке должностного роста</v>
      </c>
      <c r="K177" s="39" t="str">
        <f>'исходные данные не исправлять!'!G158</f>
        <v>государственное  и муниципальное управление </v>
      </c>
      <c r="L177" s="40">
        <f>'исходные данные не исправлять!'!P158</f>
        <v>17.1</v>
      </c>
      <c r="M177" s="40">
        <f>'исходные данные не исправлять!'!Q158</f>
        <v>17.1</v>
      </c>
      <c r="N177" s="39" t="str">
        <f>'исходные данные не исправлять!'!I158</f>
        <v>советник  в секретариате Руководителя Администрации Главы Республики Марий Эл</v>
      </c>
      <c r="O177" s="39" t="str">
        <f>'исходные данные не исправлять!'!K158</f>
        <v>главная</v>
      </c>
    </row>
    <row r="178" spans="8:15" ht="110.25">
      <c r="H178" s="39">
        <v>156</v>
      </c>
      <c r="I178" s="39" t="str">
        <f>'исходные данные не исправлять!'!C159</f>
        <v>Морозенко 
Тарас 
Николаевич</v>
      </c>
      <c r="J178" s="39" t="str">
        <f>'исходные данные не исправлять!'!F159</f>
        <v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</v>
      </c>
      <c r="K178" s="39" t="str">
        <f>'исходные данные не исправлять!'!G159</f>
        <v>организация продовольственного обеспечения. менеджмент</v>
      </c>
      <c r="L178" s="40">
        <f>'исходные данные не исправлять!'!P159</f>
        <v>23.1</v>
      </c>
      <c r="M178" s="40">
        <f>'исходные данные не исправлять!'!Q159</f>
        <v>19.5</v>
      </c>
      <c r="N178" s="39" t="str">
        <f>'исходные данные не исправлять!'!I159</f>
        <v>временно не работает </v>
      </c>
      <c r="O178" s="39" t="str">
        <f>'исходные данные не исправлять!'!K159</f>
        <v>главная</v>
      </c>
    </row>
    <row r="179" spans="8:15" ht="63">
      <c r="H179" s="39">
        <v>157</v>
      </c>
      <c r="I179" s="39" t="str">
        <f>'исходные данные не исправлять!'!C160</f>
        <v>Мочалова 
Елизавета
 Михайловна</v>
      </c>
      <c r="J179" s="39" t="str">
        <f>'исходные данные не исправлять!'!F160</f>
        <v>для замещения главной группы должностей  в порядке должностного роста</v>
      </c>
      <c r="K179" s="39" t="str">
        <f>'исходные данные не исправлять!'!G160</f>
        <v>бухгалтерский учет, анализ и аудит</v>
      </c>
      <c r="L179" s="40">
        <f>'исходные данные не исправлять!'!P160</f>
        <v>22.1</v>
      </c>
      <c r="M179" s="40">
        <f>'исходные данные не исправлять!'!Q160</f>
        <v>22.5</v>
      </c>
      <c r="N179" s="39" t="str">
        <f>'исходные данные не исправлять!'!I160</f>
        <v>консультант отдела финансирования  и бухгалтерского учета Министерства строительства, архитектуры  и жилищно-коммунального хозяйства Республики Марий Эл</v>
      </c>
      <c r="O179" s="39" t="str">
        <f>'исходные данные не исправлять!'!K160</f>
        <v>главная</v>
      </c>
    </row>
    <row r="180" spans="8:15" ht="63">
      <c r="H180" s="39">
        <v>158</v>
      </c>
      <c r="I180" s="39" t="str">
        <f>'исходные данные не исправлять!'!C161</f>
        <v>Муксинова 
Лейсэн 
Кадимовна</v>
      </c>
      <c r="J180" s="39" t="str">
        <f>'исходные данные не исправлять!'!F161</f>
        <v>советник в управлении Главы Республики Марий Эл  по профилактике коррупционных и иных правонарушений </v>
      </c>
      <c r="K180" s="39" t="str">
        <f>'исходные данные не исправлять!'!G161</f>
        <v>юриспруденция</v>
      </c>
      <c r="L180" s="40">
        <f>'исходные данные не исправлять!'!P161</f>
        <v>0</v>
      </c>
      <c r="M180" s="40">
        <f>'исходные данные не исправлять!'!Q161</f>
        <v>6.4</v>
      </c>
      <c r="N180" s="39" t="str">
        <f>'исходные данные не исправлять!'!I161</f>
        <v>главный специалист-эксперт отдела правовой работы Министерства сельского хозяйства и продовольствия Республики Марий Эл</v>
      </c>
      <c r="O180" s="39" t="str">
        <f>'исходные данные не исправлять!'!K161</f>
        <v>главная</v>
      </c>
    </row>
    <row r="181" spans="8:15" ht="47.25">
      <c r="H181" s="39">
        <v>159</v>
      </c>
      <c r="I181" s="39" t="str">
        <f>'исходные данные не исправлять!'!C162</f>
        <v>Мусина 
Алсу  
Файзрахмановна</v>
      </c>
      <c r="J181" s="39" t="str">
        <f>'исходные данные не исправлять!'!F162</f>
        <v>для замещения главной группы должностей   в порядке должностного роста</v>
      </c>
      <c r="K181" s="39" t="str">
        <f>'исходные данные не исправлять!'!G162</f>
        <v>бухгалтерский учет, анализ и аудит</v>
      </c>
      <c r="L181" s="40">
        <f>'исходные данные не исправлять!'!P162</f>
        <v>14.4</v>
      </c>
      <c r="M181" s="40">
        <f>'исходные данные не исправлять!'!Q162</f>
        <v>0.4</v>
      </c>
      <c r="N181" s="39" t="str">
        <f>'исходные данные не исправлять!'!I162</f>
        <v>консультант отдела реестров Министерства государственного имущества Республики Марий Эл</v>
      </c>
      <c r="O181" s="39" t="str">
        <f>'исходные данные не исправлять!'!K162</f>
        <v>главная</v>
      </c>
    </row>
    <row r="182" spans="8:15" ht="126">
      <c r="H182" s="39">
        <v>160</v>
      </c>
      <c r="I182" s="39" t="str">
        <f>'исходные данные не исправлять!'!C163</f>
        <v>Наумова 
Марина  
Александровна</v>
      </c>
      <c r="J182" s="39" t="str">
        <f>'исходные данные не исправлять!'!F163</f>
        <v>начальник отдела государственного мониторинга   и государственного кадастра объектов животного мира Департамента Республики Марий Эл по охране, контролю и регулированию использования объектов животного мира</v>
      </c>
      <c r="K182" s="39" t="str">
        <f>'исходные данные не исправлять!'!G163</f>
        <v>юриспруденция</v>
      </c>
      <c r="L182" s="40">
        <f>'исходные данные не исправлять!'!P163</f>
        <v>7.1</v>
      </c>
      <c r="M182" s="40">
        <f>'исходные данные не исправлять!'!Q163</f>
        <v>7.1</v>
      </c>
      <c r="N182" s="39" t="str">
        <f>'исходные данные не исправлять!'!I163</f>
        <v>заместитель начальника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 </v>
      </c>
      <c r="O182" s="39" t="str">
        <f>'исходные данные не исправлять!'!K163</f>
        <v>главная</v>
      </c>
    </row>
    <row r="183" spans="8:15" ht="63">
      <c r="H183" s="39">
        <v>161</v>
      </c>
      <c r="I183" s="39" t="str">
        <f>'исходные данные не исправлять!'!C164</f>
        <v>Никитина   
Светлана   
Александровна </v>
      </c>
      <c r="J183" s="39" t="str">
        <f>'исходные данные не исправлять!'!F164</f>
        <v>заместитель начальника отдела финансирования аппарата управления Министерства финансов Республики Марий Эл  </v>
      </c>
      <c r="K183" s="39" t="str">
        <f>'исходные данные не исправлять!'!G164</f>
        <v>бухгалтерский учет   и аудит</v>
      </c>
      <c r="L183" s="40">
        <f>'исходные данные не исправлять!'!P164</f>
        <v>16.11</v>
      </c>
      <c r="M183" s="40">
        <f>'исходные данные не исправлять!'!Q164</f>
        <v>21.4</v>
      </c>
      <c r="N183" s="39" t="str">
        <f>'исходные данные не исправлять!'!I164</f>
        <v>начальник отдела управления задолженностью бюджета Министерства финансов Республики Марий Эл  </v>
      </c>
      <c r="O183" s="39" t="str">
        <f>'исходные данные не исправлять!'!K164</f>
        <v>главная</v>
      </c>
    </row>
    <row r="184" spans="8:15" ht="47.25">
      <c r="H184" s="39">
        <v>162</v>
      </c>
      <c r="I184" s="39" t="str">
        <f>'исходные данные не исправлять!'!C165</f>
        <v>Николаева  
Екатерина 
Юрьевна</v>
      </c>
      <c r="J184" s="39" t="str">
        <f>'исходные данные не исправлять!'!F165</f>
        <v>для замещения главной группы должностей   в порядке должностного роста</v>
      </c>
      <c r="K184" s="39" t="str">
        <f>'исходные данные не исправлять!'!G165</f>
        <v>государственное  и муниципальное управление </v>
      </c>
      <c r="L184" s="40">
        <f>'исходные данные не исправлять!'!P165</f>
        <v>19.5</v>
      </c>
      <c r="M184" s="40">
        <f>'исходные данные не исправлять!'!Q165</f>
        <v>19.5</v>
      </c>
      <c r="N184" s="39" t="str">
        <f>'исходные данные не исправлять!'!I165</f>
        <v>консультант отдела закупок и продаж Министерства государственного имущества Республики Марий Эл</v>
      </c>
      <c r="O184" s="39" t="str">
        <f>'исходные данные не исправлять!'!K165</f>
        <v>главная</v>
      </c>
    </row>
    <row r="185" spans="8:15" ht="78.75">
      <c r="H185" s="39">
        <v>163</v>
      </c>
      <c r="I185" s="39" t="str">
        <f>'исходные данные не исправлять!'!C166</f>
        <v>Новоселов 
Павел 
Олегович</v>
      </c>
      <c r="J185" s="39" t="str">
        <f>'исходные данные не исправлять!'!F166</f>
        <v>заместитель начальника отдела финансирования отраслей здравоохранения, физической культуры  и спорта Министерства финансов Республики  Марий Эл </v>
      </c>
      <c r="K185" s="39" t="str">
        <f>'исходные данные не исправлять!'!G166</f>
        <v>налоги  и налогообложение</v>
      </c>
      <c r="L185" s="40">
        <f>'исходные данные не исправлять!'!P166</f>
        <v>10.11</v>
      </c>
      <c r="M185" s="40">
        <f>'исходные данные не исправлять!'!Q166</f>
        <v>8.11</v>
      </c>
      <c r="N185" s="39" t="str">
        <f>'исходные данные не исправлять!'!I166</f>
        <v>ведущий консультант отдела финансирования аппарата управления Министерства финансов Республики Марий Эл</v>
      </c>
      <c r="O185" s="39" t="str">
        <f>'исходные данные не исправлять!'!K166</f>
        <v>главная</v>
      </c>
    </row>
    <row r="186" spans="8:15" ht="47.25">
      <c r="H186" s="39">
        <v>164</v>
      </c>
      <c r="I186" s="39" t="str">
        <f>'исходные данные не исправлять!'!C167</f>
        <v>Нургалиева 
Алла 
Анатольевна</v>
      </c>
      <c r="J186" s="39" t="str">
        <f>'исходные данные не исправлять!'!F167</f>
        <v>для замещения главной группы должностей  в порядке должностного роста</v>
      </c>
      <c r="K186" s="39" t="str">
        <f>'исходные данные не исправлять!'!G167</f>
        <v>финансы и кредит</v>
      </c>
      <c r="L186" s="40">
        <f>'исходные данные не исправлять!'!P167</f>
        <v>5.8</v>
      </c>
      <c r="M186" s="40">
        <f>'исходные данные не исправлять!'!Q167</f>
        <v>15.9</v>
      </c>
      <c r="N186" s="39" t="str">
        <f>'исходные данные не исправлять!'!I167</f>
        <v>консультант отдела государственной поддержки отраслей экономики Министерства финансов Республики Марий Эл</v>
      </c>
      <c r="O186" s="39" t="str">
        <f>'исходные данные не исправлять!'!K167</f>
        <v>главная</v>
      </c>
    </row>
    <row r="187" spans="8:15" ht="94.5">
      <c r="H187" s="39">
        <v>165</v>
      </c>
      <c r="I187" s="39" t="str">
        <f>'исходные данные не исправлять!'!C168</f>
        <v>Павлова 
Надежда 
Аркадьевна</v>
      </c>
      <c r="J187" s="39" t="str">
        <f>'исходные данные не исправлять!'!F168</f>
        <v>начальник отдела жилищно-коммунального хозяйства Министерства строительства, архитектуры и жилищно-коммунального хозяйства Республики Марий Эл </v>
      </c>
      <c r="K187" s="39" t="str">
        <f>'исходные данные не исправлять!'!G168</f>
        <v>проектирование  и технология радиоэлектронных средств  экономика  профессиональная переподготовка   бухгалтерский учет, анализ и аудит </v>
      </c>
      <c r="L187" s="40">
        <f>'исходные данные не исправлять!'!P168</f>
        <v>0</v>
      </c>
      <c r="M187" s="40">
        <f>'исходные данные не исправлять!'!Q168</f>
        <v>20.1</v>
      </c>
      <c r="N187" s="39" t="str">
        <f>'исходные данные не исправлять!'!I168</f>
        <v>менеджер по продажам 1 категории производства специального технологического оборудования № 200 АО «ОКТБ «Кристалл»</v>
      </c>
      <c r="O187" s="39" t="str">
        <f>'исходные данные не исправлять!'!K168</f>
        <v>главная</v>
      </c>
    </row>
    <row r="188" spans="8:15" ht="63">
      <c r="H188" s="39">
        <v>166</v>
      </c>
      <c r="I188" s="39" t="str">
        <f>'исходные данные не исправлять!'!C169</f>
        <v>Панина 
Ирина 
Владимировна</v>
      </c>
      <c r="J188" s="39" t="str">
        <f>'исходные данные не исправлять!'!F169</f>
        <v>для замещения главной группы должностей  в порядке должностного роста</v>
      </c>
      <c r="K188" s="39" t="str">
        <f>'исходные данные не исправлять!'!G169</f>
        <v>электроснабжение</v>
      </c>
      <c r="L188" s="40">
        <f>'исходные данные не исправлять!'!P169</f>
        <v>11.4</v>
      </c>
      <c r="M188" s="40">
        <f>'исходные данные не исправлять!'!Q169</f>
        <v>11.4</v>
      </c>
      <c r="N188" s="39" t="str">
        <f>'исходные данные не исправлять!'!I169</f>
        <v>советник отдела топливно-энергетического комплекса Министерства промышленности, экономического развития и торговли Республики Марий Эл</v>
      </c>
      <c r="O188" s="39" t="str">
        <f>'исходные данные не исправлять!'!K169</f>
        <v>главная</v>
      </c>
    </row>
    <row r="189" spans="8:15" ht="47.25">
      <c r="H189" s="39">
        <v>167</v>
      </c>
      <c r="I189" s="39" t="str">
        <f>'исходные данные не исправлять!'!C170</f>
        <v>Панкова 
Ольга 
Сергеевна</v>
      </c>
      <c r="J189" s="39" t="str">
        <f>'исходные данные не исправлять!'!F170</f>
        <v>для замещения главной группы должностей  в порядке должностного роста</v>
      </c>
      <c r="K189" s="39" t="str">
        <f>'исходные данные не исправлять!'!G170</f>
        <v>прикладная математика</v>
      </c>
      <c r="L189" s="40">
        <f>'исходные данные не исправлять!'!P170</f>
        <v>23</v>
      </c>
      <c r="M189" s="40">
        <f>'исходные данные не исправлять!'!Q170</f>
        <v>0.2</v>
      </c>
      <c r="N189" s="39" t="str">
        <f>'исходные данные не исправлять!'!I170</f>
        <v>ведущий консультант отдела организационно-правовой работы аппарата Избирательной комиссии Республики Марий Эл</v>
      </c>
      <c r="O189" s="39" t="str">
        <f>'исходные данные не исправлять!'!K170</f>
        <v>главная</v>
      </c>
    </row>
    <row r="190" spans="8:15" ht="63">
      <c r="H190" s="39">
        <v>168</v>
      </c>
      <c r="I190" s="39" t="str">
        <f>'исходные данные не исправлять!'!C171</f>
        <v>Паршина 
Валентина 
Юрьевна</v>
      </c>
      <c r="J190" s="39" t="str">
        <f>'исходные данные не исправлять!'!F171</f>
        <v>для замещения главной группы должностей  в порядке должностного роста</v>
      </c>
      <c r="K190" s="39" t="str">
        <f>'исходные данные не исправлять!'!G171</f>
        <v>психология  финансы и кредит </v>
      </c>
      <c r="L190" s="40">
        <f>'исходные данные не исправлять!'!P171</f>
        <v>11.7</v>
      </c>
      <c r="M190" s="40">
        <f>'исходные данные не исправлять!'!Q171</f>
        <v>0</v>
      </c>
      <c r="N190" s="39" t="str">
        <f>'исходные данные не исправлять!'!I171</f>
        <v>консультант отдела кадровой работы  и делопроизводства  Министерства внутренней политики, развития местного самоуправления  и юстиции Республики Марий Эл</v>
      </c>
      <c r="O190" s="39" t="str">
        <f>'исходные данные не исправлять!'!K171</f>
        <v>главная</v>
      </c>
    </row>
    <row r="191" spans="8:15" ht="94.5">
      <c r="H191" s="39">
        <v>169</v>
      </c>
      <c r="I191" s="39" t="str">
        <f>'исходные данные не исправлять!'!C172</f>
        <v>Паскаль  
Елена 
Евгеньевна  </v>
      </c>
      <c r="J191" s="39" t="str">
        <f>'исходные данные не исправлять!'!F172</f>
        <v>начальник отдела финансирования, бухгалтерского учета, государственной гражданской службы  и кадров Центральной избирательной комиссии Республики Марий Эл </v>
      </c>
      <c r="K191" s="39" t="str">
        <f>'исходные данные не исправлять!'!G172</f>
        <v>бухгалтерский учет  и аудит</v>
      </c>
      <c r="L191" s="40">
        <f>'исходные данные не исправлять!'!P172</f>
        <v>20.1</v>
      </c>
      <c r="M191" s="40">
        <f>'исходные данные не исправлять!'!Q172</f>
        <v>20.1</v>
      </c>
      <c r="N191" s="39" t="str">
        <f>'исходные данные не исправлять!'!I172</f>
        <v>старший специалист - ревизор отделения документальных исследований Управления экономической безопасности и противодействия коррупции Министерства внутренних дел  по Республике  Марий Эл</v>
      </c>
      <c r="O191" s="39" t="str">
        <f>'исходные данные не исправлять!'!K172</f>
        <v>главная</v>
      </c>
    </row>
    <row r="192" spans="8:15" ht="63">
      <c r="H192" s="39">
        <v>170</v>
      </c>
      <c r="I192" s="39" t="str">
        <f>'исходные данные не исправлять!'!C173</f>
        <v>Пауткина  
Алла  
Александровна</v>
      </c>
      <c r="J192" s="39" t="str">
        <f>'исходные данные не исправлять!'!F173</f>
        <v>для замещения главной группы должностей   в порядке должностного роста</v>
      </c>
      <c r="K192" s="39" t="str">
        <f>'исходные данные не исправлять!'!G173</f>
        <v>менеджмент    юриспруденция    экономика</v>
      </c>
      <c r="L192" s="40">
        <f>'исходные данные не исправлять!'!P173</f>
        <v>23.11</v>
      </c>
      <c r="M192" s="40">
        <f>'исходные данные не исправлять!'!Q173</f>
        <v>23.11</v>
      </c>
      <c r="N192" s="39" t="str">
        <f>'исходные данные не исправлять!'!I173</f>
        <v>заместитель начальника отдела финансового планирования, бухгалтерского учета   и отчетности Министерства транспорта и дорожного хозяйства Республики Марий Эл</v>
      </c>
      <c r="O192" s="39" t="str">
        <f>'исходные данные не исправлять!'!K173</f>
        <v>главная</v>
      </c>
    </row>
    <row r="193" spans="8:15" ht="157.5">
      <c r="H193" s="39">
        <v>171</v>
      </c>
      <c r="I193" s="39" t="str">
        <f>'исходные данные не исправлять!'!C174</f>
        <v>Петкевич 
Светлана  Александровна</v>
      </c>
      <c r="J193" s="39" t="str">
        <f>'исходные данные не исправлять!'!F174</f>
        <v>начальник отдела организационной и кадровой работы Министерства культуры, печати и по делам национальностей Республики Марий Эл  
для замещения главной группы должностей  в порядке должностного роста</v>
      </c>
      <c r="K193" s="39" t="str">
        <f>'исходные данные не исправлять!'!G174</f>
        <v>математика  государственное и муниципальное управление</v>
      </c>
      <c r="L193" s="40">
        <f>'исходные данные не исправлять!'!P174</f>
        <v>8</v>
      </c>
      <c r="M193" s="40">
        <f>'исходные данные не исправлять!'!Q174</f>
        <v>20</v>
      </c>
      <c r="N193" s="39" t="str">
        <f>'исходные данные не исправлять!'!I174</f>
        <v>консультант отдела анализа и технического развития Министерства культуры, печати и по делам национальностей Республики Марий Эл</v>
      </c>
      <c r="O193" s="39" t="str">
        <f>'исходные данные не исправлять!'!K174</f>
        <v>главная</v>
      </c>
    </row>
    <row r="194" spans="8:15" ht="126">
      <c r="H194" s="39">
        <v>172</v>
      </c>
      <c r="I194" s="39" t="str">
        <f>'исходные данные не исправлять!'!C175</f>
        <v>Петров  Александр  Николаевич</v>
      </c>
      <c r="J194" s="39" t="str">
        <f>'исходные данные не исправлять!'!F175</f>
        <v>для замещения главной группы должностей   в порядке должностного роста</v>
      </c>
      <c r="K194" s="39" t="str">
        <f>'исходные данные не исправлять!'!G175</f>
        <v>механизация сельского хозяйства</v>
      </c>
      <c r="L194" s="40">
        <f>'исходные данные не исправлять!'!P175</f>
        <v>12.11</v>
      </c>
      <c r="M194" s="40">
        <f>'исходные данные не исправлять!'!Q175</f>
        <v>12.11</v>
      </c>
      <c r="N194" s="39" t="str">
        <f>'исходные данные не исправлять!'!I175</f>
        <v>главный государственный инспектор - главный государственный  инженер-инспектор   по городу Йошкар-Оле отдела   по осуществлению надзора департамента по региональному государственному надзору в области технического состояния самоходных машин и других видов техники Министерства сельского хозяйства   и продовольствия Республики Марий Эл</v>
      </c>
      <c r="O194" s="39" t="str">
        <f>'исходные данные не исправлять!'!K175</f>
        <v>главная</v>
      </c>
    </row>
    <row r="195" spans="8:15" ht="47.25">
      <c r="H195" s="39">
        <v>173</v>
      </c>
      <c r="I195" s="39" t="str">
        <f>'исходные данные не исправлять!'!C176</f>
        <v>Петрова 
Елена Владимировна</v>
      </c>
      <c r="J195" s="39" t="str">
        <f>'исходные данные не исправлять!'!F176</f>
        <v>для замещения главной группы должностей  в порядке должностного роста</v>
      </c>
      <c r="K195" s="39" t="str">
        <f>'исходные данные не исправлять!'!G176</f>
        <v>математика   государственное и муниципальное управление </v>
      </c>
      <c r="L195" s="40">
        <f>'исходные данные не исправлять!'!P176</f>
        <v>22</v>
      </c>
      <c r="M195" s="40">
        <f>'исходные данные не исправлять!'!Q176</f>
        <v>24.4</v>
      </c>
      <c r="N195" s="39" t="str">
        <f>'исходные данные не исправлять!'!I176</f>
        <v>консультант по делам архивов Министерства культуры, печати и по делам национальностей Республики Марий Эл</v>
      </c>
      <c r="O195" s="39" t="str">
        <f>'исходные данные не исправлять!'!K176</f>
        <v>главная</v>
      </c>
    </row>
    <row r="196" spans="8:15" ht="63">
      <c r="H196" s="39">
        <v>174</v>
      </c>
      <c r="I196" s="39" t="str">
        <f>'исходные данные не исправлять!'!C177</f>
        <v>Петухова Анастасия Владимировна</v>
      </c>
      <c r="J196" s="39" t="str">
        <f>'исходные данные не исправлять!'!F177</f>
        <v>для замещения главной группы должностей  в порядке должностного роста</v>
      </c>
      <c r="K196" s="39" t="str">
        <f>'исходные данные не исправлять!'!G177</f>
        <v>финансы и кредит  жилищное хозяйство и коммунальная инфраструктура</v>
      </c>
      <c r="L196" s="40">
        <f>'исходные данные не исправлять!'!P177</f>
        <v>13.6</v>
      </c>
      <c r="M196" s="40">
        <f>'исходные данные не исправлять!'!Q177</f>
        <v>14.8</v>
      </c>
      <c r="N196" s="39" t="str">
        <f>'исходные данные не исправлять!'!I177</f>
        <v>начальник отдела контроля платежей и бухгалтерского учета Департамента государственного жилищного надзора Республики Марий Эл</v>
      </c>
      <c r="O196" s="39" t="str">
        <f>'исходные данные не исправлять!'!K177</f>
        <v>главная</v>
      </c>
    </row>
    <row r="197" spans="8:15" ht="78.75">
      <c r="H197" s="39">
        <v>175</v>
      </c>
      <c r="I197" s="39" t="str">
        <f>'исходные данные не исправлять!'!C178</f>
        <v>Петухова 
Лариса 
Викторовна</v>
      </c>
      <c r="J197" s="39" t="str">
        <f>'исходные данные не исправлять!'!F178</f>
        <v>заместитель начальника отдела финансового планирования и бюджетного учета Департамента труда  и занятости населения Республики Марий Эл </v>
      </c>
      <c r="K197" s="39" t="str">
        <f>'исходные данные не исправлять!'!G178</f>
        <v>менеджмент организации  </v>
      </c>
      <c r="L197" s="40">
        <f>'исходные данные не исправлять!'!P178</f>
        <v>17.6</v>
      </c>
      <c r="M197" s="40">
        <f>'исходные данные не исправлять!'!Q178</f>
        <v>22.8</v>
      </c>
      <c r="N197" s="39" t="str">
        <f>'исходные данные не исправлять!'!I178</f>
        <v>консультант отдела финансового и бухгалтерского учета Управления делами Главы Республики Марий Эл и Правительства Республики Марий Эл</v>
      </c>
      <c r="O197" s="39" t="str">
        <f>'исходные данные не исправлять!'!K178</f>
        <v>главная</v>
      </c>
    </row>
    <row r="198" spans="8:15" ht="126">
      <c r="H198" s="39">
        <v>176</v>
      </c>
      <c r="I198" s="39" t="str">
        <f>'исходные данные не исправлять!'!C179</f>
        <v>Пигалин  
Дмитрий  
Иванович</v>
      </c>
      <c r="J198" s="39" t="str">
        <f>'исходные данные не исправлять!'!F179</f>
        <v>заместитель начальника отдела государственного мониторинга   и государственного кадастра объектов животного мира Департамента Республики Марий Эл по охране, контролю и регулированию использования объектов животного мира  </v>
      </c>
      <c r="K198" s="39" t="str">
        <f>'исходные данные не исправлять!'!G179</f>
        <v>экология и природопользование</v>
      </c>
      <c r="L198" s="40">
        <f>'исходные данные не исправлять!'!P179</f>
        <v>7.1</v>
      </c>
      <c r="M198" s="40">
        <f>'исходные данные не исправлять!'!Q179</f>
        <v>7.9</v>
      </c>
      <c r="N198" s="39" t="str">
        <f>'исходные данные не исправлять!'!I179</f>
        <v>главный государственный инспектор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</v>
      </c>
      <c r="O198" s="39" t="str">
        <f>'исходные данные не исправлять!'!K179</f>
        <v>главная</v>
      </c>
    </row>
    <row r="199" spans="8:15" ht="63">
      <c r="H199" s="39">
        <v>177</v>
      </c>
      <c r="I199" s="39" t="str">
        <f>'исходные данные не исправлять!'!C180</f>
        <v>Плотникова  
Татьяна  
Сергеевна</v>
      </c>
      <c r="J199" s="39" t="str">
        <f>'исходные данные не исправлять!'!F180</f>
        <v>для замещения главной группы должностей   в порядке должностного роста</v>
      </c>
      <c r="K199" s="39" t="str">
        <f>'исходные данные не исправлять!'!G180</f>
        <v>бухгалтерский учет   и аудит  </v>
      </c>
      <c r="L199" s="40">
        <f>'исходные данные не исправлять!'!P180</f>
        <v>20.5</v>
      </c>
      <c r="M199" s="40">
        <f>'исходные данные не исправлять!'!Q180</f>
        <v>20.5</v>
      </c>
      <c r="N199" s="39" t="str">
        <f>'исходные данные не исправлять!'!I180</f>
        <v>советник отдела бухгалтерского учета, отчетности и закупок для нужд министерства Министерства промышленности, экономического развития и торговли Республики Марий Эл</v>
      </c>
      <c r="O199" s="39" t="str">
        <f>'исходные данные не исправлять!'!K180</f>
        <v>главная</v>
      </c>
    </row>
    <row r="200" spans="8:15" ht="47.25">
      <c r="H200" s="39">
        <v>178</v>
      </c>
      <c r="I200" s="39" t="str">
        <f>'исходные данные не исправлять!'!C181</f>
        <v>Поздеева 
Ксения  
Олеговна</v>
      </c>
      <c r="J200" s="39" t="str">
        <f>'исходные данные не исправлять!'!F181</f>
        <v>для замещения главной группы должностей  в порядке должностного роста</v>
      </c>
      <c r="K200" s="39" t="str">
        <f>'исходные данные не исправлять!'!G181</f>
        <v>юриспруденция</v>
      </c>
      <c r="L200" s="40">
        <f>'исходные данные не исправлять!'!P181</f>
        <v>6.3</v>
      </c>
      <c r="M200" s="40">
        <f>'исходные данные не исправлять!'!Q181</f>
        <v>6.3</v>
      </c>
      <c r="N200" s="39" t="str">
        <f>'исходные данные не исправлять!'!I181</f>
        <v>консультант управления правовой и кадровой работы Министерства образования и науки Республики Марий Эл</v>
      </c>
      <c r="O200" s="39" t="str">
        <f>'исходные данные не исправлять!'!K181</f>
        <v>главная</v>
      </c>
    </row>
    <row r="201" spans="8:15" ht="110.25">
      <c r="H201" s="39">
        <v>179</v>
      </c>
      <c r="I201" s="39" t="str">
        <f>'исходные данные не исправлять!'!C182</f>
        <v>Полевщиков 
Владимир 
Александрович</v>
      </c>
      <c r="J201" s="39" t="str">
        <f>'исходные данные не исправлять!'!F182</f>
        <v>начальник отдела  по сохранению, использованию и охране объектов культурного наследия Министерства культуры, печати и по делам национальностей Республики Марий Эл  </v>
      </c>
      <c r="K201" s="39" t="str">
        <f>'исходные данные не исправлять!'!G182</f>
        <v>проектирование  и технология радиоэлектронных средств  юриспруденция</v>
      </c>
      <c r="L201" s="40">
        <f>'исходные данные не исправлять!'!P182</f>
        <v>13.3</v>
      </c>
      <c r="M201" s="40">
        <f>'исходные данные не исправлять!'!Q182</f>
        <v>18.8</v>
      </c>
      <c r="N201" s="39" t="str">
        <f>'исходные данные не исправлять!'!I182</f>
        <v>временно не работает</v>
      </c>
      <c r="O201" s="39" t="str">
        <f>'исходные данные не исправлять!'!K182</f>
        <v>главная</v>
      </c>
    </row>
    <row r="202" spans="8:15" ht="63">
      <c r="H202" s="39">
        <v>180</v>
      </c>
      <c r="I202" s="39" t="str">
        <f>'исходные данные не исправлять!'!C183</f>
        <v>Понятовская 
Анжелика 
Леонидовна</v>
      </c>
      <c r="J202" s="39" t="str">
        <f>'исходные данные не исправлять!'!F183</f>
        <v>для замещения главной группы должностей  в порядке должностного роста</v>
      </c>
      <c r="K202" s="39" t="str">
        <f>'исходные данные не исправлять!'!G183</f>
        <v>бухгалтерский учет  и аудит  юриспруденция</v>
      </c>
      <c r="L202" s="40">
        <f>'исходные данные не исправлять!'!P183</f>
        <v>17.2</v>
      </c>
      <c r="M202" s="40">
        <f>'исходные данные не исправлять!'!Q183</f>
        <v>17.2</v>
      </c>
      <c r="N202" s="39" t="str">
        <f>'исходные данные не исправлять!'!I183</f>
        <v>консультант отдела государственной гражданской службы и кадров Министерства промышленности, экономического развития и торговли Республики Марий Эл</v>
      </c>
      <c r="O202" s="39" t="str">
        <f>'исходные данные не исправлять!'!K183</f>
        <v>главная</v>
      </c>
    </row>
    <row r="203" spans="8:15" ht="47.25">
      <c r="H203" s="39">
        <v>181</v>
      </c>
      <c r="I203" s="39" t="str">
        <f>'исходные данные не исправлять!'!C184</f>
        <v>Попова 
Ирина 
Валерьевна</v>
      </c>
      <c r="J203" s="39" t="str">
        <f>'исходные данные не исправлять!'!F184</f>
        <v>для замещения главной группы должностей  в порядке должностного  роста</v>
      </c>
      <c r="K203" s="39" t="str">
        <f>'исходные данные не исправлять!'!G184</f>
        <v>юриспруденция</v>
      </c>
      <c r="L203" s="40">
        <f>'исходные данные не исправлять!'!P184</f>
        <v>23.7</v>
      </c>
      <c r="M203" s="40">
        <f>'исходные данные не исправлять!'!Q184</f>
        <v>23.7</v>
      </c>
      <c r="N203" s="39" t="str">
        <f>'исходные данные не исправлять!'!I184</f>
        <v>консультант отдела правового обеспечения и кадровой работы Министерства финансов Республики Марий Эл</v>
      </c>
      <c r="O203" s="39" t="str">
        <f>'исходные данные не исправлять!'!K184</f>
        <v>главная</v>
      </c>
    </row>
    <row r="204" spans="8:15" ht="63">
      <c r="H204" s="39">
        <v>182</v>
      </c>
      <c r="I204" s="39" t="str">
        <f>'исходные данные не исправлять!'!C185</f>
        <v>Попова  
Любовь  
Владимировна</v>
      </c>
      <c r="J204" s="39" t="str">
        <f>'исходные данные не исправлять!'!F185</f>
        <v>для замещения главной группы должностей   в порядке должностного роста</v>
      </c>
      <c r="K204" s="39" t="str">
        <f>'исходные данные не исправлять!'!G185</f>
        <v>экономика   и управление   на предприятии аграрно-промышленного комплекса</v>
      </c>
      <c r="L204" s="40">
        <f>'исходные данные не исправлять!'!P185</f>
        <v>11.5</v>
      </c>
      <c r="M204" s="40">
        <f>'исходные данные не исправлять!'!Q185</f>
        <v>12</v>
      </c>
      <c r="N204" s="39" t="str">
        <f>'исходные данные не исправлять!'!I185</f>
        <v>советник отдела финансирования отраслей образования, культуры и средств массовой информации Министерства финансов Республики Марий Эл</v>
      </c>
      <c r="O204" s="39" t="str">
        <f>'исходные данные не исправлять!'!K185</f>
        <v>главная</v>
      </c>
    </row>
    <row r="205" spans="8:15" ht="63">
      <c r="H205" s="39">
        <v>183</v>
      </c>
      <c r="I205" s="39" t="str">
        <f>'исходные данные не исправлять!'!C186</f>
        <v>Попова  
Наталья 
Евгеньевна</v>
      </c>
      <c r="J205" s="39" t="str">
        <f>'исходные данные не исправлять!'!F186</f>
        <v>для замещения главной группы должностей  в порядке должностного роста</v>
      </c>
      <c r="K205" s="39" t="str">
        <f>'исходные данные не исправлять!'!G186</f>
        <v>экономика  и управление  на предприятии аграрно-промышленного комплекса</v>
      </c>
      <c r="L205" s="40">
        <f>'исходные данные не исправлять!'!P186</f>
        <v>15.8</v>
      </c>
      <c r="M205" s="40">
        <f>'исходные данные не исправлять!'!Q186</f>
        <v>16.11</v>
      </c>
      <c r="N205" s="39" t="str">
        <f>'исходные данные не исправлять!'!I186</f>
        <v>ведущий консультант отдела государственной гражданской службы, организационной  и кадровой работы Министерства транспорта и дорожного хозяйства Республики Марий Эл</v>
      </c>
      <c r="O205" s="39" t="str">
        <f>'исходные данные не исправлять!'!K186</f>
        <v>главная</v>
      </c>
    </row>
    <row r="206" spans="8:15" ht="47.25">
      <c r="H206" s="39">
        <v>184</v>
      </c>
      <c r="I206" s="39" t="str">
        <f>'исходные данные не исправлять!'!C187</f>
        <v>Попцова Анастасия  Витальевна</v>
      </c>
      <c r="J206" s="39" t="str">
        <f>'исходные данные не исправлять!'!F187</f>
        <v>для замещения главной группы должностей  в порядке должностного роста</v>
      </c>
      <c r="K206" s="39" t="str">
        <f>'исходные данные не исправлять!'!G187</f>
        <v>юриспруденция</v>
      </c>
      <c r="L206" s="40">
        <f>'исходные данные не исправлять!'!P187</f>
        <v>5.1</v>
      </c>
      <c r="M206" s="40">
        <f>'исходные данные не исправлять!'!Q187</f>
        <v>5.1</v>
      </c>
      <c r="N206" s="39" t="str">
        <f>'исходные данные не исправлять!'!I187</f>
        <v>консультант организационного отдела Министерства цифрового развития Республики Марий Эл  </v>
      </c>
      <c r="O206" s="39" t="str">
        <f>'исходные данные не исправлять!'!K187</f>
        <v>главная</v>
      </c>
    </row>
    <row r="207" spans="8:15" ht="110.25">
      <c r="H207" s="39">
        <v>185</v>
      </c>
      <c r="I207" s="39" t="str">
        <f>'исходные данные не исправлять!'!C188</f>
        <v>Птушко   
Светлана 
Ивановна</v>
      </c>
      <c r="J207" s="39" t="str">
        <f>'исходные данные не исправлять!'!F188</f>
        <v>для замещения главной группы должностей    в порядке должностного роста
для замещения главной группы должностей  в порядке должностного роста</v>
      </c>
      <c r="K207" s="39" t="str">
        <f>'исходные данные не исправлять!'!G188</f>
        <v>педагогика и методика начального обучения      юриспруденция   </v>
      </c>
      <c r="L207" s="40">
        <f>'исходные данные не исправлять!'!P188</f>
        <v>16.7</v>
      </c>
      <c r="M207" s="40">
        <f>'исходные данные не исправлять!'!Q188</f>
        <v>16.9</v>
      </c>
      <c r="N207" s="39" t="str">
        <f>'исходные данные не исправлять!'!I188</f>
        <v>ведущий консультант отдела финансирования, бухгалтерского учета, государственной гражданской службы и кадров аппарата Центральной избирательной комиссии Республики Марий Эл</v>
      </c>
      <c r="O207" s="39" t="str">
        <f>'исходные данные не исправлять!'!K188</f>
        <v>главная</v>
      </c>
    </row>
    <row r="208" spans="8:15" ht="110.25">
      <c r="H208" s="39">
        <v>186</v>
      </c>
      <c r="I208" s="39" t="str">
        <f>'исходные данные не исправлять!'!C189</f>
        <v>Репина 
Елена 
Николаевна</v>
      </c>
      <c r="J208" s="39" t="str">
        <f>'исходные данные не исправлять!'!F189</f>
        <v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</v>
      </c>
      <c r="K208" s="39" t="str">
        <f>'исходные данные не исправлять!'!G189</f>
        <v>государственное  и муниципальное управление</v>
      </c>
      <c r="L208" s="40">
        <f>'исходные данные не исправлять!'!P189</f>
        <v>2.6</v>
      </c>
      <c r="M208" s="40">
        <f>'исходные данные не исправлять!'!Q189</f>
        <v>3.3</v>
      </c>
      <c r="N208" s="39" t="str">
        <f>'исходные данные не исправлять!'!I189</f>
        <v>ведущий консультант отдела реализации региональных программ и проектов Министерства строительства, архитектуры  и жилищно-коммунального хозяйства Республики Марий Эл</v>
      </c>
      <c r="O208" s="39" t="str">
        <f>'исходные данные не исправлять!'!K189</f>
        <v>главная</v>
      </c>
    </row>
    <row r="209" spans="8:15" ht="157.5">
      <c r="H209" s="39">
        <v>187</v>
      </c>
      <c r="I209" s="39" t="str">
        <f>'исходные данные не исправлять!'!C190</f>
        <v>Романова 
Татьяна 
Владимировна</v>
      </c>
      <c r="J209" s="39" t="str">
        <f>'исходные данные не исправлять!'!F190</f>
        <v>заместитель начальника управления стратегического планирования, прогнозирования  и проектной деятельности, начальник отдела стратегического планирования, прогнозирования и анализа управления Министерства промышленности, экономического развития  и торговли Республики Марий Эл     </v>
      </c>
      <c r="K209" s="39" t="str">
        <f>'исходные данные не исправлять!'!G190</f>
        <v>антикризисное управление </v>
      </c>
      <c r="L209" s="40">
        <f>'исходные данные не исправлять!'!P190</f>
        <v>0</v>
      </c>
      <c r="M209" s="40">
        <f>'исходные данные не исправлять!'!Q190</f>
        <v>11</v>
      </c>
      <c r="N209" s="39" t="str">
        <f>'исходные данные не исправлять!'!I190</f>
        <v>заместитель директора ООО «Трансфер»</v>
      </c>
      <c r="O209" s="39" t="str">
        <f>'исходные данные не исправлять!'!K190</f>
        <v>главная</v>
      </c>
    </row>
    <row r="210" spans="8:15" ht="47.25">
      <c r="H210" s="39">
        <v>188</v>
      </c>
      <c r="I210" s="39" t="str">
        <f>'исходные данные не исправлять!'!C191</f>
        <v>Русинова 
Людмила 
Ивановна</v>
      </c>
      <c r="J210" s="39" t="str">
        <f>'исходные данные не исправлять!'!F191</f>
        <v>для замещения главной группы должностей  в порядке должностного роста</v>
      </c>
      <c r="K210" s="39" t="str">
        <f>'исходные данные не исправлять!'!G191</f>
        <v>культурно-просветительная работа</v>
      </c>
      <c r="L210" s="40">
        <f>'исходные данные не исправлять!'!P191</f>
        <v>23.5</v>
      </c>
      <c r="M210" s="40">
        <f>'исходные данные не исправлять!'!Q191</f>
        <v>39.2</v>
      </c>
      <c r="N210" s="39" t="str">
        <f>'исходные данные не исправлять!'!I191</f>
        <v>консультант отдела организационной работы Министерства культуры, печати и по делам национальностей Республики Марий Эл</v>
      </c>
      <c r="O210" s="39" t="str">
        <f>'исходные данные не исправлять!'!K191</f>
        <v>главная</v>
      </c>
    </row>
    <row r="211" spans="8:15" ht="78.75">
      <c r="H211" s="39">
        <v>189</v>
      </c>
      <c r="I211" s="39" t="str">
        <f>'исходные данные не исправлять!'!C192</f>
        <v>Сабирьянов 
Альберт 
Фаизович</v>
      </c>
      <c r="J211" s="39" t="str">
        <f>'исходные данные не исправлять!'!F192</f>
        <v>начальник отдела животноводства  и племенного дела Министерства сельского хозяйства и продовольствия Республики Марий Эл </v>
      </c>
      <c r="K211" s="39" t="str">
        <f>'исходные данные не исправлять!'!G192</f>
        <v>ветеринария  профессиональная переподготовка  государственное и муниципальное управление  преподаватель образовательной организации высшего образования </v>
      </c>
      <c r="L211" s="40">
        <f>'исходные данные не исправлять!'!P192</f>
        <v>14.4</v>
      </c>
      <c r="M211" s="40">
        <f>'исходные данные не исправлять!'!Q192</f>
        <v>20.9</v>
      </c>
      <c r="N211" s="39" t="str">
        <f>'исходные данные не исправлять!'!I192</f>
        <v>консультант отдела организации ветеринарного дела  и деятельности в сфере обращения с животными Комитета ветеринарии Республики Марий Эл</v>
      </c>
      <c r="O211" s="39" t="str">
        <f>'исходные данные не исправлять!'!K192</f>
        <v>главная</v>
      </c>
    </row>
    <row r="212" spans="8:15" ht="63">
      <c r="H212" s="39">
        <v>190</v>
      </c>
      <c r="I212" s="39" t="str">
        <f>'исходные данные не исправлять!'!C193</f>
        <v>Салеева  
Инесса  
Викторовна</v>
      </c>
      <c r="J212" s="39" t="str">
        <f>'исходные данные не исправлять!'!F193</f>
        <v>для замещения главной группы должностей   в порядке должностного роста</v>
      </c>
      <c r="K212" s="39" t="str">
        <f>'исходные данные не исправлять!'!G193</f>
        <v>бухгалтерский учет   и аудит    юриспруденция</v>
      </c>
      <c r="L212" s="40">
        <f>'исходные данные не исправлять!'!P193</f>
        <v>17.6</v>
      </c>
      <c r="M212" s="40">
        <f>'исходные данные не исправлять!'!Q193</f>
        <v>17.6</v>
      </c>
      <c r="N212" s="39" t="str">
        <f>'исходные данные не исправлять!'!I193</f>
        <v>заместитель начальника отдела топливно-энергетического комплекса Министерства промышленности, экономического развития  и торговли Республики Марий Эл</v>
      </c>
      <c r="O212" s="39" t="str">
        <f>'исходные данные не исправлять!'!K193</f>
        <v>главная</v>
      </c>
    </row>
    <row r="213" spans="8:15" ht="63">
      <c r="H213" s="39">
        <v>191</v>
      </c>
      <c r="I213" s="39" t="str">
        <f>'исходные данные не исправлять!'!C194</f>
        <v>Сальникова 
Елена 
Валерьевна</v>
      </c>
      <c r="J213" s="39" t="str">
        <f>'исходные данные не исправлять!'!F194</f>
        <v>для замещения главной группы должностей  в порядке должностного роста</v>
      </c>
      <c r="K213" s="39" t="str">
        <f>'исходные данные не исправлять!'!G194</f>
        <v>физика  бухгалтерский учет, анализ и аудит </v>
      </c>
      <c r="L213" s="40">
        <f>'исходные данные не исправлять!'!P194</f>
        <v>11.3</v>
      </c>
      <c r="M213" s="40">
        <f>'исходные данные не исправлять!'!Q194</f>
        <v>25.11</v>
      </c>
      <c r="N213" s="39" t="str">
        <f>'исходные данные не исправлять!'!I194</f>
        <v>главный государственный инспектор отдела контроля платежей  и бухгалтерского учета Департамента государственного жилищного надзора Республики Марий Эл</v>
      </c>
      <c r="O213" s="39" t="str">
        <f>'исходные данные не исправлять!'!K194</f>
        <v>главная</v>
      </c>
    </row>
    <row r="214" spans="8:15" ht="94.5">
      <c r="H214" s="39">
        <v>192</v>
      </c>
      <c r="I214" s="39" t="str">
        <f>'исходные данные не исправлять!'!C195</f>
        <v>Самсонова  
Алия 
Нурсаетовна</v>
      </c>
      <c r="J214" s="39" t="str">
        <f>'исходные данные не исправлять!'!F195</f>
        <v>начальник отдела государственной гражданской службы и правовой работы Комитета ветеринарии Республики Марий Эл 
</v>
      </c>
      <c r="K214" s="39" t="str">
        <f>'исходные данные не исправлять!'!G195</f>
        <v>ветеринария  юриспруденция</v>
      </c>
      <c r="L214" s="40">
        <f>'исходные данные не исправлять!'!P195</f>
        <v>14.9</v>
      </c>
      <c r="M214" s="40">
        <f>'исходные данные не исправлять!'!Q195</f>
        <v>14.9</v>
      </c>
      <c r="N214" s="39" t="str">
        <f>'исходные данные не исправлять!'!I195</f>
        <v>главный государственный инспектор отдела правовой, кадровой работы  и лицензионного контроля Департамента государственного жилищного надзора Республики Марий Эл</v>
      </c>
      <c r="O214" s="39" t="str">
        <f>'исходные данные не исправлять!'!K195</f>
        <v>главная</v>
      </c>
    </row>
    <row r="215" spans="8:15" ht="63">
      <c r="H215" s="39">
        <v>193</v>
      </c>
      <c r="I215" s="39" t="str">
        <f>'исходные данные не исправлять!'!C196</f>
        <v>Сафронова  Наталья  Владимировна</v>
      </c>
      <c r="J215" s="39" t="str">
        <f>'исходные данные не исправлять!'!F196</f>
        <v>заместитель начальника отдела финансирования аппарата управления Министерства финансов Республики Марий Эл  </v>
      </c>
      <c r="K215" s="39" t="str">
        <f>'исходные данные не исправлять!'!G196</f>
        <v>бухгалтерский учет   и аудит</v>
      </c>
      <c r="L215" s="40">
        <f>'исходные данные не исправлять!'!P196</f>
        <v>26.1</v>
      </c>
      <c r="M215" s="40">
        <f>'исходные данные не исправлять!'!Q196</f>
        <v>26.6</v>
      </c>
      <c r="N215" s="39" t="str">
        <f>'исходные данные не исправлять!'!I196</f>
        <v>заместитель начальника отдела финансирования аппарата управления Министерства финансов Республики Марий Эл</v>
      </c>
      <c r="O215" s="39" t="str">
        <f>'исходные данные не исправлять!'!K196</f>
        <v>главная</v>
      </c>
    </row>
    <row r="216" spans="8:15" ht="47.25">
      <c r="H216" s="39">
        <v>194</v>
      </c>
      <c r="I216" s="39" t="str">
        <f>'исходные данные не исправлять!'!C197</f>
        <v>Свинцова  Наталия Вячеславовна</v>
      </c>
      <c r="J216" s="39" t="str">
        <f>'исходные данные не исправлять!'!F197</f>
        <v>для замещения главной группы должностей   в порядке должностного роста</v>
      </c>
      <c r="K216" s="39" t="str">
        <f>'исходные данные не исправлять!'!G197</f>
        <v>юриспруденция</v>
      </c>
      <c r="L216" s="40">
        <f>'исходные данные не исправлять!'!P197</f>
        <v>12.5</v>
      </c>
      <c r="M216" s="40">
        <f>'исходные данные не исправлять!'!Q197</f>
        <v>12.5</v>
      </c>
      <c r="N216" s="39" t="str">
        <f>'исходные данные не исправлять!'!I197</f>
        <v>консультант правового отдела Министерства здравоохранения Республики Марий Эл</v>
      </c>
      <c r="O216" s="39" t="str">
        <f>'исходные данные не исправлять!'!K197</f>
        <v>главная</v>
      </c>
    </row>
    <row r="217" spans="8:15" ht="94.5">
      <c r="H217" s="39">
        <v>195</v>
      </c>
      <c r="I217" s="39" t="str">
        <f>'исходные данные не исправлять!'!C198</f>
        <v>Семенова 
Елена 
Юрьевна</v>
      </c>
      <c r="J217" s="39" t="str">
        <f>'исходные данные не исправлять!'!F198</f>
        <v>заместитель начальника отдела делопроизводства  и по обращениям граждан организационно-аналитического управления Главы Республики Марий Эл  </v>
      </c>
      <c r="K217" s="39" t="str">
        <f>'исходные данные не исправлять!'!G198</f>
        <v>юриспруденция  профессиональная переподготовка  государственное  и муниципальное управление</v>
      </c>
      <c r="L217" s="40">
        <f>'исходные данные не исправлять!'!P198</f>
        <v>16.2</v>
      </c>
      <c r="M217" s="40">
        <f>'исходные данные не исправлять!'!Q198</f>
        <v>16.11</v>
      </c>
      <c r="N217" s="39" t="str">
        <f>'исходные данные не исправлять!'!I198</f>
        <v>ведущий консультант сектора по работе с обращениями граждан Администрации Главы Республики Марий Эл</v>
      </c>
      <c r="O217" s="39" t="str">
        <f>'исходные данные не исправлять!'!K198</f>
        <v>главная</v>
      </c>
    </row>
    <row r="218" spans="8:15" ht="63">
      <c r="H218" s="39">
        <v>196</v>
      </c>
      <c r="I218" s="39" t="str">
        <f>'исходные данные не исправлять!'!C199</f>
        <v>Серебрякова 
Мария 
Викторовна</v>
      </c>
      <c r="J218" s="39" t="str">
        <f>'исходные данные не исправлять!'!F199</f>
        <v>для замещения главной группы должностей  в порядке должностного роста</v>
      </c>
      <c r="K218" s="39" t="str">
        <f>'исходные данные не исправлять!'!G199</f>
        <v>биология  экономика  и управление  на предприятии аграрно-промышленного комплекса </v>
      </c>
      <c r="L218" s="40">
        <f>'исходные данные не исправлять!'!P199</f>
        <v>18.1</v>
      </c>
      <c r="M218" s="40">
        <f>'исходные данные не исправлять!'!Q199</f>
        <v>0</v>
      </c>
      <c r="N218" s="39" t="str">
        <f>'исходные данные не исправлять!'!I199</f>
        <v>заместитель начальника отдела реестров Министерства государственного имущества Республики Марий Эл</v>
      </c>
      <c r="O218" s="39" t="str">
        <f>'исходные данные не исправлять!'!K199</f>
        <v>главная</v>
      </c>
    </row>
    <row r="219" spans="8:15" ht="110.25">
      <c r="H219" s="39">
        <v>197</v>
      </c>
      <c r="I219" s="39" t="str">
        <f>'исходные данные не исправлять!'!C200</f>
        <v>Скворцов  Александр Сергеевич</v>
      </c>
      <c r="J219" s="39" t="str">
        <f>'исходные данные не исправлять!'!F200</f>
        <v>начальник отдела по охране   и контролю за объектами животного мира Департамента Республики Марий Эл по охране, контролю и регулированию использования объектов животного мира</v>
      </c>
      <c r="K219" s="39" t="str">
        <f>'исходные данные не исправлять!'!G200</f>
        <v>юриспруденция</v>
      </c>
      <c r="L219" s="40">
        <f>'исходные данные не исправлять!'!P200</f>
        <v>10.3</v>
      </c>
      <c r="M219" s="40">
        <f>'исходные данные не исправлять!'!Q200</f>
        <v>10.3</v>
      </c>
      <c r="N219" s="39" t="str">
        <f>'исходные данные не исправлять!'!I200</f>
        <v>начальник отдела государственного мониторинга   и государственного кадастра объектов животного мира Департамента Республики Марий Эл по охране, контролю   и регулированию использования объектов животного мира</v>
      </c>
      <c r="O219" s="39" t="str">
        <f>'исходные данные не исправлять!'!K200</f>
        <v>главная</v>
      </c>
    </row>
    <row r="220" spans="8:15" ht="63">
      <c r="H220" s="39">
        <v>198</v>
      </c>
      <c r="I220" s="39" t="str">
        <f>'исходные данные не исправлять!'!C201</f>
        <v>Смирнова 
Елена 
Геннадьевна</v>
      </c>
      <c r="J220" s="39" t="str">
        <f>'исходные данные не исправлять!'!F201</f>
        <v>начальник общего отдела Министерства социального развития Республики  Марий Эл </v>
      </c>
      <c r="K220" s="39" t="str">
        <f>'исходные данные не исправлять!'!G201</f>
        <v>социальная работа  экономика</v>
      </c>
      <c r="L220" s="40">
        <f>'исходные данные не исправлять!'!P201</f>
        <v>0</v>
      </c>
      <c r="M220" s="40">
        <f>'исходные данные не исправлять!'!Q201</f>
        <v>7.8</v>
      </c>
      <c r="N220" s="39" t="str">
        <f>'исходные данные не исправлять!'!I201</f>
        <v>заместитель руководителя клиентской службы  ГУ - Управление Пенсионного фонда Российской Федерации в г. Йошкар-Оле Республики Марий Эл</v>
      </c>
      <c r="O220" s="39" t="str">
        <f>'исходные данные не исправлять!'!K201</f>
        <v>главная</v>
      </c>
    </row>
    <row r="221" spans="8:15" ht="110.25">
      <c r="H221" s="39">
        <v>199</v>
      </c>
      <c r="I221" s="39" t="str">
        <f>'исходные данные не исправлять!'!C202</f>
        <v>Смирнова
Светлана 
Викентьевна</v>
      </c>
      <c r="J221" s="39" t="str">
        <f>'исходные данные не исправлять!'!F202</f>
        <v>начальник отдела финансирования, бухгалтерского учета, государственной гражданской службы  и кадров аппарата Центральной избирательной комиссии Республики  Марий Эл </v>
      </c>
      <c r="K221" s="39" t="str">
        <f>'исходные данные не исправлять!'!G202</f>
        <v>мелиорация, рекультивация  и охрана земель  финансы и кредит</v>
      </c>
      <c r="L221" s="40">
        <f>'исходные данные не исправлять!'!P202</f>
        <v>0.4</v>
      </c>
      <c r="M221" s="40">
        <f>'исходные данные не исправлять!'!Q202</f>
        <v>3.9</v>
      </c>
      <c r="N221" s="39" t="str">
        <f>'исходные данные не исправлять!'!I202</f>
        <v>ведущий консультант отдела финансирования, бухгалтерского учета, государственной гражданской службы  и кадров аппарата Центральной избирательной комиссии Республики Марий Эл </v>
      </c>
      <c r="O221" s="39" t="str">
        <f>'исходные данные не исправлять!'!K202</f>
        <v>главная</v>
      </c>
    </row>
    <row r="222" spans="8:15" ht="173.25">
      <c r="H222" s="39">
        <v>200</v>
      </c>
      <c r="I222" s="39" t="str">
        <f>'исходные данные не исправлять!'!C203</f>
        <v>Солодовников 
Дмитрий 
Вячеславович</v>
      </c>
      <c r="J222" s="39" t="str">
        <f>'исходные данные не исправлять!'!F203</f>
        <v>заместитель начальника отдела реализации региональных программ  и проектов Министерства строительства, архитектуры  и жилищно-коммунального хозяйства Республики  Марий Эл  
для замещения главной группы должностей  в порядке должностного роста</v>
      </c>
      <c r="K222" s="39" t="str">
        <f>'исходные данные не исправлять!'!G203</f>
        <v>бухгалтерский учет, анализ и аудит жилищное хозяйство  и коммунальная инфраструктура</v>
      </c>
      <c r="L222" s="40">
        <f>'исходные данные не исправлять!'!P203</f>
        <v>4.5</v>
      </c>
      <c r="M222" s="40">
        <f>'исходные данные не исправлять!'!Q203</f>
        <v>5.3</v>
      </c>
      <c r="N222" s="39" t="str">
        <f>'исходные данные не исправлять!'!I203</f>
        <v>консультант секретариата Заместителя Председателя Правительства Республики Марий Эл Сальникова А.А.</v>
      </c>
      <c r="O222" s="39" t="str">
        <f>'исходные данные не исправлять!'!K203</f>
        <v>главная</v>
      </c>
    </row>
    <row r="223" spans="8:15" ht="63">
      <c r="H223" s="39">
        <v>201</v>
      </c>
      <c r="I223" s="39" t="str">
        <f>'исходные данные не исправлять!'!C204</f>
        <v>Степанова 
Марина 
Сергеевна</v>
      </c>
      <c r="J223" s="39" t="str">
        <f>'исходные данные не исправлять!'!F204</f>
        <v>заместитель начальника отдела бюджетного учета  и отчетности Министерства финансов Республики  Марий Эл</v>
      </c>
      <c r="K223" s="39" t="str">
        <f>'исходные данные не исправлять!'!G204</f>
        <v>бухгалтерский учет, анализ и аудит</v>
      </c>
      <c r="L223" s="40">
        <f>'исходные данные не исправлять!'!P204</f>
        <v>12.7</v>
      </c>
      <c r="M223" s="40">
        <f>'исходные данные не исправлять!'!Q204</f>
        <v>17.7</v>
      </c>
      <c r="N223" s="39" t="str">
        <f>'исходные данные не исправлять!'!I204</f>
        <v>советник отдела бухгалтерского учета  и отчетности Министерства государственного имущества Республики Марий Эл</v>
      </c>
      <c r="O223" s="39" t="str">
        <f>'исходные данные не исправлять!'!K204</f>
        <v>главная</v>
      </c>
    </row>
    <row r="224" spans="8:15" ht="63">
      <c r="H224" s="39">
        <v>202</v>
      </c>
      <c r="I224" s="39" t="str">
        <f>'исходные данные не исправлять!'!C205</f>
        <v>Сухова 
Анна 
Геннадьевна</v>
      </c>
      <c r="J224" s="39" t="str">
        <f>'исходные данные не исправлять!'!F205</f>
        <v>для замещения главной группы должностей   в порядке должностного роста</v>
      </c>
      <c r="K224" s="39" t="str">
        <f>'исходные данные не исправлять!'!G205</f>
        <v>проектирование зданий    государственное   и муниципальное управление</v>
      </c>
      <c r="L224" s="40">
        <f>'исходные данные не исправлять!'!P205</f>
        <v>11.9</v>
      </c>
      <c r="M224" s="40">
        <f>'исходные данные не исправлять!'!Q205</f>
        <v>17.6</v>
      </c>
      <c r="N224" s="39" t="str">
        <f>'исходные данные не исправлять!'!I205</f>
        <v>заместитель начальника отдела по сохранению, использованию   и охране объектов культурного наследия Министерства культуры, печати   и по делам национальностей Республики Марий Эл</v>
      </c>
      <c r="O224" s="39" t="str">
        <f>'исходные данные не исправлять!'!K205</f>
        <v>главная</v>
      </c>
    </row>
    <row r="225" spans="8:15" ht="78.75">
      <c r="H225" s="39">
        <v>203</v>
      </c>
      <c r="I225" s="39" t="str">
        <f>'исходные данные не исправлять!'!C206</f>
        <v>Сухова 
Наталия 
Борисовна</v>
      </c>
      <c r="J225" s="39" t="str">
        <f>'исходные данные не исправлять!'!F206</f>
        <v>заместитель начальника отдела финансового планирования и бюджетного учета Департамента труда  и занятости населения Республики Марий Эл </v>
      </c>
      <c r="K225" s="39" t="str">
        <f>'исходные данные не исправлять!'!G206</f>
        <v>бухгалтерский учет, анализ и аудит  юриспруденция</v>
      </c>
      <c r="L225" s="40">
        <f>'исходные данные не исправлять!'!P206</f>
        <v>5.4</v>
      </c>
      <c r="M225" s="40">
        <f>'исходные данные не исправлять!'!Q206</f>
        <v>17.7</v>
      </c>
      <c r="N225" s="39" t="str">
        <f>'исходные данные не исправлять!'!I206</f>
        <v>заместитель главного бухгалтера отдела финансового планирования, бюджетного учета, отчетности и контроля Комитета гражданской обороны и защиты населения Республики Марий Эл</v>
      </c>
      <c r="O225" s="39" t="str">
        <f>'исходные данные не исправлять!'!K206</f>
        <v>главная</v>
      </c>
    </row>
    <row r="226" spans="8:15" ht="78.75">
      <c r="H226" s="39">
        <v>204</v>
      </c>
      <c r="I226" s="39" t="str">
        <f>'исходные данные не исправлять!'!C207</f>
        <v>Сушенцова 
Эльвира 
Юрьевна</v>
      </c>
      <c r="J226" s="39" t="str">
        <f>'исходные данные не исправлять!'!F207</f>
        <v>для замещения главной группы должностей  в порядке должностного роста</v>
      </c>
      <c r="K226" s="39" t="str">
        <f>'исходные данные не исправлять!'!G207</f>
        <v>технология хранения и переработки растениеводческой продукции  профессиональная переподготовка  государственное и муниципальное управление  </v>
      </c>
      <c r="L226" s="40">
        <f>'исходные данные не исправлять!'!P207</f>
        <v>21.4</v>
      </c>
      <c r="M226" s="40">
        <f>'исходные данные не исправлять!'!Q207</f>
        <v>21.4</v>
      </c>
      <c r="N226" s="39" t="str">
        <f>'исходные данные не исправлять!'!I207</f>
        <v>заместитель начальника отдела растениеводства и технической политики Министерства сельского хозяйства  и продовольствия Республики Марий Эл</v>
      </c>
      <c r="O226" s="39" t="str">
        <f>'исходные данные не исправлять!'!K207</f>
        <v>главная</v>
      </c>
    </row>
    <row r="227" spans="8:15" ht="78.75">
      <c r="H227" s="39">
        <v>205</v>
      </c>
      <c r="I227" s="39" t="str">
        <f>'исходные данные не исправлять!'!C208</f>
        <v>Таныгина 
Екатерина 
Александровна</v>
      </c>
      <c r="J227" s="39" t="str">
        <f>'исходные данные не исправлять!'!F208</f>
        <v>для замещения главной группы должностей  в порядке должностного роста</v>
      </c>
      <c r="K227" s="39" t="str">
        <f>'исходные данные не исправлять!'!G208</f>
        <v>экономика и управление на предприятии агропромышленного комплекса профессиональная переподготовка  бухгалтер - ревизор  юриспруденция </v>
      </c>
      <c r="L227" s="40">
        <f>'исходные данные не исправлять!'!P208</f>
        <v>9.9</v>
      </c>
      <c r="M227" s="40">
        <f>'исходные данные не исправлять!'!Q208</f>
        <v>0</v>
      </c>
      <c r="N227" s="39" t="str">
        <f>'исходные данные не исправлять!'!I208</f>
        <v>ведущий консультант управления делами Администрации Главы Республики Марий Эл
</v>
      </c>
      <c r="O227" s="39" t="str">
        <f>'исходные данные не исправлять!'!K208</f>
        <v>главная</v>
      </c>
    </row>
    <row r="228" spans="8:15" ht="63">
      <c r="H228" s="39">
        <v>206</v>
      </c>
      <c r="I228" s="39" t="str">
        <f>'исходные данные не исправлять!'!C209</f>
        <v>Тарасова 
Светлана Валерьевна</v>
      </c>
      <c r="J228" s="39" t="str">
        <f>'исходные данные не исправлять!'!F209</f>
        <v>для замещения главной группы должностей  в порядке должностного роста</v>
      </c>
      <c r="K228" s="39" t="str">
        <f>'исходные данные не исправлять!'!G209</f>
        <v>экономическая теория </v>
      </c>
      <c r="L228" s="40">
        <f>'исходные данные не исправлять!'!P209</f>
        <v>9.8</v>
      </c>
      <c r="M228" s="40">
        <f>'исходные данные не исправлять!'!Q209</f>
        <v>9.8</v>
      </c>
      <c r="N228" s="39" t="str">
        <f>'исходные данные не исправлять!'!I209</f>
        <v>консультант отдела  по контролю  за формированием доходов республиканского бюджета Республики Марий Эл Государственной счетной палаты Республики Марий Эл</v>
      </c>
      <c r="O228" s="39" t="str">
        <f>'исходные данные не исправлять!'!K209</f>
        <v>главная</v>
      </c>
    </row>
    <row r="229" spans="8:15" ht="78.75">
      <c r="H229" s="39">
        <v>207</v>
      </c>
      <c r="I229" s="39" t="str">
        <f>'исходные данные не исправлять!'!C210</f>
        <v>Тарасова 
Юлия 
Николаевна</v>
      </c>
      <c r="J229" s="39" t="str">
        <f>'исходные данные не исправлять!'!F210</f>
        <v>начальник отдела опеки, попечительства  и социальных выплат Министерства социального развития Республики  Марий Эл </v>
      </c>
      <c r="K229" s="39" t="str">
        <f>'исходные данные не исправлять!'!G210</f>
        <v>юриспруденция</v>
      </c>
      <c r="L229" s="40">
        <f>'исходные данные не исправлять!'!P210</f>
        <v>2.4</v>
      </c>
      <c r="M229" s="40">
        <f>'исходные данные не исправлять!'!Q210</f>
        <v>1.2</v>
      </c>
      <c r="N229" s="39" t="str">
        <f>'исходные данные не исправлять!'!I210</f>
        <v>руководитель ГКУ Республики Марий Эл «Центр предоставления мер социальной поддержки населения  в Медведевском районе Республики Марий Эл» </v>
      </c>
      <c r="O229" s="39" t="str">
        <f>'исходные данные не исправлять!'!K210</f>
        <v>главная</v>
      </c>
    </row>
    <row r="230" spans="8:15" ht="94.5">
      <c r="H230" s="39">
        <v>208</v>
      </c>
      <c r="I230" s="39" t="str">
        <f>'исходные данные не исправлять!'!C211</f>
        <v>Терехович 
Марина 
Евгеньевна</v>
      </c>
      <c r="J230" s="39" t="str">
        <f>'исходные данные не исправлять!'!F211</f>
        <v>начальник отдела развития торговли, потребительского рынка и лицензирования Министерства промышленности, экономического развития  и торговли Республики Марий Эл  </v>
      </c>
      <c r="K230" s="39" t="str">
        <f>'исходные данные не исправлять!'!G211</f>
        <v>юриспруденция</v>
      </c>
      <c r="L230" s="40">
        <f>'исходные данные не исправлять!'!P211</f>
        <v>15</v>
      </c>
      <c r="M230" s="40">
        <f>'исходные данные не исправлять!'!Q211</f>
        <v>15</v>
      </c>
      <c r="N230" s="39" t="str">
        <f>'исходные данные не исправлять!'!I211</f>
        <v>ведущий консультант отдела развития торговли, потребительского рынка и лицензирования Министерства промышленности, экономического развития и торговли Республики Марий Эл</v>
      </c>
      <c r="O230" s="39" t="str">
        <f>'исходные данные не исправлять!'!K211</f>
        <v>главная</v>
      </c>
    </row>
    <row r="231" spans="8:15" ht="110.25">
      <c r="H231" s="39">
        <v>209</v>
      </c>
      <c r="I231" s="39" t="str">
        <f>'исходные данные не исправлять!'!C212</f>
        <v>Титова 
Екатерина Леонидовна</v>
      </c>
      <c r="J231" s="39" t="str">
        <f>'исходные данные не исправлять!'!F212</f>
        <v>начальник отдела использования и воспроизводства лесов и ведения государственного лесного реестра Министерства природных ресурсов, экологии и охраны окружающей среды Республики Марий Эл</v>
      </c>
      <c r="K231" s="39" t="str">
        <f>'исходные данные не исправлять!'!G212</f>
        <v>лесное и лесопарковое хозяйство</v>
      </c>
      <c r="L231" s="40">
        <f>'исходные данные не исправлять!'!P212</f>
        <v>11.8</v>
      </c>
      <c r="M231" s="40">
        <f>'исходные данные не исправлять!'!Q212</f>
        <v>13.9</v>
      </c>
      <c r="N231" s="39" t="str">
        <f>'исходные данные не исправлять!'!I212</f>
        <v>консультант отдела использования и воспроизводства лесов и ведения государственного лесного реестра Министерства природных ресурсов, экологии и охраны окружающей среды Республики Марий Эл</v>
      </c>
      <c r="O231" s="39" t="str">
        <f>'исходные данные не исправлять!'!K212</f>
        <v>главная</v>
      </c>
    </row>
    <row r="232" spans="8:15" ht="47.25">
      <c r="H232" s="39">
        <v>210</v>
      </c>
      <c r="I232" s="39" t="str">
        <f>'исходные данные не исправлять!'!C213</f>
        <v>Тихомирова 
Алена  
Игоревна</v>
      </c>
      <c r="J232" s="39" t="str">
        <f>'исходные данные не исправлять!'!F213</f>
        <v>для замещения главной группы должностей  в порядке должностного роста</v>
      </c>
      <c r="K232" s="39" t="str">
        <f>'исходные данные не исправлять!'!G213</f>
        <v>проектирование зданий </v>
      </c>
      <c r="L232" s="40">
        <f>'исходные данные не исправлять!'!P213</f>
        <v>8.4</v>
      </c>
      <c r="M232" s="40">
        <f>'исходные данные не исправлять!'!Q213</f>
        <v>8.4</v>
      </c>
      <c r="N232" s="39" t="str">
        <f>'исходные данные не исправлять!'!I213</f>
        <v>консультант отдела государственных инвестиций Министерства промышленности, экономического развития и торговли Республики Марий Эл</v>
      </c>
      <c r="O232" s="39" t="str">
        <f>'исходные данные не исправлять!'!K213</f>
        <v>главная</v>
      </c>
    </row>
    <row r="233" spans="8:15" ht="47.25">
      <c r="H233" s="39">
        <v>211</v>
      </c>
      <c r="I233" s="39" t="str">
        <f>'исходные данные не исправлять!'!C214</f>
        <v>Фатыхов 
Радик Зульфаризович</v>
      </c>
      <c r="J233" s="39" t="str">
        <f>'исходные данные не исправлять!'!F214</f>
        <v>для замещения главной группы должностей  в порядке должностного роста</v>
      </c>
      <c r="K233" s="39" t="str">
        <f>'исходные данные не исправлять!'!G214</f>
        <v>экономика  и управление  на предприятии (в агропромышленном комплексе)</v>
      </c>
      <c r="L233" s="40">
        <f>'исходные данные не исправлять!'!P214</f>
        <v>8.2</v>
      </c>
      <c r="M233" s="40">
        <f>'исходные данные не исправлять!'!Q214</f>
        <v>0</v>
      </c>
      <c r="N233" s="39" t="str">
        <f>'исходные данные не исправлять!'!I214</f>
        <v>советник отдела формирования доходов и налоговой политики Министерства финансов Республики Марий Эл</v>
      </c>
      <c r="O233" s="39" t="str">
        <f>'исходные данные не исправлять!'!K214</f>
        <v>главная</v>
      </c>
    </row>
    <row r="234" spans="8:15" ht="173.25">
      <c r="H234" s="39">
        <v>212</v>
      </c>
      <c r="I234" s="39" t="str">
        <f>'исходные данные не исправлять!'!C215</f>
        <v>Фатыхов 
Фанис 
Халилович</v>
      </c>
      <c r="J234" s="39" t="str">
        <f>'исходные данные не исправлять!'!F215</f>
        <v>начальник отдела организационно-правовой работы аппарата Центральной избирательной комиссии Республики  Марий Эл
  заместитель начальника отдела организационно-правовой работы аппарата Центральной избирательной комиссии Республики  Марий Эл  </v>
      </c>
      <c r="K234" s="39" t="str">
        <f>'исходные данные не исправлять!'!G215</f>
        <v>юриспруденция</v>
      </c>
      <c r="L234" s="40">
        <f>'исходные данные не исправлять!'!P215</f>
        <v>18</v>
      </c>
      <c r="M234" s="40">
        <f>'исходные данные не исправлять!'!Q215</f>
        <v>22.11</v>
      </c>
      <c r="N234" s="39" t="str">
        <f>'исходные данные не исправлять!'!I215</f>
        <v>советник отдела правового обеспечения, государственной гражданской службы  и кадровой работы Министерства природных ресурсов, экологии и охраны окружающей среды Республики Марий Эл</v>
      </c>
      <c r="O234" s="39" t="str">
        <f>'исходные данные не исправлять!'!K215</f>
        <v>главная</v>
      </c>
    </row>
    <row r="235" spans="8:15" ht="47.25">
      <c r="H235" s="39">
        <v>213</v>
      </c>
      <c r="I235" s="39" t="str">
        <f>'исходные данные не исправлять!'!C216</f>
        <v>Фатыхова
Екатерина  Андреевна</v>
      </c>
      <c r="J235" s="39" t="str">
        <f>'исходные данные не исправлять!'!F216</f>
        <v>для замещения главной группы должностей   в порядке должностного роста</v>
      </c>
      <c r="K235" s="39" t="str">
        <f>'исходные данные не исправлять!'!G216</f>
        <v>бухгалтерский учет, анализ и аудит</v>
      </c>
      <c r="L235" s="40">
        <f>'исходные данные не исправлять!'!P216</f>
        <v>3.7</v>
      </c>
      <c r="M235" s="40">
        <f>'исходные данные не исправлять!'!Q216</f>
        <v>4.8</v>
      </c>
      <c r="N235" s="39" t="str">
        <f>'исходные данные не исправлять!'!I216</f>
        <v>консультант отдела государственной поддержки отраслей экономики Министерства финансов Республики Марий Эл</v>
      </c>
      <c r="O235" s="39" t="str">
        <f>'исходные данные не исправлять!'!K216</f>
        <v>главная</v>
      </c>
    </row>
    <row r="236" spans="8:15" ht="110.25">
      <c r="H236" s="39">
        <v>214</v>
      </c>
      <c r="I236" s="39" t="str">
        <f>'исходные данные не исправлять!'!C217</f>
        <v>Филенко 
Сергей Александрович</v>
      </c>
      <c r="J236" s="39" t="str">
        <f>'исходные данные не исправлять!'!F217</f>
        <v>начальник отдела организационного и информационного обеспечения Министерства природных ресурсов, экологии и охраны окружающей среды Республики Марий Эл  </v>
      </c>
      <c r="K236" s="39" t="str">
        <f>'исходные данные не исправлять!'!G217</f>
        <v>машины и оборудование лесного комплекса  государственное и муниципальное управление</v>
      </c>
      <c r="L236" s="40">
        <f>'исходные данные не исправлять!'!P217</f>
        <v>21.3</v>
      </c>
      <c r="M236" s="40">
        <f>'исходные данные не исправлять!'!Q217</f>
        <v>19.3</v>
      </c>
      <c r="N236" s="39" t="str">
        <f>'исходные данные не исправлять!'!I217</f>
        <v>консультант отдела бухгалтерского учета  и финансирования Министерства природных ресурсов, экологии и охраны окружающей среды Республики Марий Эл  </v>
      </c>
      <c r="O236" s="39" t="str">
        <f>'исходные данные не исправлять!'!K217</f>
        <v>главная</v>
      </c>
    </row>
    <row r="237" spans="8:15" ht="110.25">
      <c r="H237" s="39">
        <v>215</v>
      </c>
      <c r="I237" s="39" t="str">
        <f>'исходные данные не исправлять!'!C218</f>
        <v>Филимонова 
Ирина 
Викторовна</v>
      </c>
      <c r="J237" s="39" t="str">
        <f>'исходные данные не исправлять!'!F218</f>
        <v>начальник отдела организационного и информационного обеспечения Министерства природных ресурсов, экологии и охраны окружающей среды Республики Марий Эл  </v>
      </c>
      <c r="K237" s="39" t="str">
        <f>'исходные данные не исправлять!'!G218</f>
        <v>охрана окружающей среды и рациональное использование природных ресурсов  финансы и кредит</v>
      </c>
      <c r="L237" s="40">
        <f>'исходные данные не исправлять!'!P218</f>
        <v>12.1</v>
      </c>
      <c r="M237" s="40">
        <f>'исходные данные не исправлять!'!Q218</f>
        <v>14.1</v>
      </c>
      <c r="N237" s="39" t="str">
        <f>'исходные данные не исправлять!'!I218</f>
        <v>ведущий специалист-эксперт отдела организационного и информационного обеспечения Министерства природных ресурсов, экологии и охраны окружающей среды Республики Марий Эл</v>
      </c>
      <c r="O237" s="39" t="str">
        <f>'исходные данные не исправлять!'!K218</f>
        <v>главная</v>
      </c>
    </row>
    <row r="238" spans="8:15" ht="47.25">
      <c r="H238" s="39">
        <v>216</v>
      </c>
      <c r="I238" s="39" t="str">
        <f>'исходные данные не исправлять!'!C219</f>
        <v>Фурзикова 
Лилия 
Вячеславовна</v>
      </c>
      <c r="J238" s="39" t="str">
        <f>'исходные данные не исправлять!'!F219</f>
        <v>для замещения главной группы должностей  в порядке должностного роста</v>
      </c>
      <c r="K238" s="39" t="str">
        <f>'исходные данные не исправлять!'!G219</f>
        <v>юриспруденция </v>
      </c>
      <c r="L238" s="40">
        <f>'исходные данные не исправлять!'!P219</f>
        <v>9.3</v>
      </c>
      <c r="M238" s="40">
        <f>'исходные данные не исправлять!'!Q219</f>
        <v>9.3</v>
      </c>
      <c r="N238" s="39" t="str">
        <f>'исходные данные не исправлять!'!I219</f>
        <v>советник отдела правового обеспечения Министерства государственного имущества Республики Марий Эл</v>
      </c>
      <c r="O238" s="39" t="str">
        <f>'исходные данные не исправлять!'!K219</f>
        <v>главная</v>
      </c>
    </row>
    <row r="239" spans="8:15" ht="63">
      <c r="H239" s="39">
        <v>217</v>
      </c>
      <c r="I239" s="39" t="str">
        <f>'исходные данные не исправлять!'!C220</f>
        <v>Хатмуллина 
Марина 
Васильевна</v>
      </c>
      <c r="J239" s="39" t="str">
        <f>'исходные данные не исправлять!'!F220</f>
        <v>для замещения главной группы должностей  в порядке должностного роста</v>
      </c>
      <c r="K239" s="39" t="str">
        <f>'исходные данные не исправлять!'!G220</f>
        <v>менеджмент</v>
      </c>
      <c r="L239" s="40">
        <f>'исходные данные не исправлять!'!P220</f>
        <v>22.3</v>
      </c>
      <c r="M239" s="40">
        <f>'исходные данные не исправлять!'!Q220</f>
        <v>22.3</v>
      </c>
      <c r="N239" s="39" t="str">
        <f>'исходные данные не исправлять!'!I220</f>
        <v>советник отдела государственного регулирования  экономике Министерства промышленности, экономического развития и торговли Республики Марий Эл</v>
      </c>
      <c r="O239" s="39" t="str">
        <f>'исходные данные не исправлять!'!K220</f>
        <v>главная</v>
      </c>
    </row>
    <row r="240" spans="8:15" ht="110.25">
      <c r="H240" s="39">
        <v>218</v>
      </c>
      <c r="I240" s="39" t="str">
        <f>'исходные данные не исправлять!'!C221</f>
        <v>Хлыбов 
Алексей 
Сергеевич</v>
      </c>
      <c r="J240" s="39" t="str">
        <f>'исходные данные не исправлять!'!F221</f>
        <v>заместитель начальника отдела мероприятий гражданской обороны, защиты населения   и территориального взаимодействия Комитета гражданской обороны  и защиты населения Республики Марий Эл </v>
      </c>
      <c r="K240" s="39" t="str">
        <f>'исходные данные не исправлять!'!G221</f>
        <v>государственное  и муниципальное управление   юриспруденция</v>
      </c>
      <c r="L240" s="40">
        <f>'исходные данные не исправлять!'!P221</f>
        <v>0</v>
      </c>
      <c r="M240" s="40">
        <f>'исходные данные не исправлять!'!Q221</f>
        <v>6.8</v>
      </c>
      <c r="N240" s="39" t="str">
        <f>'исходные данные не исправлять!'!I221</f>
        <v>заместитель заведующего отделом подготовки органов управления и обучения Комитета гражданской обороны и защиты населения Республики Марий Эл</v>
      </c>
      <c r="O240" s="39" t="str">
        <f>'исходные данные не исправлять!'!K221</f>
        <v>главная</v>
      </c>
    </row>
    <row r="241" spans="8:15" ht="63">
      <c r="H241" s="39">
        <v>219</v>
      </c>
      <c r="I241" s="39" t="str">
        <f>'исходные данные не исправлять!'!C222</f>
        <v>Хлыбов 
Николай 
Александрович</v>
      </c>
      <c r="J241" s="39" t="str">
        <f>'исходные данные не исправлять!'!F222</f>
        <v>для замещения главной группы должностей  в порядке должностного роста</v>
      </c>
      <c r="K241" s="39" t="str">
        <f>'исходные данные не исправлять!'!G222</f>
        <v>юриспруденция</v>
      </c>
      <c r="L241" s="40">
        <f>'исходные данные не исправлять!'!P222</f>
        <v>16.11</v>
      </c>
      <c r="M241" s="40">
        <f>'исходные данные не исправлять!'!Q222</f>
        <v>17.8</v>
      </c>
      <c r="N241" s="39" t="str">
        <f>'исходные данные не исправлять!'!I222</f>
        <v>начальник отдела правовой, кадровой работы  и лицензионного контроля Департамента государственного жилищного надзора Республики Марий Эл</v>
      </c>
      <c r="O241" s="39" t="str">
        <f>'исходные данные не исправлять!'!K222</f>
        <v>главная</v>
      </c>
    </row>
    <row r="242" spans="8:15" ht="47.25">
      <c r="H242" s="39">
        <v>220</v>
      </c>
      <c r="I242" s="39" t="str">
        <f>'исходные данные не исправлять!'!C223</f>
        <v>Христофор  
Ольга  
Вячеславовна</v>
      </c>
      <c r="J242" s="39" t="str">
        <f>'исходные данные не исправлять!'!F223</f>
        <v>для замещения главной группы должностей   в порядке должностного роста</v>
      </c>
      <c r="K242" s="39" t="str">
        <f>'исходные данные не исправлять!'!G223</f>
        <v>юриспруденция</v>
      </c>
      <c r="L242" s="40">
        <f>'исходные данные не исправлять!'!P223</f>
        <v>21.3</v>
      </c>
      <c r="M242" s="40">
        <f>'исходные данные не исправлять!'!Q223</f>
        <v>1.9</v>
      </c>
      <c r="N242" s="39" t="str">
        <f>'исходные данные не исправлять!'!I223</f>
        <v>заместитель начальника отдела кадров и общих вопросов Министерства государственного имущества Республики Марий Эл</v>
      </c>
      <c r="O242" s="39" t="str">
        <f>'исходные данные не исправлять!'!K223</f>
        <v>главная</v>
      </c>
    </row>
    <row r="243" spans="8:15" ht="47.25">
      <c r="H243" s="39">
        <v>221</v>
      </c>
      <c r="I243" s="39" t="str">
        <f>'исходные данные не исправлять!'!C224</f>
        <v>Чекмарева 
Екатерина 
Станиславовна</v>
      </c>
      <c r="J243" s="39" t="str">
        <f>'исходные данные не исправлять!'!F224</f>
        <v>для замещения главной группы должностей  в порядке должностного роста</v>
      </c>
      <c r="K243" s="39" t="str">
        <f>'исходные данные не исправлять!'!G224</f>
        <v>финансы и кредит</v>
      </c>
      <c r="L243" s="40">
        <f>'исходные данные не исправлять!'!P224</f>
        <v>5.8</v>
      </c>
      <c r="M243" s="40">
        <f>'исходные данные не исправлять!'!Q224</f>
        <v>0</v>
      </c>
      <c r="N243" s="39" t="str">
        <f>'исходные данные не исправлять!'!I224</f>
        <v>консультант отдела финансирования социальной защиты  и занятости населения Министерства финансов Республики Марий Эл</v>
      </c>
      <c r="O243" s="39" t="str">
        <f>'исходные данные не исправлять!'!K224</f>
        <v>главная</v>
      </c>
    </row>
    <row r="244" spans="8:15" ht="47.25">
      <c r="H244" s="39">
        <v>222</v>
      </c>
      <c r="I244" s="39" t="str">
        <f>'исходные данные не исправлять!'!C225</f>
        <v>Черновская 
Марина 
Викторовна</v>
      </c>
      <c r="J244" s="39" t="str">
        <f>'исходные данные не исправлять!'!F225</f>
        <v>начальник общего отдела Министерства социального развития Республики Марий Эл  </v>
      </c>
      <c r="K244" s="39" t="str">
        <f>'исходные данные не исправлять!'!G225</f>
        <v>журналистика      социальная работа</v>
      </c>
      <c r="L244" s="40">
        <f>'исходные данные не исправлять!'!P225</f>
        <v>13.7</v>
      </c>
      <c r="M244" s="40">
        <f>'исходные данные не исправлять!'!Q225</f>
        <v>7.11</v>
      </c>
      <c r="N244" s="39" t="str">
        <f>'исходные данные не исправлять!'!I225</f>
        <v>ведущий консультант управления организационно-правовой и кадровой работы Министерства труда и социальной защиты Республики Марий Эл</v>
      </c>
      <c r="O244" s="39" t="str">
        <f>'исходные данные не исправлять!'!K225</f>
        <v>главная</v>
      </c>
    </row>
    <row r="245" spans="8:15" ht="47.25">
      <c r="H245" s="39">
        <v>223</v>
      </c>
      <c r="I245" s="39" t="str">
        <f>'исходные данные не исправлять!'!C226</f>
        <v>Чокой  
Яна 
Сергеевна</v>
      </c>
      <c r="J245" s="39" t="str">
        <f>'исходные данные не исправлять!'!F226</f>
        <v>для замещения главной группы должностей  в порядке должностного роста</v>
      </c>
      <c r="K245" s="39" t="str">
        <f>'исходные данные не исправлять!'!G226</f>
        <v>менеджмент организации   юриспруденция</v>
      </c>
      <c r="L245" s="40">
        <f>'исходные данные не исправлять!'!P226</f>
        <v>11.8</v>
      </c>
      <c r="M245" s="40">
        <f>'исходные данные не исправлять!'!Q226</f>
        <v>0</v>
      </c>
      <c r="N245" s="39" t="str">
        <f>'исходные данные не исправлять!'!I226</f>
        <v>ведущий специалист  1 разряда отдела делопроизводства  Администрации Главы Республики Марий Эл</v>
      </c>
      <c r="O245" s="39" t="str">
        <f>'исходные данные не исправлять!'!K226</f>
        <v>главная</v>
      </c>
    </row>
    <row r="246" spans="8:15" ht="63">
      <c r="H246" s="39">
        <v>224</v>
      </c>
      <c r="I246" s="39" t="str">
        <f>'исходные данные не исправлять!'!C227</f>
        <v>Шабалина 
Елена 
Сергеевна</v>
      </c>
      <c r="J246" s="39" t="str">
        <f>'исходные данные не исправлять!'!F227</f>
        <v>для замещения главной группы должностей  в порядке должностного роста</v>
      </c>
      <c r="K246" s="39" t="str">
        <f>'исходные данные не исправлять!'!G227</f>
        <v>зоотехния  профессиональная переподготовка  менеджмент</v>
      </c>
      <c r="L246" s="40">
        <f>'исходные данные не исправлять!'!P227</f>
        <v>19.1</v>
      </c>
      <c r="M246" s="40">
        <f>'исходные данные не исправлять!'!Q227</f>
        <v>21</v>
      </c>
      <c r="N246" s="39" t="str">
        <f>'исходные данные не исправлять!'!I227</f>
        <v>ведущий консультант отдела животноводства  и племенного дела Министерства сельского хозяйства  и продовольствия Республики Марий Эл</v>
      </c>
      <c r="O246" s="39" t="str">
        <f>'исходные данные не исправлять!'!K227</f>
        <v>главная</v>
      </c>
    </row>
    <row r="247" spans="8:15" ht="94.5">
      <c r="H247" s="39">
        <v>225</v>
      </c>
      <c r="I247" s="39" t="str">
        <f>'исходные данные не исправлять!'!C228</f>
        <v>Шамшуров 
Александр  
Сергеевич</v>
      </c>
      <c r="J247" s="39" t="str">
        <f>'исходные данные не исправлять!'!F228</f>
        <v>начальник отдела правового обеспечения, государственной гражданской службы, кадров и контроля Министерства молодежной политики, спорта и туризма Республики Марий Эл </v>
      </c>
      <c r="K247" s="39" t="str">
        <f>'исходные данные не исправлять!'!G228</f>
        <v>история  юриспруденция</v>
      </c>
      <c r="L247" s="40">
        <f>'исходные данные не исправлять!'!P228</f>
        <v>2.2</v>
      </c>
      <c r="M247" s="40">
        <f>'исходные данные не исправлять!'!Q228</f>
        <v>8.9</v>
      </c>
      <c r="N247" s="39" t="str">
        <f>'исходные данные не исправлять!'!I228</f>
        <v>юрисконсульт административного отдела АУ «Управление спортивных сооружений Республики Марий Эл»</v>
      </c>
      <c r="O247" s="39" t="str">
        <f>'исходные данные не исправлять!'!K228</f>
        <v>главная</v>
      </c>
    </row>
    <row r="248" spans="8:15" ht="94.5">
      <c r="H248" s="39">
        <v>226</v>
      </c>
      <c r="I248" s="39" t="str">
        <f>'исходные данные не исправлять!'!C229</f>
        <v>Шарафутдинова 
Гузалия 
Раисовна</v>
      </c>
      <c r="J248" s="39" t="str">
        <f>'исходные данные не исправлять!'!F229</f>
        <v>начальник отдела бухгалтерского учета, отчетности  и государственных закупок Министерства молодежной политики, спорта и туризма Республики Марий Эл  </v>
      </c>
      <c r="K248" s="39" t="str">
        <f>'исходные данные не исправлять!'!G229</f>
        <v>экономика  и управление аграрным производством</v>
      </c>
      <c r="L248" s="40">
        <f>'исходные данные не исправлять!'!P229</f>
        <v>16.1</v>
      </c>
      <c r="M248" s="40">
        <f>'исходные данные не исправлять!'!Q229</f>
        <v>20.6</v>
      </c>
      <c r="N248" s="39" t="str">
        <f>'исходные данные не исправлять!'!I229</f>
        <v>главный специалист РГКУ «Информационный центр Республики Марий Эл»</v>
      </c>
      <c r="O248" s="39" t="str">
        <f>'исходные данные не исправлять!'!K229</f>
        <v>главная</v>
      </c>
    </row>
    <row r="249" spans="8:15" ht="78.75">
      <c r="H249" s="39">
        <v>227</v>
      </c>
      <c r="I249" s="39" t="str">
        <f>'исходные данные не исправлять!'!C230</f>
        <v>Шишкина 
Екатерина 
Сергеевна</v>
      </c>
      <c r="J249" s="39" t="str">
        <f>'исходные данные не исправлять!'!F230</f>
        <v>заместитель начальника отдела организационно-правовой работы аппарата Центральной избирательной комиссии Республики  Марий Эл  </v>
      </c>
      <c r="K249" s="39" t="str">
        <f>'исходные данные не исправлять!'!G230</f>
        <v>юриспруденция</v>
      </c>
      <c r="L249" s="40">
        <f>'исходные данные не исправлять!'!P230</f>
        <v>5.1</v>
      </c>
      <c r="M249" s="40">
        <f>'исходные данные не исправлять!'!Q230</f>
        <v>8.1</v>
      </c>
      <c r="N249" s="39" t="str">
        <f>'исходные данные не исправлять!'!I230</f>
        <v>начальник отдела юридического сопровождения и закупок МАУ «Центр детского здорового питания  г. Йошкар-Олы»</v>
      </c>
      <c r="O249" s="39" t="str">
        <f>'исходные данные не исправлять!'!K230</f>
        <v>главная</v>
      </c>
    </row>
    <row r="250" spans="8:15" ht="141.75">
      <c r="H250" s="39">
        <v>228</v>
      </c>
      <c r="I250" s="39" t="str">
        <f>'исходные данные не исправлять!'!C231</f>
        <v>Яковлев 
Петр 
Николаевич</v>
      </c>
      <c r="J250" s="39" t="str">
        <f>'исходные данные не исправлять!'!F231</f>
        <v>для замещения главной группы должностей  в порядке должностного роста
начальник отдела правового, финансового, кадрового обеспечения   и организационной работы Государственной счетной палаты Республики   Марий Эл </v>
      </c>
      <c r="K250" s="39" t="str">
        <f>'исходные данные не исправлять!'!G231</f>
        <v>механизация сельского хозяйства   автоматизированные системы обработки информации и управления </v>
      </c>
      <c r="L250" s="40">
        <f>'исходные данные не исправлять!'!P231</f>
        <v>31.1</v>
      </c>
      <c r="M250" s="40">
        <f>'исходные данные не исправлять!'!Q231</f>
        <v>31.1</v>
      </c>
      <c r="N250" s="39" t="str">
        <f>'исходные данные не исправлять!'!I231</f>
        <v>начальник отдела -информационного центра аппарата Центральной избирательной комиссии Республики Марий Эл</v>
      </c>
      <c r="O250" s="39" t="str">
        <f>'исходные данные не исправлять!'!K231</f>
        <v>главная</v>
      </c>
    </row>
    <row r="251" spans="8:15" ht="63">
      <c r="H251" s="39">
        <v>229</v>
      </c>
      <c r="I251" s="39" t="str">
        <f>'исходные данные не исправлять!'!C232</f>
        <v>Янцевинова 
Мария 
Владимировна</v>
      </c>
      <c r="J251" s="39" t="str">
        <f>'исходные данные не исправлять!'!F232</f>
        <v>для замещения главной группы должностей  в порядке должностного роста</v>
      </c>
      <c r="K251" s="39" t="str">
        <f>'исходные данные не исправлять!'!G232</f>
        <v>социальная работа  профессиональная переподготовка  государственное  и муниципальное управление </v>
      </c>
      <c r="L251" s="40">
        <f>'исходные данные не исправлять!'!P232</f>
        <v>17</v>
      </c>
      <c r="M251" s="40">
        <f>'исходные данные не исправлять!'!Q232</f>
        <v>17</v>
      </c>
      <c r="N251" s="39" t="str">
        <f>'исходные данные не исправлять!'!I232</f>
        <v>ведущий консультант управления организационно-правовой и кадровой работы Министерства труда и социальной защиты Республики Марий Эл
</v>
      </c>
      <c r="O251" s="39" t="str">
        <f>'исходные данные не исправлять!'!K232</f>
        <v>главная</v>
      </c>
    </row>
    <row r="252" spans="8:15" ht="94.5">
      <c r="H252" s="39">
        <v>230</v>
      </c>
      <c r="I252" s="39" t="str">
        <f>'исходные данные не исправлять!'!C233</f>
        <v>Ятманова  
Ольга 
Евгеньевна</v>
      </c>
      <c r="J252" s="39" t="str">
        <f>'исходные данные не исправлять!'!F233</f>
        <v>начальник отдела архитектуры  и градостроительства Министерства строительства, архитектуры и жилищно-коммунального хозяйства Республики Марий Эл </v>
      </c>
      <c r="K252" s="39" t="str">
        <f>'исходные данные не исправлять!'!G233</f>
        <v>экспертиза и управление недвижимостью</v>
      </c>
      <c r="L252" s="40">
        <f>'исходные данные не исправлять!'!P233</f>
        <v>9</v>
      </c>
      <c r="M252" s="40">
        <f>'исходные данные не исправлять!'!Q233</f>
        <v>10.8</v>
      </c>
      <c r="N252" s="39" t="str">
        <f>'исходные данные не исправлять!'!I233</f>
        <v>консультант отдела архитектуры и градостроительства Министерства строительства, архитектуры и жилищно-коммунального хозяйства Республики Марий Эл</v>
      </c>
      <c r="O252" s="39" t="str">
        <f>'исходные данные не исправлять!'!K233</f>
        <v>главная</v>
      </c>
    </row>
    <row r="253" spans="8:15" ht="63">
      <c r="H253" s="39">
        <v>231</v>
      </c>
      <c r="I253" s="39" t="str">
        <f>'исходные данные не исправлять!'!C234</f>
        <v>Александров  
Александр  
Валерьевич</v>
      </c>
      <c r="J253" s="39" t="str">
        <f>'исходные данные не исправлять!'!F234</f>
        <v>для замещения ведущей группы должностей   в порядке должностного роста</v>
      </c>
      <c r="K253" s="39" t="str">
        <f>'исходные данные не исправлять!'!G234</f>
        <v>финансы и кредит</v>
      </c>
      <c r="L253" s="40">
        <f>'исходные данные не исправлять!'!P234</f>
        <v>12.1</v>
      </c>
      <c r="M253" s="40">
        <f>'исходные данные не исправлять!'!Q234</f>
        <v>6.3</v>
      </c>
      <c r="N253" s="39" t="str">
        <f>'исходные данные не исправлять!'!I234</f>
        <v>ведущий специалист-эксперт отдела управления   и распоряжения земельными ресурсами Министерства государственного имущества Республики Марий Эл</v>
      </c>
      <c r="O253" s="39" t="str">
        <f>'исходные данные не исправлять!'!K234</f>
        <v>ведущая</v>
      </c>
    </row>
    <row r="254" spans="8:15" ht="78.75">
      <c r="H254" s="39">
        <v>232</v>
      </c>
      <c r="I254" s="39" t="str">
        <f>'исходные данные не исправлять!'!C235</f>
        <v>Алексеева 
Юлия 
Валериевна</v>
      </c>
      <c r="J254" s="39" t="str">
        <f>'исходные данные не исправлять!'!F235</f>
        <v>консультант отдела организационной работы  и делопроизводства Департамента труда  и занятости населения Республики Марий Эл </v>
      </c>
      <c r="K254" s="39" t="str">
        <f>'исходные данные не исправлять!'!G235</f>
        <v>документоведение  и архивоведение  юриспруденция</v>
      </c>
      <c r="L254" s="40">
        <f>'исходные данные не исправлять!'!P235</f>
        <v>3.7</v>
      </c>
      <c r="M254" s="40">
        <f>'исходные данные не исправлять!'!Q235</f>
        <v>3.9</v>
      </c>
      <c r="N254" s="39" t="str">
        <f>'исходные данные не исправлять!'!I235</f>
        <v>специалист по кадрам отдела культуры,  спорта и туризма администрации Моркинского муниципального района Республики Марий Эл</v>
      </c>
      <c r="O254" s="39" t="str">
        <f>'исходные данные не исправлять!'!K235</f>
        <v>ведущая</v>
      </c>
    </row>
    <row r="255" spans="8:15" ht="110.25">
      <c r="H255" s="39">
        <v>233</v>
      </c>
      <c r="I255" s="39" t="str">
        <f>'исходные данные не исправлять!'!C236</f>
        <v>Альпер 
Николай Александрович</v>
      </c>
      <c r="J255" s="39" t="str">
        <f>'исходные данные не исправлять!'!F236</f>
        <v>консультант отдела правового обеспечения, государственной гражданской службы и кадровой работы Министерства природных ресурсов, экологии и охраны окружающей среды Республики Марий Эл </v>
      </c>
      <c r="K255" s="39" t="str">
        <f>'исходные данные не исправлять!'!G236</f>
        <v>психология  юриспруденция</v>
      </c>
      <c r="L255" s="40">
        <f>'исходные данные не исправлять!'!P236</f>
        <v>4.5</v>
      </c>
      <c r="M255" s="40">
        <f>'исходные данные не исправлять!'!Q236</f>
        <v>4.5</v>
      </c>
      <c r="N255" s="39" t="str">
        <f>'исходные данные не исправлять!'!I236</f>
        <v>ведущий специалист-эксперт отдела правового обеспечения, государственной гражданской службы и кадровой работы Министерства природных ресурсов, экологии и охраны окружающей среды Республики Марий Эл</v>
      </c>
      <c r="O255" s="39" t="str">
        <f>'исходные данные не исправлять!'!K236</f>
        <v>ведущая</v>
      </c>
    </row>
    <row r="256" spans="8:15" ht="47.25">
      <c r="H256" s="39">
        <v>234</v>
      </c>
      <c r="I256" s="39" t="str">
        <f>'исходные данные не исправлять!'!C237</f>
        <v>Антипина 
Надежда 
Михайловна</v>
      </c>
      <c r="J256" s="39" t="str">
        <f>'исходные данные не исправлять!'!F237</f>
        <v>для замещения ведущей группы должностей  в порядке должностного роста</v>
      </c>
      <c r="K256" s="39" t="str">
        <f>'исходные данные не исправлять!'!G237</f>
        <v>юриспруденция </v>
      </c>
      <c r="L256" s="40">
        <f>'исходные данные не исправлять!'!P237</f>
        <v>12</v>
      </c>
      <c r="M256" s="40">
        <f>'исходные данные не исправлять!'!Q237</f>
        <v>13.8</v>
      </c>
      <c r="N256" s="39" t="str">
        <f>'исходные данные не исправлять!'!I237</f>
        <v>секретарь судебного заседания мирового судьи судебного участка № 34 Сернурского судебного района </v>
      </c>
      <c r="O256" s="39" t="str">
        <f>'исходные данные не исправлять!'!K237</f>
        <v>ведущая</v>
      </c>
    </row>
    <row r="257" spans="8:15" ht="78.75">
      <c r="H257" s="39">
        <v>235</v>
      </c>
      <c r="I257" s="39" t="str">
        <f>'исходные данные не исправлять!'!C238</f>
        <v>Атамасова 
Ольга 
Сергеевна</v>
      </c>
      <c r="J257" s="39" t="str">
        <f>'исходные данные не исправлять!'!F238</f>
        <v>для замещения ведущей группы должностей  в порядке должностного роста</v>
      </c>
      <c r="K257" s="39" t="str">
        <f>'исходные данные не исправлять!'!G238</f>
        <v>лесное  и лесопарковое хозяйство</v>
      </c>
      <c r="L257" s="40">
        <f>'исходные данные не исправлять!'!P238</f>
        <v>16.5</v>
      </c>
      <c r="M257" s="40">
        <f>'исходные данные не исправлять!'!Q238</f>
        <v>18.9</v>
      </c>
      <c r="N257" s="39" t="str">
        <f>'исходные данные не исправлять!'!I238</f>
        <v>ведущий специалист  2 разряда отдела организационного  и информационного обеспечения Министерства природных ресурсов, экологии и охраны окружающей среды Республики Марий Эл</v>
      </c>
      <c r="O257" s="39" t="str">
        <f>'исходные данные не исправлять!'!K238</f>
        <v>ведущая</v>
      </c>
    </row>
    <row r="258" spans="8:15" ht="110.25">
      <c r="H258" s="39">
        <v>236</v>
      </c>
      <c r="I258" s="39" t="str">
        <f>'исходные данные не исправлять!'!C239</f>
        <v>Бакутина 
Татьяна 
Николаевна</v>
      </c>
      <c r="J258" s="39" t="str">
        <f>'исходные данные не исправлять!'!F239</f>
        <v>ведущий консультант отдела финансирования, бухгалтерского учета, государственной гражданской службы  и кадров аппарата Центральной избирательной комиссии Республики  Марий Эл  </v>
      </c>
      <c r="K258" s="39" t="str">
        <f>'исходные данные не исправлять!'!G239</f>
        <v>экономика  и управление  на предприятии агропромышленного комплекса</v>
      </c>
      <c r="L258" s="40">
        <f>'исходные данные не исправлять!'!P239</f>
        <v>23.5</v>
      </c>
      <c r="M258" s="40">
        <f>'исходные данные не исправлять!'!Q239</f>
        <v>16.5</v>
      </c>
      <c r="N258" s="39" t="str">
        <f>'исходные данные не исправлять!'!I239</f>
        <v>временно не работает</v>
      </c>
      <c r="O258" s="39" t="str">
        <f>'исходные данные не исправлять!'!K239</f>
        <v>ведущая</v>
      </c>
    </row>
    <row r="259" spans="8:15" ht="47.25">
      <c r="H259" s="39">
        <v>237</v>
      </c>
      <c r="I259" s="39" t="str">
        <f>'исходные данные не исправлять!'!C240</f>
        <v>Безрукова 
Мария  
Александровна</v>
      </c>
      <c r="J259" s="39" t="str">
        <f>'исходные данные не исправлять!'!F240</f>
        <v>для замещения ведущей группы должностей   в порядке должностного роста</v>
      </c>
      <c r="K259" s="39" t="str">
        <f>'исходные данные не исправлять!'!G240</f>
        <v>юриспруденция</v>
      </c>
      <c r="L259" s="40">
        <f>'исходные данные не исправлять!'!P240</f>
        <v>8</v>
      </c>
      <c r="M259" s="40">
        <f>'исходные данные не исправлять!'!Q240</f>
        <v>8</v>
      </c>
      <c r="N259" s="39" t="str">
        <f>'исходные данные не исправлять!'!I240</f>
        <v>секретарь судебного заседания мирового судьи судебного участка № 27 Медведевского судебного района   </v>
      </c>
      <c r="O259" s="39" t="str">
        <f>'исходные данные не исправлять!'!K240</f>
        <v>ведущая</v>
      </c>
    </row>
    <row r="260" spans="8:15" ht="47.25">
      <c r="H260" s="39">
        <v>238</v>
      </c>
      <c r="I260" s="39" t="str">
        <f>'исходные данные не исправлять!'!C241</f>
        <v>Белавина 
Елена 
Евгеньевна</v>
      </c>
      <c r="J260" s="39" t="str">
        <f>'исходные данные не исправлять!'!F241</f>
        <v>для замещения ведущей группы должностей  в порядке должностного роста</v>
      </c>
      <c r="K260" s="39" t="str">
        <f>'исходные данные не исправлять!'!G241</f>
        <v>менеджмент</v>
      </c>
      <c r="L260" s="40">
        <f>'исходные данные не исправлять!'!P241</f>
        <v>11.3</v>
      </c>
      <c r="M260" s="40">
        <f>'исходные данные не исправлять!'!Q241</f>
        <v>0</v>
      </c>
      <c r="N260" s="39" t="str">
        <f>'исходные данные не исправлять!'!I241</f>
        <v>главный специалист-эксперт отдела реестров Министерства государственного имущества Республики Марий Эл </v>
      </c>
      <c r="O260" s="39" t="str">
        <f>'исходные данные не исправлять!'!K241</f>
        <v>ведущая</v>
      </c>
    </row>
    <row r="261" spans="8:15" ht="110.25">
      <c r="H261" s="39">
        <v>239</v>
      </c>
      <c r="I261" s="39" t="str">
        <f>'исходные данные не исправлять!'!C242</f>
        <v>Белоусова 
Ирина 
Александровна</v>
      </c>
      <c r="J261" s="39" t="str">
        <f>'исходные данные не исправлять!'!F242</f>
        <v>консультант отдела межнациональных  и межконфессиональных отношений Министерства культуры, печати и по делам национальностей Республики Марий Эл </v>
      </c>
      <c r="K261" s="39" t="str">
        <f>'исходные данные не исправлять!'!G242</f>
        <v>документоведение  и архивоведение  государственное и муниципальное управление</v>
      </c>
      <c r="L261" s="40">
        <f>'исходные данные не исправлять!'!P242</f>
        <v>4.11</v>
      </c>
      <c r="M261" s="40">
        <f>'исходные данные не исправлять!'!Q242</f>
        <v>5.6</v>
      </c>
      <c r="N261" s="39" t="str">
        <f>'исходные данные не исправлять!'!I242</f>
        <v>главный специалист-эксперт отдела управления  и распоряжения земельными ресурсами Министерства государственного имущества Республики Марий Эл</v>
      </c>
      <c r="O261" s="39" t="str">
        <f>'исходные данные не исправлять!'!K242</f>
        <v>ведущая</v>
      </c>
    </row>
    <row r="262" spans="8:15" ht="110.25">
      <c r="H262" s="39">
        <v>240</v>
      </c>
      <c r="I262" s="39" t="str">
        <f>'исходные данные не исправлять!'!C243</f>
        <v>Белоусова 
Наталья 
Сергеевна</v>
      </c>
      <c r="J262" s="39" t="str">
        <f>'исходные данные не исправлять!'!F243</f>
        <v>консультант отдела государственного экологического контроля и надзора Министерства природных ресурсов, экологии и охраны окружающей среды Республики Марий Эл </v>
      </c>
      <c r="K262" s="39" t="str">
        <f>'исходные данные не исправлять!'!G243</f>
        <v>биология</v>
      </c>
      <c r="L262" s="40">
        <f>'исходные данные не исправлять!'!P243</f>
        <v>9.4</v>
      </c>
      <c r="M262" s="40">
        <f>'исходные данные не исправлять!'!Q243</f>
        <v>14.11</v>
      </c>
      <c r="N262" s="39" t="str">
        <f>'исходные данные не исправлять!'!I243</f>
        <v>ведущий специалист-эксперт отдела природопользования и государственной экологической экспертизы Министерства природных ресурсов, экологии и охраны окружающей среды Республики Марий Эл</v>
      </c>
      <c r="O262" s="39" t="str">
        <f>'исходные данные не исправлять!'!K243</f>
        <v>ведущая</v>
      </c>
    </row>
    <row r="263" spans="8:15" ht="110.25">
      <c r="H263" s="39">
        <v>241</v>
      </c>
      <c r="I263" s="39" t="str">
        <f>'исходные данные не исправлять!'!C244</f>
        <v>Бердинская
Наталья  
Леонидовна</v>
      </c>
      <c r="J263" s="39" t="str">
        <f>'исходные данные не исправлять!'!F244</f>
        <v>консультант отдела предоставления коммунальных услуг  и коммунальной инфраструктуры Министерства строительства, архитектуры и жилищно-коммунального хозяйства Республики Марий Эл </v>
      </c>
      <c r="K263" s="39" t="str">
        <f>'исходные данные не исправлять!'!G244</f>
        <v>экономика и управление на предприятии агропромышленного комплекса</v>
      </c>
      <c r="L263" s="40">
        <f>'исходные данные не исправлять!'!P244</f>
        <v>3.8</v>
      </c>
      <c r="M263" s="40">
        <f>'исходные данные не исправлять!'!Q244</f>
        <v>6.1</v>
      </c>
      <c r="N263" s="39" t="str">
        <f>'исходные данные не исправлять!'!I244</f>
        <v>главный специалист-эксперт  отдела реализации региональных программ и проектов Министерства строительства, архитектуры  и жилищно-коммунального хозяйства Республики Марий Эл      </v>
      </c>
      <c r="O263" s="39" t="str">
        <f>'исходные данные не исправлять!'!K244</f>
        <v>ведущая</v>
      </c>
    </row>
    <row r="264" spans="8:15" ht="94.5">
      <c r="H264" s="39">
        <v>242</v>
      </c>
      <c r="I264" s="39" t="str">
        <f>'исходные данные не исправлять!'!C245</f>
        <v>Бердникова 
Наталья 
Валерьевна</v>
      </c>
      <c r="J264" s="39" t="str">
        <f>'исходные данные не исправлять!'!F245</f>
        <v>консультант отдела государственной гражданской службы, организационной и кадровой работы Министерства транспорта и дорожного хозяйства Республики Марий Эл</v>
      </c>
      <c r="K264" s="39" t="str">
        <f>'исходные данные не исправлять!'!G245</f>
        <v>программное обеспечение вычислительной техники и автоматизированных систем  финансы и кредит</v>
      </c>
      <c r="L264" s="40">
        <f>'исходные данные не исправлять!'!P245</f>
        <v>4.1</v>
      </c>
      <c r="M264" s="40">
        <f>'исходные данные не исправлять!'!Q245</f>
        <v>14.3</v>
      </c>
      <c r="N264" s="39" t="str">
        <f>'исходные данные не исправлять!'!I245</f>
        <v>консультант отдела кадров и общих вопросов Министерства государственного имущества Республики Марий Эл</v>
      </c>
      <c r="O264" s="39" t="str">
        <f>'исходные данные не исправлять!'!K245</f>
        <v>ведущая</v>
      </c>
    </row>
    <row r="265" spans="8:15" ht="63">
      <c r="H265" s="39">
        <v>243</v>
      </c>
      <c r="I265" s="39" t="str">
        <f>'исходные данные не исправлять!'!C246</f>
        <v>Бирюкова  
Лидия  
Николаевна</v>
      </c>
      <c r="J265" s="39" t="str">
        <f>'исходные данные не исправлять!'!F246</f>
        <v>для замещения ведущей группы должностей   </v>
      </c>
      <c r="K265" s="39" t="str">
        <f>'исходные данные не исправлять!'!G246</f>
        <v>бухгалтерский учет, анализ и аудит</v>
      </c>
      <c r="L265" s="40">
        <f>'исходные данные не исправлять!'!P246</f>
        <v>1.7</v>
      </c>
      <c r="M265" s="40">
        <f>'исходные данные не исправлять!'!Q246</f>
        <v>28.7</v>
      </c>
      <c r="N265" s="39" t="str">
        <f>'исходные данные не исправлять!'!I246</f>
        <v>консультант отдела финансового   и бухгалтерского учета Управления делами Главы Республики Марий Эл   и Правительства Республики Марий Эл</v>
      </c>
      <c r="O265" s="39" t="str">
        <f>'исходные данные не исправлять!'!K246</f>
        <v>ведущая</v>
      </c>
    </row>
    <row r="266" spans="8:15" ht="47.25">
      <c r="H266" s="39">
        <v>244</v>
      </c>
      <c r="I266" s="39" t="str">
        <f>'исходные данные не исправлять!'!C247</f>
        <v>Боброва 
Марина 
Михайловна</v>
      </c>
      <c r="J266" s="39" t="str">
        <f>'исходные данные не исправлять!'!F247</f>
        <v>для замещения ведущей группы должностей  в порядке должностного роста</v>
      </c>
      <c r="K266" s="39" t="str">
        <f>'исходные данные не исправлять!'!G247</f>
        <v>юриспруденция</v>
      </c>
      <c r="L266" s="40">
        <f>'исходные данные не исправлять!'!P247</f>
        <v>4</v>
      </c>
      <c r="M266" s="40">
        <f>'исходные данные не исправлять!'!Q247</f>
        <v>4</v>
      </c>
      <c r="N266" s="39" t="str">
        <f>'исходные данные не исправлять!'!I247</f>
        <v>секретарь мирового судьи судебного участка № 7  Йошкар-Олинского судебного района</v>
      </c>
      <c r="O266" s="39" t="str">
        <f>'исходные данные не исправлять!'!K247</f>
        <v>ведущая</v>
      </c>
    </row>
    <row r="267" spans="8:15" ht="110.25">
      <c r="H267" s="39">
        <v>245</v>
      </c>
      <c r="I267" s="39" t="str">
        <f>'исходные данные не исправлять!'!C248</f>
        <v>Бойко 
Анна 
Игоревна  </v>
      </c>
      <c r="J267" s="39" t="str">
        <f>'исходные данные не исправлять!'!F248</f>
        <v>консультант отдела профессионального искусства и культуры, образования  и организационного обеспечения Министерства культуры, печати и по делам национальностей  Республики Марий Эл  </v>
      </c>
      <c r="K267" s="39" t="str">
        <f>'исходные данные не исправлять!'!G248</f>
        <v>филология  профессиональная переподготовка  высшие библиотечные курсы </v>
      </c>
      <c r="L267" s="40">
        <f>'исходные данные не исправлять!'!P248</f>
        <v>0</v>
      </c>
      <c r="M267" s="40">
        <f>'исходные данные не исправлять!'!Q248</f>
        <v>4.4</v>
      </c>
      <c r="N267" s="39" t="str">
        <f>'исходные данные не исправлять!'!I248</f>
        <v>библиотекарь высшей категории редакционно-издательского отдела ГБУК Республики Марий Эл «Национальная библиотека имени С.Г.Чавайна»</v>
      </c>
      <c r="O267" s="39" t="str">
        <f>'исходные данные не исправлять!'!K248</f>
        <v>ведущая</v>
      </c>
    </row>
    <row r="268" spans="8:15" ht="47.25">
      <c r="H268" s="39">
        <v>246</v>
      </c>
      <c r="I268" s="39" t="str">
        <f>'исходные данные не исправлять!'!C249</f>
        <v>Бочаров 
Анатолий  
Семенович</v>
      </c>
      <c r="J268" s="39" t="str">
        <f>'исходные данные не исправлять!'!F249</f>
        <v>для замещения ведущей группы должностей  в порядке должностного роста</v>
      </c>
      <c r="K268" s="39" t="str">
        <f>'исходные данные не исправлять!'!G249</f>
        <v>математика</v>
      </c>
      <c r="L268" s="40">
        <f>'исходные данные не исправлять!'!P249</f>
        <v>15.1</v>
      </c>
      <c r="M268" s="40">
        <f>'исходные данные не исправлять!'!Q249</f>
        <v>21.8</v>
      </c>
      <c r="N268" s="39" t="str">
        <f>'исходные данные не исправлять!'!I249</f>
        <v>специалист-эксперт отдела - информационного центра аппарата Центральной избирательной комиссии Республики Марий Эл</v>
      </c>
      <c r="O268" s="39" t="str">
        <f>'исходные данные не исправлять!'!K249</f>
        <v>ведущая</v>
      </c>
    </row>
    <row r="269" spans="8:15" ht="47.25">
      <c r="H269" s="39">
        <v>247</v>
      </c>
      <c r="I269" s="39" t="str">
        <f>'исходные данные не исправлять!'!C250</f>
        <v>Бояринцева 
Анастасия 
Валерьевна</v>
      </c>
      <c r="J269" s="39" t="str">
        <f>'исходные данные не исправлять!'!F250</f>
        <v>для замещения ведущей группы должностей  в порядке должностного роста</v>
      </c>
      <c r="K269" s="39" t="str">
        <f>'исходные данные не исправлять!'!G250</f>
        <v>юриспруденция</v>
      </c>
      <c r="L269" s="40">
        <f>'исходные данные не исправлять!'!P250</f>
        <v>9.11</v>
      </c>
      <c r="M269" s="40">
        <f>'исходные данные не исправлять!'!Q250</f>
        <v>8.3</v>
      </c>
      <c r="N269" s="39" t="str">
        <f>'исходные данные не исправлять!'!I250</f>
        <v>секретарь судебного заседания мирового судьи судебного участка № 9  Йошкар-Олинского судебного района</v>
      </c>
      <c r="O269" s="39" t="str">
        <f>'исходные данные не исправлять!'!K250</f>
        <v>ведущая</v>
      </c>
    </row>
    <row r="270" spans="8:15" ht="157.5">
      <c r="H270" s="39">
        <v>248</v>
      </c>
      <c r="I270" s="39" t="str">
        <f>'исходные данные не исправлять!'!C251</f>
        <v>Ведерникова 
Елена 
Лаврентьевна</v>
      </c>
      <c r="J270" s="39" t="str">
        <f>'исходные данные не исправлять!'!F251</f>
        <v>консультант отдела финансирования и бухгалтерского учета Министерства строительства, архитектуры и жилищно-коммунального хозяйства Республики Марий Эл
для замещения ведущей группы должностей  в порядке должностного роста</v>
      </c>
      <c r="K270" s="39" t="str">
        <f>'исходные данные не исправлять!'!G251</f>
        <v>бухгалтерский учет, анализ и аудит</v>
      </c>
      <c r="L270" s="40">
        <f>'исходные данные не исправлять!'!P251</f>
        <v>13.1</v>
      </c>
      <c r="M270" s="40">
        <f>'исходные данные не исправлять!'!Q251</f>
        <v>29.5</v>
      </c>
      <c r="N270" s="39" t="str">
        <f>'исходные данные не исправлять!'!I251</f>
        <v>главный специалист-эксперт отдела экономической политики и капитального ремонта жилищного фонда Министерства строительства, архитектуры и жилищно-коммунального хозяйства Республики Марий Эл</v>
      </c>
      <c r="O270" s="39" t="str">
        <f>'исходные данные не исправлять!'!K251</f>
        <v>ведущая</v>
      </c>
    </row>
    <row r="271" spans="8:15" ht="126">
      <c r="H271" s="39">
        <v>249</v>
      </c>
      <c r="I271" s="39" t="str">
        <f>'исходные данные не исправлять!'!C252</f>
        <v>Воробьева 
Анна 
Андреевна</v>
      </c>
      <c r="J271" s="39" t="str">
        <f>'исходные данные не исправлять!'!F252</f>
        <v>руководитель аппарата мирового судьи судебного участка № 39 судебного Советского района</v>
      </c>
      <c r="K271" s="39" t="str">
        <f>'исходные данные не исправлять!'!G252</f>
        <v>юриспруденция</v>
      </c>
      <c r="L271" s="40">
        <f>'исходные данные не исправлять!'!P252</f>
        <v>0.7</v>
      </c>
      <c r="M271" s="40">
        <f>'исходные данные не исправлять!'!Q252</f>
        <v>0.7</v>
      </c>
      <c r="N271" s="39" t="str">
        <f>'исходные данные не исправлять!'!I252</f>
        <v>специалист-эксперт отдела по вопросам  нормативных правовых актов субъекта Российской Федерации и ведения федерального регистра, ведения реестра муниципальных образований, регистрации и ведения реестра уставов муниципальных образований Управления Министерства юстиции Российской Федерации по Республике  Марий Эл </v>
      </c>
      <c r="O271" s="39" t="str">
        <f>'исходные данные не исправлять!'!K252</f>
        <v>ведущая</v>
      </c>
    </row>
    <row r="272" spans="8:15" ht="63">
      <c r="H272" s="39">
        <v>250</v>
      </c>
      <c r="I272" s="39" t="str">
        <f>'исходные данные не исправлять!'!C253</f>
        <v>Вязов
Николай 
Валерьевич
</v>
      </c>
      <c r="J272" s="39" t="str">
        <f>'исходные данные не исправлять!'!F253</f>
        <v>для замещения ведущей группы должностей в порядке должностного роста</v>
      </c>
      <c r="K272" s="39" t="str">
        <f>'исходные данные не исправлять!'!G253</f>
        <v>информатика и вычислительная техника</v>
      </c>
      <c r="L272" s="40">
        <f>'исходные данные не исправлять!'!P253</f>
        <v>26</v>
      </c>
      <c r="M272" s="40">
        <f>'исходные данные не исправлять!'!Q253</f>
        <v>10</v>
      </c>
      <c r="N272" s="39" t="str">
        <f>'исходные данные не исправлять!'!I253</f>
        <v>ведущий специалист-эксперт отдела - информационного центра аппарата Избирательной комиссии Республики Марий Эл</v>
      </c>
      <c r="O272" s="39" t="str">
        <f>'исходные данные не исправлять!'!K253</f>
        <v>ведущая</v>
      </c>
    </row>
    <row r="273" spans="8:15" ht="47.25">
      <c r="H273" s="39">
        <v>251</v>
      </c>
      <c r="I273" s="39" t="str">
        <f>'исходные данные не исправлять!'!C254</f>
        <v>Гибатова  
Нургуль  
Василовна</v>
      </c>
      <c r="J273" s="39" t="str">
        <f>'исходные данные не исправлять!'!F254</f>
        <v>для замещения ведущей группы должностей   в порядке должностного роста</v>
      </c>
      <c r="K273" s="39" t="str">
        <f>'исходные данные не исправлять!'!G254</f>
        <v>юриспруденция</v>
      </c>
      <c r="L273" s="40">
        <f>'исходные данные не исправлять!'!P254</f>
        <v>5.2</v>
      </c>
      <c r="M273" s="40">
        <f>'исходные данные не исправлять!'!Q254</f>
        <v>5.2</v>
      </c>
      <c r="N273" s="39" t="str">
        <f>'исходные данные не исправлять!'!I254</f>
        <v>секретарь мирового судьи судебного участка № 41 Медведевского судебного района           </v>
      </c>
      <c r="O273" s="39" t="str">
        <f>'исходные данные не исправлять!'!K254</f>
        <v>ведущая</v>
      </c>
    </row>
    <row r="274" spans="8:15" ht="94.5">
      <c r="H274" s="39">
        <v>252</v>
      </c>
      <c r="I274" s="39" t="str">
        <f>'исходные данные не исправлять!'!C255</f>
        <v>Глушкова 
Анна 
Андреевна</v>
      </c>
      <c r="J274" s="39" t="str">
        <f>'исходные данные не исправлять!'!F255</f>
        <v>советник отдела бухгалтерского учета, отчетности  и государственных закупок Министерства молодежной политики, спорта и туризма Республики Марий Эл   </v>
      </c>
      <c r="K274" s="39" t="str">
        <f>'исходные данные не исправлять!'!G255</f>
        <v>бухгалтерский учет, анализ и аудит  контрактная система  в сфере закупок товаров, работ, услуг для обеспечения государственных  и муниципальных нужд  </v>
      </c>
      <c r="L274" s="40">
        <f>'исходные данные не исправлять!'!P255</f>
        <v>0</v>
      </c>
      <c r="M274" s="40">
        <f>'исходные данные не исправлять!'!Q255</f>
        <v>13.4</v>
      </c>
      <c r="N274" s="39" t="str">
        <f>'исходные данные не исправлять!'!I255</f>
        <v>главный специалист отдела бухгалтерского учета, отчетности  и государственных закупок Министерства молодежной политики, спорта и туризма Республики Марий Эл</v>
      </c>
      <c r="O274" s="39" t="str">
        <f>'исходные данные не исправлять!'!K255</f>
        <v>ведущая</v>
      </c>
    </row>
    <row r="275" spans="8:15" ht="126">
      <c r="H275" s="39">
        <v>253</v>
      </c>
      <c r="I275" s="39" t="str">
        <f>'исходные данные не исправлять!'!C256</f>
        <v>Говоркова
 Татьяна 
Леонидовна</v>
      </c>
      <c r="J275" s="39" t="str">
        <f>'исходные данные не исправлять!'!F256</f>
        <v>главный государственный инспектор отдела - Инспекция государственного строительного надзора Республики Марий Эл Министерства строительства, архитектуры и жилищно-коммунального хозяйства Республики Марий Эл </v>
      </c>
      <c r="K275" s="39" t="str">
        <f>'исходные данные не исправлять!'!G256</f>
        <v>строительство</v>
      </c>
      <c r="L275" s="40">
        <f>'исходные данные не исправлять!'!P256</f>
        <v>2.5</v>
      </c>
      <c r="M275" s="40">
        <f>'исходные данные не исправлять!'!Q256</f>
        <v>6.5</v>
      </c>
      <c r="N275" s="39" t="str">
        <f>'исходные данные не исправлять!'!I256</f>
        <v>главный специалист-эксперт отдела архитектуры и градостроительства Министерства строительства, архитектуры и жилищно-коммунального хозяйства Республики Марий Эл</v>
      </c>
      <c r="O275" s="39" t="str">
        <f>'исходные данные не исправлять!'!K256</f>
        <v>ведущая</v>
      </c>
    </row>
    <row r="276" spans="8:15" ht="94.5">
      <c r="H276" s="39">
        <v>254</v>
      </c>
      <c r="I276" s="39" t="str">
        <f>'исходные данные не исправлять!'!C257</f>
        <v>Горинов 
Андрей  
Александрович</v>
      </c>
      <c r="J276" s="39" t="str">
        <f>'исходные данные не исправлять!'!F257</f>
        <v>ведущий специалист  1 разряда отдела делопроизводства и по обращениям граждан организационно-аналитического управления Главы Республики Марий Эл   </v>
      </c>
      <c r="K276" s="39" t="str">
        <f>'исходные данные не исправлять!'!G257</f>
        <v>управление  и информатика  в технических системах  юриспруденция</v>
      </c>
      <c r="L276" s="40">
        <f>'исходные данные не исправлять!'!P257</f>
        <v>17.1</v>
      </c>
      <c r="M276" s="40">
        <f>'исходные данные не исправлять!'!Q257</f>
        <v>11.3</v>
      </c>
      <c r="N276" s="39" t="str">
        <f>'исходные данные не исправлять!'!I257</f>
        <v>временно не работает</v>
      </c>
      <c r="O276" s="39" t="str">
        <f>'исходные данные не исправлять!'!K257</f>
        <v>ведущая</v>
      </c>
    </row>
    <row r="277" spans="8:15" ht="63">
      <c r="H277" s="39">
        <v>255</v>
      </c>
      <c r="I277" s="39" t="str">
        <f>'исходные данные не исправлять!'!C258</f>
        <v>Горячкина 
Кристина 
Никандровна</v>
      </c>
      <c r="J277" s="39" t="str">
        <f>'исходные данные не исправлять!'!F258</f>
        <v>для замещения ведущей группы должностей  в порядке должностного роста </v>
      </c>
      <c r="K277" s="39" t="str">
        <f>'исходные данные не исправлять!'!G258</f>
        <v>юриспруденция</v>
      </c>
      <c r="L277" s="40">
        <f>'исходные данные не исправлять!'!P258</f>
        <v>3.3</v>
      </c>
      <c r="M277" s="40">
        <f>'исходные данные не исправлять!'!Q258</f>
        <v>3.3</v>
      </c>
      <c r="N277" s="39" t="str">
        <f>'исходные данные не исправлять!'!I258</f>
        <v>старший специалист 1 разряда отдела государственной гражданской службы  и правовой работы Комитета ветеринарии Республики Марий Эл</v>
      </c>
      <c r="O277" s="39" t="str">
        <f>'исходные данные не исправлять!'!K258</f>
        <v>ведущая</v>
      </c>
    </row>
    <row r="278" spans="8:15" ht="47.25">
      <c r="H278" s="39">
        <v>256</v>
      </c>
      <c r="I278" s="39" t="str">
        <f>'исходные данные не исправлять!'!C259</f>
        <v>Григорьева  
Наталья  
Валерияновна</v>
      </c>
      <c r="J278" s="39" t="str">
        <f>'исходные данные не исправлять!'!F259</f>
        <v>для замещения ведущей группы должностей   в порядке должностного роста</v>
      </c>
      <c r="K278" s="39" t="str">
        <f>'исходные данные не исправлять!'!G259</f>
        <v>педиатрия</v>
      </c>
      <c r="L278" s="40">
        <f>'исходные данные не исправлять!'!P259</f>
        <v>17.8</v>
      </c>
      <c r="M278" s="40">
        <f>'исходные данные не исправлять!'!Q259</f>
        <v>18.5</v>
      </c>
      <c r="N278" s="39" t="str">
        <f>'исходные данные не исправлять!'!I259</f>
        <v>главный специалист-эксперт отдела материнства и детства Министерства здравоохранения Республики Марий Эл</v>
      </c>
      <c r="O278" s="39" t="str">
        <f>'исходные данные не исправлять!'!K259</f>
        <v>ведущая</v>
      </c>
    </row>
    <row r="279" spans="8:15" ht="78.75">
      <c r="H279" s="39">
        <v>257</v>
      </c>
      <c r="I279" s="39" t="str">
        <f>'исходные данные не исправлять!'!C260</f>
        <v>Добина 
Екатерина 
Юрьевна</v>
      </c>
      <c r="J279" s="39" t="str">
        <f>'исходные данные не исправлять!'!F260</f>
        <v>консультант отдела финансирования отраслей здравоохранения, физической культуры и спорта Министерства финансов Республики  Марий Эл </v>
      </c>
      <c r="K279" s="39" t="str">
        <f>'исходные данные не исправлять!'!G260</f>
        <v>экономика</v>
      </c>
      <c r="L279" s="40">
        <f>'исходные данные не исправлять!'!P260</f>
        <v>0.7</v>
      </c>
      <c r="M279" s="40">
        <f>'исходные данные не исправлять!'!Q260</f>
        <v>1.2</v>
      </c>
      <c r="N279" s="39" t="str">
        <f>'исходные данные не исправлять!'!I260</f>
        <v>главный специалист-эксперт  отдела финансирования отраслей здравоохранения, физической культуры и спорта Министерства финансов Республики  Марий Эл</v>
      </c>
      <c r="O279" s="39" t="str">
        <f>'исходные данные не исправлять!'!K260</f>
        <v>ведущая</v>
      </c>
    </row>
    <row r="280" spans="8:15" ht="110.25">
      <c r="H280" s="39">
        <v>258</v>
      </c>
      <c r="I280" s="39" t="str">
        <f>'исходные данные не исправлять!'!C261</f>
        <v>Егошин 
Андрей 
Николаевич</v>
      </c>
      <c r="J280" s="39" t="str">
        <f>'исходные данные не исправлять!'!F261</f>
        <v>консультант отдела предупреждения чрезвычайных ситуаций и обеспечения пожарной безопасности Комитета гражданской обороны  и защиты населения Республики Марий Эл </v>
      </c>
      <c r="K280" s="39" t="str">
        <f>'исходные данные не исправлять!'!G261</f>
        <v>общетехнические дисциплины</v>
      </c>
      <c r="L280" s="40">
        <f>'исходные данные не исправлять!'!P261</f>
        <v>34.2</v>
      </c>
      <c r="M280" s="40">
        <f>'исходные данные не исправлять!'!Q261</f>
        <v>34.2</v>
      </c>
      <c r="N280" s="39" t="str">
        <f>'исходные данные не исправлять!'!I261</f>
        <v>главный специалист-эксперт отдела предупреждения чрезвычайных ситуаций и обеспечения пожарной безопасности Комитета гражданской обороны и защиты населения Республики Марий Эл</v>
      </c>
      <c r="O280" s="39" t="str">
        <f>'исходные данные не исправлять!'!K261</f>
        <v>ведущая</v>
      </c>
    </row>
    <row r="281" spans="8:15" ht="63">
      <c r="H281" s="39">
        <v>259</v>
      </c>
      <c r="I281" s="39" t="str">
        <f>'исходные данные не исправлять!'!C262</f>
        <v>Едриванова 
Елена  
Алексеевна</v>
      </c>
      <c r="J281" s="39" t="str">
        <f>'исходные данные не исправлять!'!F262</f>
        <v>для замещения ведущей группы должностей   в порядке должностного роста</v>
      </c>
      <c r="K281" s="39" t="str">
        <f>'исходные данные не исправлять!'!G262</f>
        <v>финансы и кредит</v>
      </c>
      <c r="L281" s="40">
        <f>'исходные данные не исправлять!'!P262</f>
        <v>10.2</v>
      </c>
      <c r="M281" s="40">
        <f>'исходные данные не исправлять!'!Q262</f>
        <v>0</v>
      </c>
      <c r="N281" s="39" t="str">
        <f>'исходные данные не исправлять!'!I262</f>
        <v>главный специалист-эксперт отдела  управления   и распоряжения земельными ресурсами Министерства государственного имущества Республики Марий Эл</v>
      </c>
      <c r="O281" s="39" t="str">
        <f>'исходные данные не исправлять!'!K262</f>
        <v>ведущая</v>
      </c>
    </row>
    <row r="282" spans="2:15" ht="63">
      <c r="B282" s="7" t="s">
        <v>30</v>
      </c>
      <c r="H282" s="39">
        <v>260</v>
      </c>
      <c r="I282" s="39" t="str">
        <f>'исходные данные не исправлять!'!C263</f>
        <v>Ермолина 
Екатерина 
Евгеньевна</v>
      </c>
      <c r="J282" s="39" t="str">
        <f>'исходные данные не исправлять!'!F263</f>
        <v>советник отдела охраны материнства и детства Министерства здравоохранения Республики Марий Эл </v>
      </c>
      <c r="K282" s="39" t="str">
        <f>'исходные данные не исправлять!'!G263</f>
        <v>юриспруденция</v>
      </c>
      <c r="L282" s="40">
        <f>'исходные данные не исправлять!'!P263</f>
        <v>0</v>
      </c>
      <c r="M282" s="40">
        <f>'исходные данные не исправлять!'!Q263</f>
        <v>18.5</v>
      </c>
      <c r="N282" s="39" t="str">
        <f>'исходные данные не исправлять!'!I263</f>
        <v>главный специалист отдела разработки и мониторинга программ здравоохранения Министерства здравоохранения Республики Марий Эл</v>
      </c>
      <c r="O282" s="39" t="str">
        <f>'исходные данные не исправлять!'!K263</f>
        <v>ведущая</v>
      </c>
    </row>
    <row r="283" spans="2:15" ht="78.75">
      <c r="B283" t="s">
        <v>32</v>
      </c>
      <c r="H283" s="39">
        <v>261</v>
      </c>
      <c r="I283" s="39" t="str">
        <f>'исходные данные не исправлять!'!C264</f>
        <v>Ершова 
Татьяна 
Алексеевна</v>
      </c>
      <c r="J283" s="39" t="str">
        <f>'исходные данные не исправлять!'!F264</f>
        <v>ведущий специалист  1 разряда отдела по организации социального обслуживания Министерства социального развития Республики Марий Эл </v>
      </c>
      <c r="K283" s="39" t="str">
        <f>'исходные данные не исправлять!'!G264</f>
        <v>социальная работа </v>
      </c>
      <c r="L283" s="40">
        <f>'исходные данные не исправлять!'!P264</f>
        <v>0</v>
      </c>
      <c r="M283" s="40">
        <f>'исходные данные не исправлять!'!Q264</f>
        <v>0.6</v>
      </c>
      <c r="N283" s="39" t="str">
        <f>'исходные данные не исправлять!'!I264</f>
        <v>специалист по социальной работе учебно-вспомогательного персонала ГБУ Республики Марий Эл «Дом-интернат «Таир»</v>
      </c>
      <c r="O283" s="39" t="str">
        <f>'исходные данные не исправлять!'!K264</f>
        <v>ведущая</v>
      </c>
    </row>
    <row r="284" spans="8:15" ht="110.25">
      <c r="H284" s="39">
        <v>262</v>
      </c>
      <c r="I284" s="39" t="str">
        <f>'исходные данные не исправлять!'!C265</f>
        <v>Ефремова 
Анна 
Евгеньевна</v>
      </c>
      <c r="J284" s="39" t="str">
        <f>'исходные данные не исправлять!'!F265</f>
        <v>консультант отдела предоставления коммунальных услуг  и коммунальной инфраструктуры Министерства строительства, архитектуры и жилищно-коммунального хозяйства Республики Марий Эл  </v>
      </c>
      <c r="K284" s="39" t="str">
        <f>'исходные данные не исправлять!'!G265</f>
        <v>экономика и управление аграрным производством</v>
      </c>
      <c r="L284" s="40">
        <f>'исходные данные не исправлять!'!P265</f>
        <v>0</v>
      </c>
      <c r="M284" s="40">
        <f>'исходные данные не исправлять!'!Q265</f>
        <v>19.9</v>
      </c>
      <c r="N284" s="39" t="str">
        <f>'исходные данные не исправлять!'!I265</f>
        <v>главный специалист-эксперт Министерства строительства, архитектуры и жилищно-коммунального хозяйства Республики Марий Эл</v>
      </c>
      <c r="O284" s="39" t="str">
        <f>'исходные данные не исправлять!'!K265</f>
        <v>ведущая</v>
      </c>
    </row>
    <row r="285" spans="8:15" ht="63">
      <c r="H285" s="39">
        <v>263</v>
      </c>
      <c r="I285" s="39" t="str">
        <f>'исходные данные не исправлять!'!C266</f>
        <v>Желонкина 
Екатерина 
Сергеевна</v>
      </c>
      <c r="J285" s="39" t="str">
        <f>'исходные данные не исправлять!'!F266</f>
        <v>для замещения ведущей группы должностей  в порядке должностного роста</v>
      </c>
      <c r="K285" s="39" t="str">
        <f>'исходные данные не исправлять!'!G266</f>
        <v>юриспруденция</v>
      </c>
      <c r="L285" s="40">
        <f>'исходные данные не исправлять!'!P266</f>
        <v>3.4</v>
      </c>
      <c r="M285" s="40">
        <f>'исходные данные не исправлять!'!Q266</f>
        <v>2.4</v>
      </c>
      <c r="N285" s="39" t="str">
        <f>'исходные данные не исправлять!'!I266</f>
        <v>консультант отдела развития местного самоуправления  Министерства внутренней политики, развития местного самоуправления  и юстиции Республики Марий Эл</v>
      </c>
      <c r="O285" s="39" t="str">
        <f>'исходные данные не исправлять!'!K266</f>
        <v>ведущая</v>
      </c>
    </row>
    <row r="286" spans="8:15" ht="78.75">
      <c r="H286" s="39">
        <v>264</v>
      </c>
      <c r="I286" s="39" t="str">
        <f>'исходные данные не исправлять!'!C267</f>
        <v>Журавлева  
Светлана  
Николаевна</v>
      </c>
      <c r="J286" s="39" t="str">
        <f>'исходные данные не исправлять!'!F267</f>
        <v>ведущий специалист  1 разряда отдела бюджетного учета, финансирования  и отчетности Министерства социального развития Республики Марий Эл   </v>
      </c>
      <c r="K286" s="39" t="str">
        <f>'исходные данные не исправлять!'!G267</f>
        <v>экономика  и  управление аграрным производством</v>
      </c>
      <c r="L286" s="40">
        <f>'исходные данные не исправлять!'!P267</f>
        <v>0</v>
      </c>
      <c r="M286" s="40">
        <f>'исходные данные не исправлять!'!Q267</f>
        <v>16.3</v>
      </c>
      <c r="N286" s="39" t="str">
        <f>'исходные данные не исправлять!'!I267</f>
        <v>временно не работает</v>
      </c>
      <c r="O286" s="39" t="str">
        <f>'исходные данные не исправлять!'!K267</f>
        <v>ведущая</v>
      </c>
    </row>
    <row r="287" spans="8:15" ht="63">
      <c r="H287" s="39">
        <v>265</v>
      </c>
      <c r="I287" s="39" t="str">
        <f>'исходные данные не исправлять!'!C268</f>
        <v>Загайнова 
Валентина 
Петровна</v>
      </c>
      <c r="J287" s="39" t="str">
        <f>'исходные данные не исправлять!'!F268</f>
        <v>инспектор экспертно-аналитического отдела Государственной счетной палаты Республики Марий Эл  </v>
      </c>
      <c r="K287" s="39" t="str">
        <f>'исходные данные не исправлять!'!G268</f>
        <v>юриспруденция</v>
      </c>
      <c r="L287" s="40">
        <f>'исходные данные не исправлять!'!P268</f>
        <v>3.1</v>
      </c>
      <c r="M287" s="40">
        <f>'исходные данные не исправлять!'!Q268</f>
        <v>0</v>
      </c>
      <c r="N287" s="39" t="str">
        <f>'исходные данные не исправлять!'!I268</f>
        <v>консультант отдела правового, финансового, кадрового обеспечения  и организационной работы Государственной счетной палаты Республики Марий Эл</v>
      </c>
      <c r="O287" s="39" t="str">
        <f>'исходные данные не исправлять!'!K268</f>
        <v>ведущая</v>
      </c>
    </row>
    <row r="288" spans="8:15" ht="47.25">
      <c r="H288" s="39">
        <v>266</v>
      </c>
      <c r="I288" s="39" t="str">
        <f>'исходные данные не исправлять!'!C269</f>
        <v>Загайнова 
Татьяна 
Юрьевна </v>
      </c>
      <c r="J288" s="39" t="str">
        <f>'исходные данные не исправлять!'!F269</f>
        <v>для замещения ведущей группы должностей  в порядке должностного роста</v>
      </c>
      <c r="K288" s="39" t="str">
        <f>'исходные данные не исправлять!'!G269</f>
        <v>экспертиза  и управление недвижимостью</v>
      </c>
      <c r="L288" s="40">
        <f>'исходные данные не исправлять!'!P269</f>
        <v>12.9</v>
      </c>
      <c r="M288" s="40">
        <f>'исходные данные не исправлять!'!Q269</f>
        <v>0.11</v>
      </c>
      <c r="N288" s="39" t="str">
        <f>'исходные данные не исправлять!'!I269</f>
        <v>главный специалист-эксперт отдела молодежных программ и проектов Комитета молодежной политики Республики Марий Эл</v>
      </c>
      <c r="O288" s="39" t="str">
        <f>'исходные данные не исправлять!'!K269</f>
        <v>ведущая</v>
      </c>
    </row>
    <row r="289" spans="8:15" ht="110.25">
      <c r="H289" s="39">
        <v>267</v>
      </c>
      <c r="I289" s="39" t="str">
        <f>'исходные данные не исправлять!'!C270</f>
        <v>Загарских  
Анна 
Валерьевна</v>
      </c>
      <c r="J289" s="39" t="str">
        <f>'исходные данные не исправлять!'!F270</f>
        <v>консультант отдела экономического развития финансово-экономического управления Министерства культуры, печати и по делам национальностей Республики Марий Эл</v>
      </c>
      <c r="K289" s="39" t="str">
        <f>'исходные данные не исправлять!'!G270</f>
        <v>менеджмент организации финансы и кредит</v>
      </c>
      <c r="L289" s="40">
        <f>'исходные данные не исправлять!'!P270</f>
        <v>5.7</v>
      </c>
      <c r="M289" s="40">
        <f>'исходные данные не исправлять!'!Q270</f>
        <v>14.2</v>
      </c>
      <c r="N289" s="39" t="str">
        <f>'исходные данные не исправлять!'!I270</f>
        <v>главный специалист-эксперт отдела финансирования инвестиционных программ и дорожного хозяйства Министерства финансов Республики Марий Эл</v>
      </c>
      <c r="O289" s="39" t="str">
        <f>'исходные данные не исправлять!'!K270</f>
        <v>ведущая</v>
      </c>
    </row>
    <row r="290" spans="8:15" ht="63">
      <c r="H290" s="39">
        <v>268</v>
      </c>
      <c r="I290" s="39" t="str">
        <f>'исходные данные не исправлять!'!C271</f>
        <v>Земцов 
Иван 
Сергеевич</v>
      </c>
      <c r="J290" s="39" t="str">
        <f>'исходные данные не исправлять!'!F271</f>
        <v>для замещения ведущей группы должностей  в порядке должностного роста</v>
      </c>
      <c r="K290" s="39" t="str">
        <f>'исходные данные не исправлять!'!G271</f>
        <v>английский язык</v>
      </c>
      <c r="L290" s="40">
        <f>'исходные данные не исправлять!'!P271</f>
        <v>18.11</v>
      </c>
      <c r="M290" s="40">
        <f>'исходные данные не исправлять!'!Q271</f>
        <v>0</v>
      </c>
      <c r="N290" s="39" t="str">
        <f>'исходные данные не исправлять!'!I271</f>
        <v>ведущий специалист-эксперт отдела анализа и технического развития отрасли Министерства культуры, печати и по делам национальностей Республики Марий Эл </v>
      </c>
      <c r="O290" s="39" t="str">
        <f>'исходные данные не исправлять!'!K271</f>
        <v>ведущая</v>
      </c>
    </row>
    <row r="291" spans="8:15" ht="141.75">
      <c r="H291" s="39">
        <v>269</v>
      </c>
      <c r="I291" s="39" t="str">
        <f>'исходные данные не исправлять!'!C272</f>
        <v>Иванов 
Алексей 
Вадимович</v>
      </c>
      <c r="J291" s="39" t="str">
        <f>'исходные данные не исправлять!'!F272</f>
        <v>ведущий консультант отдела организационно-правовой работы Центральной избирательной комиссии Республики Марий Эл 
для замещения ведущей группы должностей  в порядке должностного роста</v>
      </c>
      <c r="K291" s="39" t="str">
        <f>'исходные данные не исправлять!'!G272</f>
        <v>юриспруденция</v>
      </c>
      <c r="L291" s="40">
        <f>'исходные данные не исправлять!'!P272</f>
        <v>3</v>
      </c>
      <c r="M291" s="40">
        <f>'исходные данные не исправлять!'!Q272</f>
        <v>2.7</v>
      </c>
      <c r="N291" s="39" t="str">
        <f>'исходные данные не исправлять!'!I272</f>
        <v>ведущий специалист-эксперт отдела организационно-правовой работы аппарата Центральной избирательной комиссии Республики Марий Эл</v>
      </c>
      <c r="O291" s="39" t="str">
        <f>'исходные данные не исправлять!'!K272</f>
        <v>ведущая</v>
      </c>
    </row>
    <row r="292" spans="8:15" ht="94.5">
      <c r="H292" s="39">
        <v>270</v>
      </c>
      <c r="I292" s="39" t="str">
        <f>'исходные данные не исправлять!'!C273</f>
        <v>Иванова 
Анастасия 
Николаевна</v>
      </c>
      <c r="J292" s="39" t="str">
        <f>'исходные данные не исправлять!'!F273</f>
        <v>консультант отдела жилищно-коммунального хозяйства Министерства строительства, архитектуры и жилищно-коммунального хозяйства Республики Марий Эл  </v>
      </c>
      <c r="K292" s="39" t="str">
        <f>'исходные данные не исправлять!'!G273</f>
        <v>промышленное и гражданское строительство</v>
      </c>
      <c r="L292" s="40">
        <f>'исходные данные не исправлять!'!P273</f>
        <v>0.3</v>
      </c>
      <c r="M292" s="40">
        <f>'исходные данные не исправлять!'!Q273</f>
        <v>13.1</v>
      </c>
      <c r="N292" s="39" t="str">
        <f>'исходные данные не исправлять!'!I273</f>
        <v>консультант отдела жилищно-коммунального хозяйства Министерства строительства, архитектуры и жилищно-коммунального хозяйства Республики Марий Эл</v>
      </c>
      <c r="O292" s="39" t="str">
        <f>'исходные данные не исправлять!'!K273</f>
        <v>ведущая</v>
      </c>
    </row>
    <row r="293" spans="8:15" ht="47.25">
      <c r="H293" s="39">
        <v>271</v>
      </c>
      <c r="I293" s="39" t="str">
        <f>'исходные данные не исправлять!'!C274</f>
        <v>Иванова 
Ирина 
Леонидовна</v>
      </c>
      <c r="J293" s="39" t="str">
        <f>'исходные данные не исправлять!'!F274</f>
        <v>для замещения ведущей группы должностей  в порядке должностного роста</v>
      </c>
      <c r="K293" s="39" t="str">
        <f>'исходные данные не исправлять!'!G274</f>
        <v>юриспруденция</v>
      </c>
      <c r="L293" s="40">
        <f>'исходные данные не исправлять!'!P274</f>
        <v>13.1</v>
      </c>
      <c r="M293" s="40">
        <f>'исходные данные не исправлять!'!Q274</f>
        <v>13.1</v>
      </c>
      <c r="N293" s="39" t="str">
        <f>'исходные данные не исправлять!'!I274</f>
        <v>секретарь судебного заседания мирового судьи судебного участка № 31 Моркинского судебного района </v>
      </c>
      <c r="O293" s="39" t="str">
        <f>'исходные данные не исправлять!'!K274</f>
        <v>ведущая</v>
      </c>
    </row>
    <row r="294" spans="8:15" ht="110.25">
      <c r="H294" s="39">
        <v>272</v>
      </c>
      <c r="I294" s="39" t="str">
        <f>'исходные данные не исправлять!'!C275</f>
        <v>Иванова 
Людмила Михайловна</v>
      </c>
      <c r="J294" s="39" t="str">
        <f>'исходные данные не исправлять!'!F275</f>
        <v>консультант отдела государственного экологического контроля и надзора Министерства природных ресурсов, экологии и охраны окружающей среды Республики Марий Эл </v>
      </c>
      <c r="K294" s="39" t="str">
        <f>'исходные данные не исправлять!'!G275</f>
        <v>природоохранное обустройство территорий</v>
      </c>
      <c r="L294" s="40">
        <f>'исходные данные не исправлять!'!P275</f>
        <v>13.8</v>
      </c>
      <c r="M294" s="40">
        <f>'исходные данные не исправлять!'!Q275</f>
        <v>13.11</v>
      </c>
      <c r="N294" s="39" t="str">
        <f>'исходные данные не исправлять!'!I275</f>
        <v>государственный инспектор отдела государственного экологического контроля и надзора Министерства природных ресурсов, экологии и охраны окружающей среды Республики Марий Эл</v>
      </c>
      <c r="O294" s="39" t="str">
        <f>'исходные данные не исправлять!'!K275</f>
        <v>ведущая</v>
      </c>
    </row>
    <row r="295" spans="8:15" ht="47.25">
      <c r="H295" s="39">
        <v>273</v>
      </c>
      <c r="I295" s="39" t="str">
        <f>'исходные данные не исправлять!'!C276</f>
        <v>Иванова 
Марина 
Ивановна</v>
      </c>
      <c r="J295" s="39" t="str">
        <f>'исходные данные не исправлять!'!F276</f>
        <v>для замещения ведущей группы должностей  в порядке должностного роста</v>
      </c>
      <c r="K295" s="39" t="str">
        <f>'исходные данные не исправлять!'!G276</f>
        <v>юриспруденция</v>
      </c>
      <c r="L295" s="40">
        <f>'исходные данные не исправлять!'!P276</f>
        <v>23.11</v>
      </c>
      <c r="M295" s="40">
        <f>'исходные данные не исправлять!'!Q276</f>
        <v>23.11</v>
      </c>
      <c r="N295" s="39" t="str">
        <f>'исходные данные не исправлять!'!I276</f>
        <v>секретарь судебного заседания мирового судьи судебного участка № 32 Моркинского судебного района</v>
      </c>
      <c r="O295" s="39" t="str">
        <f>'исходные данные не исправлять!'!K276</f>
        <v>ведущая</v>
      </c>
    </row>
    <row r="296" spans="8:15" ht="78.75">
      <c r="H296" s="39">
        <v>274</v>
      </c>
      <c r="I296" s="39" t="str">
        <f>'исходные данные не исправлять!'!C277</f>
        <v>Иванушкина 
Татьяна 
Леонидовна</v>
      </c>
      <c r="J296" s="39" t="str">
        <f>'исходные данные не исправлять!'!F277</f>
        <v> консультант отдела мониторинга  и прогнозирования Министерства сельского хозяйства и продовольствия Республики Марий Эл  </v>
      </c>
      <c r="K296" s="39" t="str">
        <f>'исходные данные не исправлять!'!G277</f>
        <v>финансы и кредит профессиональная переподготовка  государственное  и муниципальное управление </v>
      </c>
      <c r="L296" s="40">
        <f>'исходные данные не исправлять!'!P277</f>
        <v>4.2</v>
      </c>
      <c r="M296" s="40">
        <f>'исходные данные не исправлять!'!Q277</f>
        <v>10.3</v>
      </c>
      <c r="N296" s="39" t="str">
        <f>'исходные данные не исправлять!'!I277</f>
        <v>старший специалист закупочной деятельности Марийского регионального филиала АО «Россельхозбанк»</v>
      </c>
      <c r="O296" s="39" t="str">
        <f>'исходные данные не исправлять!'!K277</f>
        <v>ведущая</v>
      </c>
    </row>
    <row r="297" spans="8:15" ht="47.25">
      <c r="H297" s="39">
        <v>275</v>
      </c>
      <c r="I297" s="39" t="str">
        <f>'исходные данные не исправлять!'!C278</f>
        <v>Ивченко 
Светлана 
Валентиновна</v>
      </c>
      <c r="J297" s="39" t="str">
        <f>'исходные данные не исправлять!'!F278</f>
        <v>для замещения ведущей группы должностей  </v>
      </c>
      <c r="K297" s="39" t="str">
        <f>'исходные данные не исправлять!'!G278</f>
        <v>юриспруденция</v>
      </c>
      <c r="L297" s="40">
        <f>'исходные данные не исправлять!'!P278</f>
        <v>26.3</v>
      </c>
      <c r="M297" s="40">
        <f>'исходные данные не исправлять!'!Q278</f>
        <v>19.6</v>
      </c>
      <c r="N297" s="39" t="str">
        <f>'исходные данные не исправлять!'!I278</f>
        <v>консультант отдела бюджетного учета, отчетности  и делопроизводства Конституционного суда Республики Марий Эл</v>
      </c>
      <c r="O297" s="39" t="str">
        <f>'исходные данные не исправлять!'!K278</f>
        <v>ведущая</v>
      </c>
    </row>
    <row r="298" spans="8:15" ht="47.25">
      <c r="H298" s="39">
        <v>276</v>
      </c>
      <c r="I298" s="39" t="str">
        <f>'исходные данные не исправлять!'!C279</f>
        <v>Ишмуратова 
Елена 
Владимировна</v>
      </c>
      <c r="J298" s="39" t="str">
        <f>'исходные данные не исправлять!'!F279</f>
        <v>для замещения ведущей группы должностей  в порядке должностного роста</v>
      </c>
      <c r="K298" s="39" t="str">
        <f>'исходные данные не исправлять!'!G279</f>
        <v>юриспруденция</v>
      </c>
      <c r="L298" s="40">
        <f>'исходные данные не исправлять!'!P279</f>
        <v>5.2</v>
      </c>
      <c r="M298" s="40">
        <f>'исходные данные не исправлять!'!Q279</f>
        <v>5.2</v>
      </c>
      <c r="N298" s="39" t="str">
        <f>'исходные данные не исправлять!'!I279</f>
        <v>секретарь судебного заседания мирового судьи судебного участка № 36 Сернурского судебного района </v>
      </c>
      <c r="O298" s="39" t="str">
        <f>'исходные данные не исправлять!'!K279</f>
        <v>ведущая</v>
      </c>
    </row>
    <row r="299" spans="8:15" ht="47.25">
      <c r="H299" s="39">
        <v>277</v>
      </c>
      <c r="I299" s="39" t="str">
        <f>'исходные данные не исправлять!'!C280</f>
        <v>Казанцева 
Ирина 
Сергеевна</v>
      </c>
      <c r="J299" s="39" t="str">
        <f>'исходные данные не исправлять!'!F280</f>
        <v>для замещения ведущей группы должностей  в порядке должностного роста</v>
      </c>
      <c r="K299" s="39" t="str">
        <f>'исходные данные не исправлять!'!G280</f>
        <v>юриспруденция</v>
      </c>
      <c r="L299" s="40">
        <f>'исходные данные не исправлять!'!P280</f>
        <v>4.9</v>
      </c>
      <c r="M299" s="40">
        <f>'исходные данные не исправлять!'!Q280</f>
        <v>4.9</v>
      </c>
      <c r="N299" s="39" t="str">
        <f>'исходные данные не исправлять!'!I280</f>
        <v>секретарь мирового судьи судебного участка № 38 Советского судебного района</v>
      </c>
      <c r="O299" s="39" t="str">
        <f>'исходные данные не исправлять!'!K280</f>
        <v>ведущая</v>
      </c>
    </row>
    <row r="300" spans="8:15" ht="63">
      <c r="H300" s="39">
        <v>278</v>
      </c>
      <c r="I300" s="39" t="str">
        <f>'исходные данные не исправлять!'!C281</f>
        <v>Казеева 
Марина
Геннадьевна
</v>
      </c>
      <c r="J300" s="39" t="str">
        <f>'исходные данные не исправлять!'!F281</f>
        <v>для замещения ведущей группы должностей в порядке должностного роста</v>
      </c>
      <c r="K300" s="39" t="str">
        <f>'исходные данные не исправлять!'!G281</f>
        <v>технология деревообработки
юриспруденция
</v>
      </c>
      <c r="L300" s="40">
        <f>'исходные данные не исправлять!'!P281</f>
        <v>19.6</v>
      </c>
      <c r="M300" s="40">
        <f>'исходные данные не исправлять!'!Q281</f>
        <v>16.3</v>
      </c>
      <c r="N300" s="39" t="str">
        <f>'исходные данные не исправлять!'!I281</f>
        <v>главный специалист-эксперт отдела правовой и кадровой работы Министерства культуры, печати и по делам национальностей Республики Марий Эл</v>
      </c>
      <c r="O300" s="39" t="str">
        <f>'исходные данные не исправлять!'!K281</f>
        <v>ведущая</v>
      </c>
    </row>
    <row r="301" spans="8:15" ht="63">
      <c r="H301" s="39">
        <v>279</v>
      </c>
      <c r="I301" s="39" t="str">
        <f>'исходные данные не исправлять!'!C282</f>
        <v>Калашникова 
Илона 
Валерьевна</v>
      </c>
      <c r="J301" s="39" t="str">
        <f>'исходные данные не исправлять!'!F282</f>
        <v>консультант юридического отдела Министерства транспорта и дорожного хозяйства Республики  Марий Эл  </v>
      </c>
      <c r="K301" s="39" t="str">
        <f>'исходные данные не исправлять!'!G282</f>
        <v>юриспруденция  бухгалтерский учет, анализ и аудит</v>
      </c>
      <c r="L301" s="40">
        <f>'исходные данные не исправлять!'!P282</f>
        <v>19.3</v>
      </c>
      <c r="M301" s="40">
        <f>'исходные данные не исправлять!'!Q282</f>
        <v>20.1</v>
      </c>
      <c r="N301" s="39" t="str">
        <f>'исходные данные не исправлять!'!I282</f>
        <v>главный специалист-эксперт правового отдела Приволжского управления Федеральной службы  по экологическому, технологическому и атомному надзору</v>
      </c>
      <c r="O301" s="39" t="str">
        <f>'исходные данные не исправлять!'!K282</f>
        <v>ведущая</v>
      </c>
    </row>
    <row r="302" spans="8:15" ht="94.5">
      <c r="H302" s="39">
        <v>280</v>
      </c>
      <c r="I302" s="39" t="str">
        <f>'исходные данные не исправлять!'!C283</f>
        <v>Капустина  
Мария  
Анатольевна</v>
      </c>
      <c r="J302" s="39" t="str">
        <f>'исходные данные не исправлять!'!F283</f>
        <v>ведущий специалист   1 разряда отдела делопроизводства Администрации Главы Республики Марий Эл </v>
      </c>
      <c r="K302" s="39" t="str">
        <f>'исходные данные не исправлять!'!G283</f>
        <v>технология мяса   и мясных продуктов    управление качеством    профессиональная переподготовка    бухгалтерский учет, отчетность и анализ    педагог профессионального обучения  </v>
      </c>
      <c r="L302" s="40">
        <f>'исходные данные не исправлять!'!P283</f>
        <v>0.11</v>
      </c>
      <c r="M302" s="40">
        <f>'исходные данные не исправлять!'!Q283</f>
        <v>1.7</v>
      </c>
      <c r="N302" s="39" t="str">
        <f>'исходные данные не исправлять!'!I283</f>
        <v>консультант отдела предпринимательства   и торговли администрации городского округа «Город Йошкар-Ола»</v>
      </c>
      <c r="O302" s="39" t="str">
        <f>'исходные данные не исправлять!'!K283</f>
        <v>ведущая</v>
      </c>
    </row>
    <row r="303" spans="8:15" ht="110.25">
      <c r="H303" s="39">
        <v>281</v>
      </c>
      <c r="I303" s="39" t="str">
        <f>'исходные данные не исправлять!'!C284</f>
        <v>Карлина 
Наталия 
Николаевна</v>
      </c>
      <c r="J303" s="39" t="str">
        <f>'исходные данные не исправлять!'!F284</f>
        <v>консультант отдела экономического развития финансово-экономического управления Министерства культуры, печати и по делам национальностей Республики Марий Эл</v>
      </c>
      <c r="K303" s="39" t="str">
        <f>'исходные данные не исправлять!'!G284</f>
        <v>товароведение  менеджмент</v>
      </c>
      <c r="L303" s="40">
        <f>'исходные данные не исправлять!'!P284</f>
        <v>0.7</v>
      </c>
      <c r="M303" s="40">
        <f>'исходные данные не исправлять!'!Q284</f>
        <v>16.4</v>
      </c>
      <c r="N303" s="39" t="str">
        <f>'исходные данные не исправлять!'!I284</f>
        <v>главный специалист-эксперт отдела экономического развития финансово-экономического управления Министерства культуры, печати и по делам национальностей Республики Марий Эл</v>
      </c>
      <c r="O303" s="39" t="str">
        <f>'исходные данные не исправлять!'!K284</f>
        <v>ведущая</v>
      </c>
    </row>
    <row r="304" spans="8:15" ht="47.25">
      <c r="H304" s="39">
        <v>282</v>
      </c>
      <c r="I304" s="39" t="str">
        <f>'исходные данные не исправлять!'!C285</f>
        <v>Качелина 
Ирина 
Васильевна</v>
      </c>
      <c r="J304" s="39" t="str">
        <f>'исходные данные не исправлять!'!F285</f>
        <v>для замещения ведущей группы должностей  в порядке должностного роста</v>
      </c>
      <c r="K304" s="39" t="str">
        <f>'исходные данные не исправлять!'!G285</f>
        <v>история  юриспруденция</v>
      </c>
      <c r="L304" s="40">
        <f>'исходные данные не исправлять!'!P285</f>
        <v>10.1</v>
      </c>
      <c r="M304" s="40">
        <f>'исходные данные не исправлять!'!Q285</f>
        <v>10.1</v>
      </c>
      <c r="N304" s="39" t="str">
        <f>'исходные данные не исправлять!'!I285</f>
        <v>секретарь судебного заседания мирового судьи судебного участка № 39 Советского судебного района</v>
      </c>
      <c r="O304" s="39" t="str">
        <f>'исходные данные не исправлять!'!K285</f>
        <v>ведущая</v>
      </c>
    </row>
    <row r="305" spans="8:15" ht="63">
      <c r="H305" s="39">
        <v>283</v>
      </c>
      <c r="I305" s="39" t="str">
        <f>'исходные данные не исправлять!'!C286</f>
        <v>Кибардина 
Наталья 
Владимировна</v>
      </c>
      <c r="J305" s="39" t="str">
        <f>'исходные данные не исправлять!'!F286</f>
        <v>для замещения ведущей группы должностей  в порядке должностного роста</v>
      </c>
      <c r="K305" s="39" t="str">
        <f>'исходные данные не исправлять!'!G286</f>
        <v>государственное  и муниципальное управления  юриспруденция</v>
      </c>
      <c r="L305" s="40">
        <f>'исходные данные не исправлять!'!P286</f>
        <v>13.4</v>
      </c>
      <c r="M305" s="40">
        <f>'исходные данные не исправлять!'!Q286</f>
        <v>13.4</v>
      </c>
      <c r="N305" s="39" t="str">
        <f>'исходные данные не исправлять!'!I286</f>
        <v>ведущий специалист  2 разряда отдела лесных ресурсов Министерства природных ресурсов, экологии и охраны окружающей среды Республики Марий Эл</v>
      </c>
      <c r="O305" s="39" t="str">
        <f>'исходные данные не исправлять!'!K286</f>
        <v>ведущая</v>
      </c>
    </row>
    <row r="306" spans="8:15" ht="63">
      <c r="H306" s="39">
        <v>284</v>
      </c>
      <c r="I306" s="39" t="str">
        <f>'исходные данные не исправлять!'!C287</f>
        <v>Кизиченкова 
Ксения 
Владимировна</v>
      </c>
      <c r="J306" s="39" t="str">
        <f>'исходные данные не исправлять!'!F287</f>
        <v>советник отдела охраны материнства и детства Министерства здравоохранения Республики Марий Эл </v>
      </c>
      <c r="K306" s="39" t="str">
        <f>'исходные данные не исправлять!'!G287</f>
        <v>педиатрия</v>
      </c>
      <c r="L306" s="40">
        <f>'исходные данные не исправлять!'!P287</f>
        <v>0</v>
      </c>
      <c r="M306" s="40">
        <f>'исходные данные не исправлять!'!Q287</f>
        <v>8</v>
      </c>
      <c r="N306" s="39" t="str">
        <f>'исходные данные не исправлять!'!I287</f>
        <v>врач-рентгенолог  ГБУ Республики  Марий Эл «Детская республиканская клиническая больница»</v>
      </c>
      <c r="O306" s="39" t="str">
        <f>'исходные данные не исправлять!'!K287</f>
        <v>ведущая</v>
      </c>
    </row>
    <row r="307" spans="8:15" ht="94.5">
      <c r="H307" s="39">
        <v>285</v>
      </c>
      <c r="I307" s="39" t="str">
        <f>'исходные данные не исправлять!'!C288</f>
        <v>Кирдяев 
Андрей 
Владимирович </v>
      </c>
      <c r="J307" s="39" t="str">
        <f>'исходные данные не исправлять!'!F288</f>
        <v>консультант отдела мероприятий гражданской обороны, защиты населения и территориального взаимодействия Комитета гражданской обороны  и защиты населения Республики Марий Эл </v>
      </c>
      <c r="K307" s="39" t="str">
        <f>'исходные данные не исправлять!'!G288</f>
        <v>менеджмент организации  управление персоналом</v>
      </c>
      <c r="L307" s="40">
        <f>'исходные данные не исправлять!'!P288</f>
        <v>23.3</v>
      </c>
      <c r="M307" s="40">
        <f>'исходные данные не исправлять!'!Q288</f>
        <v>0</v>
      </c>
      <c r="N307" s="39" t="str">
        <f>'исходные данные не исправлять!'!I288</f>
        <v>ведущий специалист-эксперт отдела мероприятий гражданской обороны, защиты населения  и территориального взаимодействия Комитета гражданской обороны и защиты </v>
      </c>
      <c r="O307" s="39" t="str">
        <f>'исходные данные не исправлять!'!K288</f>
        <v>ведущая</v>
      </c>
    </row>
    <row r="308" spans="8:15" ht="78.75">
      <c r="H308" s="39">
        <v>286</v>
      </c>
      <c r="I308" s="39" t="str">
        <f>'исходные данные не исправлять!'!C289</f>
        <v>Князева 
Елена 
Анатольевна</v>
      </c>
      <c r="J308" s="39" t="str">
        <f>'исходные данные не исправлять!'!F289</f>
        <v>советник управления  по физической культуре  и спорту Министерства молодежной политики, спорта и туризма Республики Марий Эл</v>
      </c>
      <c r="K308" s="39" t="str">
        <f>'исходные данные не исправлять!'!G289</f>
        <v>социальная работа  профессиональная переподготовка  государственное  и муниципальное управление</v>
      </c>
      <c r="L308" s="40">
        <f>'исходные данные не исправлять!'!P289</f>
        <v>2.4</v>
      </c>
      <c r="M308" s="40">
        <f>'исходные данные не исправлять!'!Q289</f>
        <v>3.6</v>
      </c>
      <c r="N308" s="39" t="str">
        <f>'исходные данные не исправлять!'!I289</f>
        <v>главный специалист-эксперт управления  по физической культуре и спорту Министерства молодежной политики, спорта и туризма Республики Марий Эл</v>
      </c>
      <c r="O308" s="39" t="str">
        <f>'исходные данные не исправлять!'!K289</f>
        <v>ведущая</v>
      </c>
    </row>
    <row r="309" spans="8:15" ht="78.75">
      <c r="H309" s="39">
        <v>287</v>
      </c>
      <c r="I309" s="39" t="str">
        <f>'исходные данные не исправлять!'!C290</f>
        <v>Кожевникова 
Надежда 
Анатольевна</v>
      </c>
      <c r="J309" s="39" t="str">
        <f>'исходные данные не исправлять!'!F290</f>
        <v>консультант отдела  по организации закупок   для государственных нужд Министерства социального развития Республики  Марий Эл </v>
      </c>
      <c r="K309" s="39" t="str">
        <f>'исходные данные не исправлять!'!G290</f>
        <v>бухгалтерский учет  в сельском хозяйстве</v>
      </c>
      <c r="L309" s="40">
        <f>'исходные данные не исправлять!'!P290</f>
        <v>18.8</v>
      </c>
      <c r="M309" s="40">
        <f>'исходные данные не исправлять!'!Q290</f>
        <v>33.4</v>
      </c>
      <c r="N309" s="39" t="str">
        <f>'исходные данные не исправлять!'!I290</f>
        <v>консультант отдела  по формированию продовольственных рынков Министерства сельского хозяйства  и продовольствия Республики Марий Эл</v>
      </c>
      <c r="O309" s="39" t="str">
        <f>'исходные данные не исправлять!'!K290</f>
        <v>ведущая</v>
      </c>
    </row>
    <row r="310" spans="8:15" ht="110.25">
      <c r="H310" s="39">
        <v>288</v>
      </c>
      <c r="I310" s="39" t="str">
        <f>'исходные данные не исправлять!'!C291</f>
        <v>Козлова 
Наталия 
Николаевна</v>
      </c>
      <c r="J310" s="39" t="str">
        <f>'исходные данные не исправлять!'!F291</f>
        <v>для замещения ведущей группы должностей  в порядке должностного роста
для замещения ведущей группы должностей  в порядке должностного роста</v>
      </c>
      <c r="K310" s="39" t="str">
        <f>'исходные данные не исправлять!'!G291</f>
        <v>правоохранительная деятельность</v>
      </c>
      <c r="L310" s="40">
        <f>'исходные данные не исправлять!'!P291</f>
        <v>14.4</v>
      </c>
      <c r="M310" s="40">
        <f>'исходные данные не исправлять!'!Q291</f>
        <v>14.4</v>
      </c>
      <c r="N310" s="39" t="str">
        <f>'исходные данные не исправлять!'!I291</f>
        <v>ссекретарь судебного заседания мирового судьи судебного участка № 17 Волжского судебного района</v>
      </c>
      <c r="O310" s="39" t="str">
        <f>'исходные данные не исправлять!'!K291</f>
        <v>ведущая</v>
      </c>
    </row>
    <row r="311" spans="8:15" ht="110.25">
      <c r="H311" s="39">
        <v>289</v>
      </c>
      <c r="I311" s="39" t="str">
        <f>'исходные данные не исправлять!'!C292</f>
        <v>Комаров 
Вячеслав 
Энергиевич</v>
      </c>
      <c r="J311" s="39" t="str">
        <f>'исходные данные не исправлять!'!F292</f>
        <v>консультант отдела межнациональных  и межконфессиональных отношений Министерства культуры, печати и по делам национальностей Республики Марий Эл    </v>
      </c>
      <c r="K311" s="39" t="str">
        <f>'исходные данные не исправлять!'!G292</f>
        <v>филология</v>
      </c>
      <c r="L311" s="40">
        <f>'исходные данные не исправлять!'!P292</f>
        <v>7.9</v>
      </c>
      <c r="M311" s="40">
        <f>'исходные данные не исправлять!'!Q292</f>
        <v>6.5</v>
      </c>
      <c r="N311" s="39" t="str">
        <f>'исходные данные не исправлять!'!I292</f>
        <v>главный специалист-эксперт отдела печати  и массовых коммуникаций Министерства культуры, печати и по делам национальностей Республики Марий Эл</v>
      </c>
      <c r="O311" s="39" t="str">
        <f>'исходные данные не исправлять!'!K292</f>
        <v>ведущая</v>
      </c>
    </row>
    <row r="312" spans="8:15" ht="47.25">
      <c r="H312" s="39">
        <v>290</v>
      </c>
      <c r="I312" s="39" t="str">
        <f>'исходные данные не исправлять!'!C293</f>
        <v>Коновалова 
Ирина 
Васильевна</v>
      </c>
      <c r="J312" s="39" t="str">
        <f>'исходные данные не исправлять!'!F293</f>
        <v>для замещения ведущей группы должностей  в порядке должностного роста</v>
      </c>
      <c r="K312" s="39" t="str">
        <f>'исходные данные не исправлять!'!G293</f>
        <v>юриспруденция </v>
      </c>
      <c r="L312" s="40">
        <f>'исходные данные не исправлять!'!P293</f>
        <v>16.8</v>
      </c>
      <c r="M312" s="40">
        <f>'исходные данные не исправлять!'!Q293</f>
        <v>16.8</v>
      </c>
      <c r="N312" s="39" t="str">
        <f>'исходные данные не исправлять!'!I293</f>
        <v>секретарь судебного заседания мирового судьи судебного участка № 30 Медведевского судебного района</v>
      </c>
      <c r="O312" s="39" t="str">
        <f>'исходные данные не исправлять!'!K293</f>
        <v>ведущая</v>
      </c>
    </row>
    <row r="313" spans="8:15" ht="94.5">
      <c r="H313" s="39">
        <v>291</v>
      </c>
      <c r="I313" s="39" t="str">
        <f>'исходные данные не исправлять!'!C294</f>
        <v>Королева 
Анна Александровна</v>
      </c>
      <c r="J313" s="39" t="str">
        <f>'исходные данные не исправлять!'!F294</f>
        <v>советник отдела правового обеспечения, государственной гражданской службы, кадров и контроля Министерства молодежной политики, спорта и туризма Республики Марий Эл  </v>
      </c>
      <c r="K313" s="39" t="str">
        <f>'исходные данные не исправлять!'!G294</f>
        <v>бухгалтерский учет, анализ и аудит  государственное  и муниципальное управление</v>
      </c>
      <c r="L313" s="40">
        <f>'исходные данные не исправлять!'!P294</f>
        <v>9.1</v>
      </c>
      <c r="M313" s="40">
        <f>'исходные данные не исправлять!'!Q294</f>
        <v>7.7</v>
      </c>
      <c r="N313" s="39" t="str">
        <f>'исходные данные не исправлять!'!I294</f>
        <v>ведущий специалист  2 разряда отдела правового обеспечения, государственной гражданской службы  и  кадровой работы Министерства природных ресурсов, экологии и охраны окружающей среды Республики Марий Эл</v>
      </c>
      <c r="O313" s="39" t="str">
        <f>'исходные данные не исправлять!'!K294</f>
        <v>ведущая</v>
      </c>
    </row>
    <row r="314" spans="8:15" ht="47.25">
      <c r="H314" s="39">
        <v>292</v>
      </c>
      <c r="I314" s="39" t="str">
        <f>'исходные данные не исправлять!'!C295</f>
        <v>Кочакова 
Светлана  
Алексеевна</v>
      </c>
      <c r="J314" s="39" t="str">
        <f>'исходные данные не исправлять!'!F295</f>
        <v>для замещения ведущей группы должностей  в порядке должностного роста</v>
      </c>
      <c r="K314" s="39" t="str">
        <f>'исходные данные не исправлять!'!G295</f>
        <v>юриспруденция</v>
      </c>
      <c r="L314" s="40">
        <f>'исходные данные не исправлять!'!P295</f>
        <v>21</v>
      </c>
      <c r="M314" s="40">
        <f>'исходные данные не исправлять!'!Q295</f>
        <v>2.5</v>
      </c>
      <c r="N314" s="39" t="str">
        <f>'исходные данные не исправлять!'!I295</f>
        <v>секретарь судебного заседания мирового судьи судебного участка № 26 Медведевского судебного района </v>
      </c>
      <c r="O314" s="39" t="str">
        <f>'исходные данные не исправлять!'!K295</f>
        <v>ведущая</v>
      </c>
    </row>
    <row r="315" spans="8:15" ht="63">
      <c r="H315" s="39">
        <v>293</v>
      </c>
      <c r="I315" s="39" t="str">
        <f>'исходные данные не исправлять!'!C296</f>
        <v>Красилова 
Лариса 
Викторовна</v>
      </c>
      <c r="J315" s="39" t="str">
        <f>'исходные данные не исправлять!'!F296</f>
        <v>советник отдела охраны материнства и детства Министерства здравоохранения Республики Марий Эл </v>
      </c>
      <c r="K315" s="39" t="str">
        <f>'исходные данные не исправлять!'!G296</f>
        <v>педиатрия</v>
      </c>
      <c r="L315" s="40">
        <f>'исходные данные не исправлять!'!P296</f>
        <v>0</v>
      </c>
      <c r="M315" s="40">
        <f>'исходные данные не исправлять!'!Q296</f>
        <v>26</v>
      </c>
      <c r="N315" s="39" t="str">
        <f>'исходные данные не исправлять!'!I296</f>
        <v>главный специалист-эксперт Территориального фонда обязательного медицинского страхования Республики Марий Эл</v>
      </c>
      <c r="O315" s="39" t="str">
        <f>'исходные данные не исправлять!'!K296</f>
        <v>ведущая</v>
      </c>
    </row>
    <row r="316" spans="8:15" ht="47.25">
      <c r="H316" s="39">
        <v>294</v>
      </c>
      <c r="I316" s="39" t="str">
        <f>'исходные данные не исправлять!'!C297</f>
        <v>Кузьминых 
 Татьяна 
Юрьевна</v>
      </c>
      <c r="J316" s="39" t="str">
        <f>'исходные данные не исправлять!'!F297</f>
        <v>для замещения ведущей группы должностей  в порядке должностного роста</v>
      </c>
      <c r="K316" s="39" t="str">
        <f>'исходные данные не исправлять!'!G297</f>
        <v>физика  профессиональная переподготовка   государственное  и муниципальное управление</v>
      </c>
      <c r="L316" s="40">
        <f>'исходные данные не исправлять!'!P297</f>
        <v>18</v>
      </c>
      <c r="M316" s="40">
        <f>'исходные данные не исправлять!'!Q297</f>
        <v>11</v>
      </c>
      <c r="N316" s="39" t="str">
        <f>'исходные данные не исправлять!'!I297</f>
        <v> специалист-эксперт отдела - информационного центра аппарата Избирательной комиссии Республики Марий Эл</v>
      </c>
      <c r="O316" s="39" t="str">
        <f>'исходные данные не исправлять!'!K297</f>
        <v>ведущая</v>
      </c>
    </row>
    <row r="317" spans="8:15" ht="94.5">
      <c r="H317" s="39">
        <v>295</v>
      </c>
      <c r="I317" s="39" t="str">
        <f>'исходные данные не исправлять!'!C298</f>
        <v>Лапшов 
Андрей 
Владимирович</v>
      </c>
      <c r="J317" s="39" t="str">
        <f>'исходные данные не исправлять!'!F298</f>
        <v>консультант отдела мероприятий гражданской обороны, защиты населения и территориального взаимодействия Комитета гражданской обороны  и защиты населения Республики Марий Эл </v>
      </c>
      <c r="K317" s="39" t="str">
        <f>'исходные данные не исправлять!'!G298</f>
        <v>юриспруденция</v>
      </c>
      <c r="L317" s="40">
        <f>'исходные данные не исправлять!'!P298</f>
        <v>0</v>
      </c>
      <c r="M317" s="40">
        <f>'исходные данные не исправлять!'!Q298</f>
        <v>8.5</v>
      </c>
      <c r="N317" s="39" t="str">
        <f>'исходные данные не исправлять!'!I298</f>
        <v>временно не работает</v>
      </c>
      <c r="O317" s="39" t="str">
        <f>'исходные данные не исправлять!'!K298</f>
        <v>ведущая</v>
      </c>
    </row>
    <row r="318" spans="8:15" ht="94.5">
      <c r="H318" s="39">
        <v>296</v>
      </c>
      <c r="I318" s="39" t="str">
        <f>'исходные данные не исправлять!'!C299</f>
        <v>Лисова 
Марина 
Вячеславовна</v>
      </c>
      <c r="J318" s="39" t="str">
        <f>'исходные данные не исправлять!'!F299</f>
        <v>консультант отдела жилищно-коммунального хозяйства Министерства строительства, архитектуры и жилищно-коммунального хозяйства Республики Марий Эл  </v>
      </c>
      <c r="K318" s="39" t="str">
        <f>'исходные данные не исправлять!'!G299</f>
        <v>строительство</v>
      </c>
      <c r="L318" s="40">
        <f>'исходные данные не исправлять!'!P299</f>
        <v>5.9</v>
      </c>
      <c r="M318" s="40">
        <f>'исходные данные не исправлять!'!Q299</f>
        <v>0</v>
      </c>
      <c r="N318" s="39" t="str">
        <f>'исходные данные не исправлять!'!I299</f>
        <v>специалист 1 разряда Межмуниципального отдела по Советскому району Управления Федеральной службы государственной регистрации, кадастра и картографии по Республике Марий Эл</v>
      </c>
      <c r="O318" s="39" t="str">
        <f>'исходные данные не исправлять!'!K299</f>
        <v>ведущая</v>
      </c>
    </row>
    <row r="319" spans="8:15" ht="110.25">
      <c r="H319" s="39">
        <v>297</v>
      </c>
      <c r="I319" s="39" t="str">
        <f>'исходные данные не исправлять!'!C300</f>
        <v>Логинова 
Елена 
Вячеславовна</v>
      </c>
      <c r="J319" s="39" t="str">
        <f>'исходные данные не исправлять!'!F300</f>
        <v>консультант отдела правовой экспертизы и регистра муниципальных нормативных правовых актов Министерства внутренней политики, развития местного самоуправления и юстиции Республики Марий Эл  </v>
      </c>
      <c r="K319" s="39" t="str">
        <f>'исходные данные не исправлять!'!G300</f>
        <v>юриспруденция</v>
      </c>
      <c r="L319" s="40">
        <f>'исходные данные не исправлять!'!P300</f>
        <v>7.2</v>
      </c>
      <c r="M319" s="40">
        <f>'исходные данные не исправлять!'!Q300</f>
        <v>8.7</v>
      </c>
      <c r="N319" s="39" t="str">
        <f>'исходные данные не исправлять!'!I300</f>
        <v>главный специалист-эксперт отдела по взаимодействию с общественными объединениями и органами местного самоуправления Министерства внутренней политики, развития местного самоуправления и юстиции Республики Марий Эл</v>
      </c>
      <c r="O319" s="39" t="str">
        <f>'исходные данные не исправлять!'!K300</f>
        <v>ведущая</v>
      </c>
    </row>
    <row r="320" spans="8:15" ht="110.25">
      <c r="H320" s="39">
        <v>298</v>
      </c>
      <c r="I320" s="39" t="str">
        <f>'исходные данные не исправлять!'!C301</f>
        <v>Магарра 
Елена 
Валерьевна</v>
      </c>
      <c r="J320" s="39" t="str">
        <f>'исходные данные не исправлять!'!F301</f>
        <v>консультант отдела предупреждения чрезвычайных ситуаций и обеспечения пожарной безопасности Комитета гражданской обороны  и защиты населения Республики Марий Эл</v>
      </c>
      <c r="K320" s="39" t="str">
        <f>'исходные данные не исправлять!'!G301</f>
        <v>менеджмент организации</v>
      </c>
      <c r="L320" s="40">
        <f>'исходные данные не исправлять!'!P301</f>
        <v>0</v>
      </c>
      <c r="M320" s="40">
        <f>'исходные данные не исправлять!'!Q301</f>
        <v>16.5</v>
      </c>
      <c r="N320" s="39" t="str">
        <f>'исходные данные не исправлять!'!I301</f>
        <v>главный специалист-эксперт отдела мониторинга и контроля проектной деятельности и госпрограмм управления стратегического планирования и проектной деятельности Министерства промышленности, экономического развития и торговли Республики Марий Эл</v>
      </c>
      <c r="O320" s="39" t="str">
        <f>'исходные данные не исправлять!'!K301</f>
        <v>ведущая</v>
      </c>
    </row>
    <row r="321" spans="8:15" ht="78.75">
      <c r="H321" s="39">
        <v>299</v>
      </c>
      <c r="I321" s="39" t="str">
        <f>'исходные данные не исправлять!'!C302</f>
        <v>Максимец 
Вера 
Алексеевна</v>
      </c>
      <c r="J321" s="39" t="str">
        <f>'исходные данные не исправлять!'!F302</f>
        <v>консультант отдела организационной работы  и делопроизводства Департамента труда  и занятости населения Республики Марий Эл</v>
      </c>
      <c r="K321" s="39" t="str">
        <f>'исходные данные не исправлять!'!G302</f>
        <v>управление качеством</v>
      </c>
      <c r="L321" s="40">
        <f>'исходные данные не исправлять!'!P302</f>
        <v>1.4</v>
      </c>
      <c r="M321" s="40">
        <f>'исходные данные не исправлять!'!Q302</f>
        <v>0</v>
      </c>
      <c r="N321" s="39" t="str">
        <f>'исходные данные не исправлять!'!I302</f>
        <v>главный специалист-эксперт управления организационно-правовой и кадровой работы Министерства труда и социальной защиты Республики Марий Эл
</v>
      </c>
      <c r="O321" s="39" t="str">
        <f>'исходные данные не исправлять!'!K302</f>
        <v>ведущая</v>
      </c>
    </row>
    <row r="322" spans="8:15" ht="110.25">
      <c r="H322" s="39">
        <v>300</v>
      </c>
      <c r="I322" s="39" t="str">
        <f>'исходные данные не исправлять!'!C303</f>
        <v>Мамаева 
Зинаида 
Викторовна</v>
      </c>
      <c r="J322" s="39" t="str">
        <f>'исходные данные не исправлять!'!F303</f>
        <v>консультант отдела межнациональных  и межконфессиональных отношений Министерства культуры, печати и по делам национальностей Республики Марий Эл  </v>
      </c>
      <c r="K322" s="39" t="str">
        <f>'исходные данные не исправлять!'!G303</f>
        <v>прикладная математика (в экономике)</v>
      </c>
      <c r="L322" s="40">
        <f>'исходные данные не исправлять!'!P303</f>
        <v>0</v>
      </c>
      <c r="M322" s="40">
        <f>'исходные данные не исправлять!'!Q303</f>
        <v>8.9</v>
      </c>
      <c r="N322" s="39" t="str">
        <f>'исходные данные не исправлять!'!I303</f>
        <v>главный специалист отдела бюджетного учета и отчетности финансово-экономического управления Министерства культуры, печати и по делам национальностей Республики Марий Эл</v>
      </c>
      <c r="O322" s="39" t="str">
        <f>'исходные данные не исправлять!'!K303</f>
        <v>ведущая</v>
      </c>
    </row>
    <row r="323" spans="8:15" ht="47.25">
      <c r="H323" s="39">
        <v>301</v>
      </c>
      <c r="I323" s="39" t="str">
        <f>'исходные данные не исправлять!'!C304</f>
        <v>Мартынова  
Екатерина  
Васильевна</v>
      </c>
      <c r="J323" s="39" t="str">
        <f>'исходные данные не исправлять!'!F304</f>
        <v>для замещения ведущей группы должностей   в порядке должностного роста</v>
      </c>
      <c r="K323" s="39" t="str">
        <f>'исходные данные не исправлять!'!G304</f>
        <v>государственное   и муниципальное управление</v>
      </c>
      <c r="L323" s="40">
        <f>'исходные данные не исправлять!'!P304</f>
        <v>9.6</v>
      </c>
      <c r="M323" s="40">
        <f>'исходные данные не исправлять!'!Q304</f>
        <v>17.7</v>
      </c>
      <c r="N323" s="39" t="str">
        <f>'исходные данные не исправлять!'!I304</f>
        <v>главный специалист-эксперт отдела кадров   и общих вопросов Министерства государственного имущества Республики Марий Эл</v>
      </c>
      <c r="O323" s="39" t="str">
        <f>'исходные данные не исправлять!'!K304</f>
        <v>ведущая</v>
      </c>
    </row>
    <row r="324" spans="8:15" ht="63">
      <c r="H324" s="39">
        <v>302</v>
      </c>
      <c r="I324" s="39" t="str">
        <f>'исходные данные не исправлять!'!C305</f>
        <v>Мартынова 
Мария 
Владимировна</v>
      </c>
      <c r="J324" s="39" t="str">
        <f>'исходные данные не исправлять!'!F305</f>
        <v>для замещения ведущей группы должностей  в порядке должностного роста</v>
      </c>
      <c r="K324" s="39" t="str">
        <f>'исходные данные не исправлять!'!G305</f>
        <v>лесное и садово-парковое хозяйство  ландшафтная архитектура  государственное  и муниципальное управление </v>
      </c>
      <c r="L324" s="40">
        <f>'исходные данные не исправлять!'!P305</f>
        <v>18.9</v>
      </c>
      <c r="M324" s="40">
        <f>'исходные данные не исправлять!'!Q305</f>
        <v>18.9</v>
      </c>
      <c r="N324" s="39" t="str">
        <f>'исходные данные не исправлять!'!I305</f>
        <v>консультант отдела государственного экологического контроля и надзора Министерства природных ресурсов, экологии и охраны окружающей среды Республики Марий Эл</v>
      </c>
      <c r="O324" s="39" t="str">
        <f>'исходные данные не исправлять!'!K305</f>
        <v>ведущая</v>
      </c>
    </row>
    <row r="325" spans="8:15" ht="63">
      <c r="H325" s="39">
        <v>303</v>
      </c>
      <c r="I325" s="39" t="str">
        <f>'исходные данные не исправлять!'!C306</f>
        <v>Минчукова 
Вера 
Геннадьевна</v>
      </c>
      <c r="J325" s="39" t="str">
        <f>'исходные данные не исправлять!'!F306</f>
        <v>советник контрольно-ревизионного отдела Министерства социального развития Республики  Марий Эл </v>
      </c>
      <c r="K325" s="39" t="str">
        <f>'исходные данные не исправлять!'!G306</f>
        <v>бухгалтерский учет  и анализ хозяйственной деятельности</v>
      </c>
      <c r="L325" s="40">
        <f>'исходные данные не исправлять!'!P306</f>
        <v>23.7</v>
      </c>
      <c r="M325" s="40">
        <f>'исходные данные не исправлять!'!Q306</f>
        <v>30.6</v>
      </c>
      <c r="N325" s="39" t="str">
        <f>'исходные данные не исправлять!'!I306</f>
        <v>консультант отдела финансового планирования, бухгалтерского учета  и отчетности Министерства транспорта и дорожного хозяйства Республики Марий Эл</v>
      </c>
      <c r="O325" s="39" t="str">
        <f>'исходные данные не исправлять!'!K306</f>
        <v>ведущая</v>
      </c>
    </row>
    <row r="326" spans="8:15" ht="47.25">
      <c r="H326" s="39">
        <v>304</v>
      </c>
      <c r="I326" s="39" t="str">
        <f>'исходные данные не исправлять!'!C307</f>
        <v>Михеева 
Наталья 
Валерьевна</v>
      </c>
      <c r="J326" s="39" t="str">
        <f>'исходные данные не исправлять!'!F307</f>
        <v>для замещения ведущей группы должностей  в порядке должностного роста</v>
      </c>
      <c r="K326" s="39" t="str">
        <f>'исходные данные не исправлять!'!G307</f>
        <v>дошкольная педагогика и психология  юриспруденция </v>
      </c>
      <c r="L326" s="40">
        <f>'исходные данные не исправлять!'!P307</f>
        <v>7.9</v>
      </c>
      <c r="M326" s="40">
        <f>'исходные данные не исправлять!'!Q307</f>
        <v>7.9</v>
      </c>
      <c r="N326" s="39" t="str">
        <f>'исходные данные не исправлять!'!I307</f>
        <v>секретарь судебного заседания мирового судьи судебного участка № 23 Звениговского судебного района</v>
      </c>
      <c r="O326" s="39" t="str">
        <f>'исходные данные не исправлять!'!K307</f>
        <v>ведущая</v>
      </c>
    </row>
    <row r="327" spans="8:15" ht="94.5">
      <c r="H327" s="39">
        <v>305</v>
      </c>
      <c r="I327" s="39" t="str">
        <f>'исходные данные не исправлять!'!C308</f>
        <v>Могила 
Олеся 
Николаевна</v>
      </c>
      <c r="J327" s="39" t="str">
        <f>'исходные данные не исправлять!'!F308</f>
        <v>для замещения ведущей группы должностей  в порядке должностного роста</v>
      </c>
      <c r="K327" s="39" t="str">
        <f>'исходные данные не исправлять!'!G308</f>
        <v>биология  юриспруденция</v>
      </c>
      <c r="L327" s="40">
        <f>'исходные данные не исправлять!'!P308</f>
        <v>16.11</v>
      </c>
      <c r="M327" s="40">
        <f>'исходные данные не исправлять!'!Q308</f>
        <v>16.11</v>
      </c>
      <c r="N327" s="39" t="str">
        <f>'исходные данные не исправлять!'!I308</f>
        <v>ведущий специалист-эксперт отдела государственного учета, государственного кадастра  и регулирования использования объектов животного мира Министерства природных ресурсов, экологии и охраны окружающей среды Республики Марий Эл</v>
      </c>
      <c r="O327" s="39" t="str">
        <f>'исходные данные не исправлять!'!K308</f>
        <v>ведущая</v>
      </c>
    </row>
    <row r="328" spans="8:15" ht="47.25">
      <c r="H328" s="39">
        <v>306</v>
      </c>
      <c r="I328" s="39" t="str">
        <f>'исходные данные не исправлять!'!C309</f>
        <v>Морозова 
Надежда 
Сергеевна</v>
      </c>
      <c r="J328" s="39" t="str">
        <f>'исходные данные не исправлять!'!F309</f>
        <v>для замещения ведущей группы должностей  в порядке должностного роста</v>
      </c>
      <c r="K328" s="39" t="str">
        <f>'исходные данные не исправлять!'!G309</f>
        <v>юриспруденция</v>
      </c>
      <c r="L328" s="40">
        <f>'исходные данные не исправлять!'!P309</f>
        <v>7.8</v>
      </c>
      <c r="M328" s="40">
        <f>'исходные данные не исправлять!'!Q309</f>
        <v>7.8</v>
      </c>
      <c r="N328" s="39" t="str">
        <f>'исходные данные не исправлять!'!I309</f>
        <v>секретарь судебного заседания мирового судьи судебного участка № 8  Йошкар-Олинского судебного района</v>
      </c>
      <c r="O328" s="39" t="str">
        <f>'исходные данные не исправлять!'!K309</f>
        <v>ведущая</v>
      </c>
    </row>
    <row r="329" spans="8:15" ht="47.25">
      <c r="H329" s="39">
        <v>307</v>
      </c>
      <c r="I329" s="39" t="str">
        <f>'исходные данные не исправлять!'!C310</f>
        <v>Мочалова 
Галина 
Аркадьевна</v>
      </c>
      <c r="J329" s="39" t="str">
        <f>'исходные данные не исправлять!'!F310</f>
        <v>для замещения ведущей группы должностей  в порядке должностного роста</v>
      </c>
      <c r="K329" s="39" t="str">
        <f>'исходные данные не исправлять!'!G310</f>
        <v>юриспруденция</v>
      </c>
      <c r="L329" s="40">
        <f>'исходные данные не исправлять!'!P310</f>
        <v>3.9</v>
      </c>
      <c r="M329" s="40">
        <f>'исходные данные не исправлять!'!Q310</f>
        <v>3.9</v>
      </c>
      <c r="N329" s="39" t="str">
        <f>'исходные данные не исправлять!'!I310</f>
        <v>секретарь судебного заседания мирового судьи судебного участка № 7  Йошкар-Олинского судебного района</v>
      </c>
      <c r="O329" s="39" t="str">
        <f>'исходные данные не исправлять!'!K310</f>
        <v>ведущая</v>
      </c>
    </row>
    <row r="330" spans="8:15" ht="78.75">
      <c r="H330" s="39">
        <v>308</v>
      </c>
      <c r="I330" s="39" t="str">
        <f>'исходные данные не исправлять!'!C311</f>
        <v>Муксинова 
Лэйсен 
Кадимовна</v>
      </c>
      <c r="J330" s="39" t="str">
        <f>'исходные данные не исправлять!'!F311</f>
        <v>ведущий консультант отдела организационно-правовой работы аппарата Центральной избирательной комиссии Республики  Марий Эл</v>
      </c>
      <c r="K330" s="39" t="str">
        <f>'исходные данные не исправлять!'!G311</f>
        <v>юриспруденция</v>
      </c>
      <c r="L330" s="40">
        <f>'исходные данные не исправлять!'!P311</f>
        <v>0</v>
      </c>
      <c r="M330" s="40">
        <f>'исходные данные не исправлять!'!Q311</f>
        <v>17.6</v>
      </c>
      <c r="N330" s="39" t="str">
        <f>'исходные данные не исправлять!'!I311</f>
        <v>временно не работает</v>
      </c>
      <c r="O330" s="39" t="str">
        <f>'исходные данные не исправлять!'!K311</f>
        <v>ведущая</v>
      </c>
    </row>
    <row r="331" spans="8:15" ht="78.75">
      <c r="H331" s="39">
        <v>309</v>
      </c>
      <c r="I331" s="39" t="str">
        <f>'исходные данные не исправлять!'!C312</f>
        <v>Мухлыгина  
Татьяна  
Алексеевна</v>
      </c>
      <c r="J331" s="39" t="str">
        <f>'исходные данные не исправлять!'!F312</f>
        <v>для замещения ведущей группы должностей   в порядке должностного роста</v>
      </c>
      <c r="K331" s="39" t="str">
        <f>'исходные данные не исправлять!'!G312</f>
        <v>конструирование   и производство электронно-вычислительной аппаратуры     юриспруденция</v>
      </c>
      <c r="L331" s="40">
        <f>'исходные данные не исправлять!'!P312</f>
        <v>10.3</v>
      </c>
      <c r="M331" s="40">
        <f>'исходные данные не исправлять!'!Q312</f>
        <v>18.5</v>
      </c>
      <c r="N331" s="39" t="str">
        <f>'исходные данные не исправлять!'!I312</f>
        <v>ведущий специалист 1 разряда отдела предупреждения чрезвычайных ситуаций и обеспечения пожарной безопасности Комитета гражданской обороны и защиты населения Республики Марий Эл</v>
      </c>
      <c r="O331" s="39" t="str">
        <f>'исходные данные не исправлять!'!K312</f>
        <v>ведущая</v>
      </c>
    </row>
    <row r="332" spans="8:15" ht="204.75">
      <c r="H332" s="39">
        <v>310</v>
      </c>
      <c r="I332" s="39" t="str">
        <f>'исходные данные не исправлять!'!C313</f>
        <v>Назаров 
Валерий 
Федорович</v>
      </c>
      <c r="J332" s="39" t="str">
        <f>'исходные данные не исправлять!'!F313</f>
        <v>главный государственный инспектор - главный государственный инженер - инспектор по Куженерскому району отдела  по осуществлению надзора департамента  по региональному государственному надзору  в области технического состояния самоходных машин и других видов техники Министерства сельского хозяйства и продовольствия Республики Марий Эл</v>
      </c>
      <c r="K332" s="39" t="str">
        <f>'исходные данные не исправлять!'!G313</f>
        <v>агрономия</v>
      </c>
      <c r="L332" s="40">
        <f>'исходные данные не исправлять!'!P313</f>
        <v>0</v>
      </c>
      <c r="M332" s="40">
        <f>'исходные данные не исправлять!'!Q313</f>
        <v>0</v>
      </c>
      <c r="N332" s="39" t="str">
        <f>'исходные данные не исправлять!'!I313</f>
        <v>главный механик ООО «ЭлитСтройСтоун»</v>
      </c>
      <c r="O332" s="39" t="str">
        <f>'исходные данные не исправлять!'!K313</f>
        <v>ведущая</v>
      </c>
    </row>
    <row r="333" spans="8:15" ht="63">
      <c r="H333" s="39">
        <v>311</v>
      </c>
      <c r="I333" s="39" t="str">
        <f>'исходные данные не исправлять!'!C314</f>
        <v>Назарова 
Алла 
Юрьевна</v>
      </c>
      <c r="J333" s="39" t="str">
        <f>'исходные данные не исправлять!'!F314</f>
        <v>советник отдела правового обеспечения Министерства государственного имущества Республики Марий Эл </v>
      </c>
      <c r="K333" s="39" t="str">
        <f>'исходные данные не исправлять!'!G314</f>
        <v>юриспруденция</v>
      </c>
      <c r="L333" s="40">
        <f>'исходные данные не исправлять!'!P314</f>
        <v>23.6</v>
      </c>
      <c r="M333" s="40">
        <f>'исходные данные не исправлять!'!Q314</f>
        <v>34.7</v>
      </c>
      <c r="N333" s="39" t="str">
        <f>'исходные данные не исправлять!'!I314</f>
        <v>временно не работает</v>
      </c>
      <c r="O333" s="39" t="str">
        <f>'исходные данные не исправлять!'!K314</f>
        <v>ведущая</v>
      </c>
    </row>
    <row r="334" spans="8:15" ht="63">
      <c r="H334" s="39">
        <v>312</v>
      </c>
      <c r="I334" s="39" t="str">
        <f>'исходные данные не исправлять!'!C315</f>
        <v>Назарова 
Ольга 
Андреевна</v>
      </c>
      <c r="J334" s="39" t="str">
        <f>'исходные данные не исправлять!'!F315</f>
        <v>консультант контрольно-ревизионного отдела Министерства финансов Республики Марий Эл </v>
      </c>
      <c r="K334" s="39" t="str">
        <f>'исходные данные не исправлять!'!G315</f>
        <v>экономическая безопасность</v>
      </c>
      <c r="L334" s="40">
        <f>'исходные данные не исправлять!'!P315</f>
        <v>0.8</v>
      </c>
      <c r="M334" s="40">
        <f>'исходные данные не исправлять!'!Q315</f>
        <v>0.8</v>
      </c>
      <c r="N334" s="39" t="str">
        <f>'исходные данные не исправлять!'!I315</f>
        <v>консультант отдела развития промышленного комплекса Министерства промышленности, экономического развития и торговли Республики Марий Эл</v>
      </c>
      <c r="O334" s="39" t="str">
        <f>'исходные данные не исправлять!'!K315</f>
        <v>ведущая</v>
      </c>
    </row>
    <row r="335" spans="8:15" ht="47.25">
      <c r="H335" s="39">
        <v>313</v>
      </c>
      <c r="I335" s="39" t="str">
        <f>'исходные данные не исправлять!'!C316</f>
        <v>Наумова 
Ольга 
Владимировна</v>
      </c>
      <c r="J335" s="39" t="str">
        <f>'исходные данные не исправлять!'!F316</f>
        <v>руководитель аппарата мирового судьи судебного участка № 24 Звениговского судебного района  </v>
      </c>
      <c r="K335" s="39" t="str">
        <f>'исходные данные не исправлять!'!G316</f>
        <v>юриспруденция</v>
      </c>
      <c r="L335" s="40">
        <f>'исходные данные не исправлять!'!P316</f>
        <v>8.6</v>
      </c>
      <c r="M335" s="40">
        <f>'исходные данные не исправлять!'!Q316</f>
        <v>10</v>
      </c>
      <c r="N335" s="39" t="str">
        <f>'исходные данные не исправлять!'!I316</f>
        <v>секретарь судебного заседания мирового судьи судебного участка № 24 Звениговского судебного района</v>
      </c>
      <c r="O335" s="39" t="str">
        <f>'исходные данные не исправлять!'!K316</f>
        <v>ведущая</v>
      </c>
    </row>
    <row r="336" spans="8:15" ht="78.75">
      <c r="H336" s="39">
        <v>314</v>
      </c>
      <c r="I336" s="39" t="str">
        <f>'исходные данные не исправлять!'!C317</f>
        <v>Николаева 
Наталия 
Викторовна</v>
      </c>
      <c r="J336" s="39" t="str">
        <f>'исходные данные не исправлять!'!F317</f>
        <v>консультант отдела государственной поддержки отраслей экономики Министерства финансов Республики Марий Эл</v>
      </c>
      <c r="K336" s="39" t="str">
        <f>'исходные данные не исправлять!'!G317</f>
        <v>финансы и кредит</v>
      </c>
      <c r="L336" s="40">
        <f>'исходные данные не исправлять!'!P317</f>
        <v>11.1</v>
      </c>
      <c r="M336" s="40">
        <f>'исходные данные не исправлять!'!Q317</f>
        <v>11.3</v>
      </c>
      <c r="N336" s="39" t="str">
        <f>'исходные данные не исправлять!'!I317</f>
        <v>главный специалист-эксперт отдела управления задолженностью бюджета Министерства финансов Республики Марий Эл</v>
      </c>
      <c r="O336" s="39" t="str">
        <f>'исходные данные не исправлять!'!K317</f>
        <v>ведущая</v>
      </c>
    </row>
    <row r="337" spans="8:15" ht="47.25">
      <c r="H337" s="39">
        <v>315</v>
      </c>
      <c r="I337" s="39" t="str">
        <f>'исходные данные не исправлять!'!C318</f>
        <v>Николаева 
Ольга  
Сергеевна</v>
      </c>
      <c r="J337" s="39" t="str">
        <f>'исходные данные не исправлять!'!F318</f>
        <v>руководитель аппарата мирового судьи судебного участка № 35 Сернурского судебного района</v>
      </c>
      <c r="K337" s="39" t="str">
        <f>'исходные данные не исправлять!'!G318</f>
        <v>юриспруденция</v>
      </c>
      <c r="L337" s="40">
        <f>'исходные данные не исправлять!'!P318</f>
        <v>9.11</v>
      </c>
      <c r="M337" s="40">
        <f>'исходные данные не исправлять!'!Q318</f>
        <v>9.11</v>
      </c>
      <c r="N337" s="39" t="str">
        <f>'исходные данные не исправлять!'!I318</f>
        <v>секретарь судебного заседания мирового судьи судебного участка № 16 Волжского судебного района</v>
      </c>
      <c r="O337" s="39" t="str">
        <f>'исходные данные не исправлять!'!K318</f>
        <v>ведущая</v>
      </c>
    </row>
    <row r="338" spans="8:15" ht="78.75">
      <c r="H338" s="39">
        <v>316</v>
      </c>
      <c r="I338" s="39" t="str">
        <f>'исходные данные не исправлять!'!C319</f>
        <v>Паймерова 
Марина 
Александровна</v>
      </c>
      <c r="J338" s="39" t="str">
        <f>'исходные данные не исправлять!'!F319</f>
        <v>для замещения ведущей группы должностей  в порядке должностного роста</v>
      </c>
      <c r="K338" s="39" t="str">
        <f>'исходные данные не исправлять!'!G319</f>
        <v>прикладная математика  и информатика   разработчик профессионально-ориентированных компьютерных технологий</v>
      </c>
      <c r="L338" s="40">
        <f>'исходные данные не исправлять!'!P319</f>
        <v>7.7</v>
      </c>
      <c r="M338" s="40">
        <f>'исходные данные не исправлять!'!Q319</f>
        <v>7.11</v>
      </c>
      <c r="N338" s="39" t="str">
        <f>'исходные данные не исправлять!'!I319</f>
        <v>специалист-эксперт  отдела - информационного центра аппарата Центральной избирательной комиссии Республики Марий Эл</v>
      </c>
      <c r="O338" s="39" t="str">
        <f>'исходные данные не исправлять!'!K319</f>
        <v>ведущая</v>
      </c>
    </row>
    <row r="339" spans="8:15" ht="63">
      <c r="H339" s="39">
        <v>317</v>
      </c>
      <c r="I339" s="39" t="str">
        <f>'исходные данные не исправлять!'!C320</f>
        <v>Парсаева 
Марина 
Евгеньевна</v>
      </c>
      <c r="J339" s="39" t="str">
        <f>'исходные данные не исправлять!'!F320</f>
        <v>консультант отдела информационных технологий Департамента информатизации и связи Республики Марий Эл</v>
      </c>
      <c r="K339" s="39" t="str">
        <f>'исходные данные не исправлять!'!G320</f>
        <v>прикладная информатика  (в экономике)</v>
      </c>
      <c r="L339" s="40">
        <f>'исходные данные не исправлять!'!P320</f>
        <v>9</v>
      </c>
      <c r="M339" s="40">
        <f>'исходные данные не исправлять!'!Q320</f>
        <v>12.8</v>
      </c>
      <c r="N339" s="39" t="str">
        <f>'исходные данные не исправлять!'!I320</f>
        <v>инженер-программист ГБУ Республики  Марий Эл «Информсреда»</v>
      </c>
      <c r="O339" s="39" t="str">
        <f>'исходные данные не исправлять!'!K320</f>
        <v>ведущая</v>
      </c>
    </row>
    <row r="340" spans="8:15" ht="47.25">
      <c r="H340" s="39">
        <v>318</v>
      </c>
      <c r="I340" s="39" t="str">
        <f>'исходные данные не исправлять!'!C321</f>
        <v>Пасеева 
Ирина 
Вячеславовна</v>
      </c>
      <c r="J340" s="39" t="str">
        <f>'исходные данные не исправлять!'!F321</f>
        <v>для замещения ведущей группы должностей  в порядке должностного роста</v>
      </c>
      <c r="K340" s="39" t="str">
        <f>'исходные данные не исправлять!'!G321</f>
        <v>прикладная математика  и информатика</v>
      </c>
      <c r="L340" s="40">
        <f>'исходные данные не исправлять!'!P321</f>
        <v>12.7</v>
      </c>
      <c r="M340" s="40">
        <f>'исходные данные не исправлять!'!Q321</f>
        <v>12.8</v>
      </c>
      <c r="N340" s="39" t="str">
        <f>'исходные данные не исправлять!'!I321</f>
        <v>специалист-эксперт отдела - информационного центра аппарата Центральной избирательной комиссии Республики Марий Эл</v>
      </c>
      <c r="O340" s="39" t="str">
        <f>'исходные данные не исправлять!'!K321</f>
        <v>ведущая</v>
      </c>
    </row>
    <row r="341" spans="8:15" ht="126">
      <c r="H341" s="39">
        <v>319</v>
      </c>
      <c r="I341" s="39" t="str">
        <f>'исходные данные не исправлять!'!C322</f>
        <v>Патрушев 
Александр 
Анатольевич</v>
      </c>
      <c r="J341" s="39" t="str">
        <f>'исходные данные не исправлять!'!F322</f>
        <v>главный государственный инспектор отдела - Инспекция государственного строительного надзора Республики Марий Эл Министерства строительства, архитектуры и жилищно-коммунального хозяйства Республики Марий Эл </v>
      </c>
      <c r="K341" s="39" t="str">
        <f>'исходные данные не исправлять!'!G322</f>
        <v>строительство уникальных зданий  и сооружений</v>
      </c>
      <c r="L341" s="40">
        <f>'исходные данные не исправлять!'!P322</f>
        <v>2</v>
      </c>
      <c r="M341" s="40">
        <f>'исходные данные не исправлять!'!Q322</f>
        <v>2</v>
      </c>
      <c r="N341" s="39" t="str">
        <f>'исходные данные не исправлять!'!I322</f>
        <v>мастер строительно-монтажных работ на участках строительства АО «Строительное управление № 7» Сварочно-монтажного треста»</v>
      </c>
      <c r="O341" s="39" t="str">
        <f>'исходные данные не исправлять!'!K322</f>
        <v>ведущая</v>
      </c>
    </row>
    <row r="342" spans="8:15" ht="110.25">
      <c r="H342" s="39">
        <v>320</v>
      </c>
      <c r="I342" s="39" t="str">
        <f>'исходные данные не исправлять!'!C323</f>
        <v>Петухов 
Юрий 
Анатольевич</v>
      </c>
      <c r="J342" s="39" t="str">
        <f>'исходные данные не исправлять!'!F323</f>
        <v>консультант отдела межнациональных  и межконфессиональных отношений Министерства культуры, печати и по делам национальностей Республики Марий Эл  </v>
      </c>
      <c r="K342" s="39" t="str">
        <f>'исходные данные не исправлять!'!G323</f>
        <v>история</v>
      </c>
      <c r="L342" s="40">
        <f>'исходные данные не исправлять!'!P323</f>
        <v>0</v>
      </c>
      <c r="M342" s="40">
        <f>'исходные данные не исправлять!'!Q323</f>
        <v>12</v>
      </c>
      <c r="N342" s="39" t="str">
        <f>'исходные данные не исправлять!'!I323</f>
        <v>учитель истории МБОУ «Поздеевская основная школа» Шарангского района Нижегородской области</v>
      </c>
      <c r="O342" s="39" t="str">
        <f>'исходные данные не исправлять!'!K323</f>
        <v>ведущая</v>
      </c>
    </row>
    <row r="343" spans="8:15" ht="110.25">
      <c r="H343" s="39">
        <v>321</v>
      </c>
      <c r="I343" s="39" t="str">
        <f>'исходные данные не исправлять!'!C324</f>
        <v>Петухова 
Виктория Анатольевна</v>
      </c>
      <c r="J343" s="39" t="str">
        <f>'исходные данные не исправлять!'!F324</f>
        <v>консультант отдела предоставления коммунальных услуг  и коммунальной инфраструктуры Министерства строительства, архитектуры и жилищно-коммунального хозяйства Республики Марий Эл </v>
      </c>
      <c r="K343" s="39" t="str">
        <f>'исходные данные не исправлять!'!G324</f>
        <v>финансы и кредит</v>
      </c>
      <c r="L343" s="40">
        <f>'исходные данные не исправлять!'!P324</f>
        <v>0.7</v>
      </c>
      <c r="M343" s="40">
        <f>'исходные данные не исправлять!'!Q324</f>
        <v>4.6</v>
      </c>
      <c r="N343" s="39" t="str">
        <f>'исходные данные не исправлять!'!I324</f>
        <v>консультант отдела экономики администрации городского округа «Город Йошкар-Ола»</v>
      </c>
      <c r="O343" s="39" t="str">
        <f>'исходные данные не исправлять!'!K324</f>
        <v>ведущая</v>
      </c>
    </row>
    <row r="344" spans="8:15" ht="63">
      <c r="H344" s="39">
        <v>322</v>
      </c>
      <c r="I344" s="39" t="str">
        <f>'исходные данные не исправлять!'!C325</f>
        <v>Погарская 
Татьяна  
Владимировна</v>
      </c>
      <c r="J344" s="39" t="str">
        <f>'исходные данные не исправлять!'!F325</f>
        <v>для замещения ведущей группы должностей  в порядке должностного роста</v>
      </c>
      <c r="K344" s="39" t="str">
        <f>'исходные данные не исправлять!'!G325</f>
        <v>филология  финансы и кредит</v>
      </c>
      <c r="L344" s="40">
        <f>'исходные данные не исправлять!'!P325</f>
        <v>14.1</v>
      </c>
      <c r="M344" s="40">
        <f>'исходные данные не исправлять!'!Q325</f>
        <v>14.1</v>
      </c>
      <c r="N344" s="39" t="str">
        <f>'исходные данные не исправлять!'!I325</f>
        <v>ведущий специалист-эксперт отдела экономики  и администрирования платежей Министерства природных ресурсов, экологии и охраны окружающей среды Республики Марий Эл</v>
      </c>
      <c r="O344" s="39" t="str">
        <f>'исходные данные не исправлять!'!K325</f>
        <v>ведущая</v>
      </c>
    </row>
    <row r="345" spans="8:15" ht="63">
      <c r="H345" s="39">
        <v>323</v>
      </c>
      <c r="I345" s="39" t="str">
        <f>'исходные данные не исправлять!'!C326</f>
        <v>Подоплелова 
Ольга 
Александровна</v>
      </c>
      <c r="J345" s="39" t="str">
        <f>'исходные данные не исправлять!'!F326</f>
        <v>руководитель аппарата мирового судьи судебного участка № 24 Звениговского судебного района  </v>
      </c>
      <c r="K345" s="39" t="str">
        <f>'исходные данные не исправлять!'!G326</f>
        <v>юриспруденция</v>
      </c>
      <c r="L345" s="40">
        <f>'исходные данные не исправлять!'!P326</f>
        <v>0</v>
      </c>
      <c r="M345" s="40">
        <f>'исходные данные не исправлять!'!Q326</f>
        <v>0</v>
      </c>
      <c r="N345" s="39" t="str">
        <f>'исходные данные не исправлять!'!I326</f>
        <v>ведущий эксперт отдела кадровой работы  и делопроизводства Министерства внутренней политики, развития местного самоуправления  и юстиции Республики Марий Эл</v>
      </c>
      <c r="O345" s="39" t="str">
        <f>'исходные данные не исправлять!'!K326</f>
        <v>ведущая</v>
      </c>
    </row>
    <row r="346" spans="8:15" ht="47.25">
      <c r="H346" s="39">
        <v>324</v>
      </c>
      <c r="I346" s="39" t="str">
        <f>'исходные данные не исправлять!'!C327</f>
        <v>Полатова 
Ирина 
Ивановна </v>
      </c>
      <c r="J346" s="39" t="str">
        <f>'исходные данные не исправлять!'!F327</f>
        <v>для замещения ведущей группы должностей  в порядке должностного роста</v>
      </c>
      <c r="K346" s="39" t="str">
        <f>'исходные данные не исправлять!'!G327</f>
        <v>математические методы в экономике</v>
      </c>
      <c r="L346" s="40">
        <f>'исходные данные не исправлять!'!P327</f>
        <v>14.4</v>
      </c>
      <c r="M346" s="40">
        <f>'исходные данные не исправлять!'!Q327</f>
        <v>13</v>
      </c>
      <c r="N346" s="39" t="str">
        <f>'исходные данные не исправлять!'!I327</f>
        <v>главный специалист-эксперт отдела анализа и планирования мер на рынке труда Министерства труда и социальной защиты Республики Марий Эл</v>
      </c>
      <c r="O346" s="39" t="str">
        <f>'исходные данные не исправлять!'!K327</f>
        <v>ведущая</v>
      </c>
    </row>
    <row r="347" spans="8:15" ht="78.75">
      <c r="H347" s="39">
        <v>325</v>
      </c>
      <c r="I347" s="39" t="str">
        <f>'исходные данные не исправлять!'!C328</f>
        <v>Полушина 
Алёна 
Николаевна</v>
      </c>
      <c r="J347" s="39" t="str">
        <f>'исходные данные не исправлять!'!F328</f>
        <v>консультант отдела транспортного комплекса Министерства транспорта  и дорожного хозяйства Республики Марий Эл  </v>
      </c>
      <c r="K347" s="39" t="str">
        <f>'исходные данные не исправлять!'!G328</f>
        <v>антикризисное управление  юриспруденция</v>
      </c>
      <c r="L347" s="40">
        <f>'исходные данные не исправлять!'!P328</f>
        <v>0.11</v>
      </c>
      <c r="M347" s="40">
        <f>'исходные данные не исправлять!'!Q328</f>
        <v>7.7</v>
      </c>
      <c r="N347" s="39" t="str">
        <f>'исходные данные не исправлять!'!I328</f>
        <v>заместитель директора по общим вопросам  и работе с населением ООО «Медведевская управляющая компания «Жилкомсервис»</v>
      </c>
      <c r="O347" s="39" t="str">
        <f>'исходные данные не исправлять!'!K328</f>
        <v>ведущая</v>
      </c>
    </row>
    <row r="348" spans="8:15" ht="110.25">
      <c r="H348" s="39">
        <v>326</v>
      </c>
      <c r="I348" s="39" t="str">
        <f>'исходные данные не исправлять!'!C329</f>
        <v>Попова 
Ангелина Владимировна</v>
      </c>
      <c r="J348" s="39" t="str">
        <f>'исходные данные не исправлять!'!F329</f>
        <v>ведущий специалист  2 разряда отдела экономики  и администрирования платежей Министерства природных ресурсов, экологии и охраны окружающей среды Республики Марий Эл</v>
      </c>
      <c r="K348" s="39" t="str">
        <f>'исходные данные не исправлять!'!G329</f>
        <v>лесное дело  природообустройство  профессиональная переподготовка  бухгалтерский учет, анализ и аудит </v>
      </c>
      <c r="L348" s="40">
        <f>'исходные данные не исправлять!'!P329</f>
        <v>0</v>
      </c>
      <c r="M348" s="40">
        <f>'исходные данные не исправлять!'!Q329</f>
        <v>10.5</v>
      </c>
      <c r="N348" s="39" t="str">
        <f>'исходные данные не исправлять!'!I329</f>
        <v>специалист 1 категории по учебно-методической работе центра карьеры  ФГБОУ ВО «Поволжский государственный технологический университет»</v>
      </c>
      <c r="O348" s="39" t="str">
        <f>'исходные данные не исправлять!'!K329</f>
        <v>ведущая</v>
      </c>
    </row>
    <row r="349" spans="8:15" ht="63">
      <c r="H349" s="39">
        <v>327</v>
      </c>
      <c r="I349" s="39" t="str">
        <f>'исходные данные не исправлять!'!C330</f>
        <v>Попова  
Виктория  
Владимировна</v>
      </c>
      <c r="J349" s="39" t="str">
        <f>'исходные данные не исправлять!'!F330</f>
        <v>для замещения ведущей группы должностей   в порядке должностного роста</v>
      </c>
      <c r="K349" s="39" t="str">
        <f>'исходные данные не исправлять!'!G330</f>
        <v>юриспруденция</v>
      </c>
      <c r="L349" s="40">
        <f>'исходные данные не исправлять!'!P330</f>
        <v>1.9</v>
      </c>
      <c r="M349" s="40">
        <f>'исходные данные не исправлять!'!Q330</f>
        <v>1.9</v>
      </c>
      <c r="N349" s="39" t="str">
        <f>'исходные данные не исправлять!'!I330</f>
        <v>главный специалист-эксперт отдела лечебно-профилактической помощи   и лицензирования Министерства здравоохранения Республики Марий Эл</v>
      </c>
      <c r="O349" s="39" t="str">
        <f>'исходные данные не исправлять!'!K330</f>
        <v>ведущая</v>
      </c>
    </row>
    <row r="350" spans="8:15" ht="110.25">
      <c r="H350" s="39">
        <v>328</v>
      </c>
      <c r="I350" s="39" t="str">
        <f>'исходные данные не исправлять!'!C331</f>
        <v>Попова 
Ирина 
Васильевна</v>
      </c>
      <c r="J350" s="39" t="str">
        <f>'исходные данные не исправлять!'!F331</f>
        <v>ведущий консультант отдела финансирования, бухгалтерского учета, государственной гражданской службы  и кадров аппарата Центральной избирательной комиссии Республики  Марий Эл  </v>
      </c>
      <c r="K350" s="39" t="str">
        <f>'исходные данные не исправлять!'!G331</f>
        <v>математика  финансы и кредит</v>
      </c>
      <c r="L350" s="40">
        <f>'исходные данные не исправлять!'!P331</f>
        <v>2.6</v>
      </c>
      <c r="M350" s="40">
        <f>'исходные данные не исправлять!'!Q331</f>
        <v>10.8</v>
      </c>
      <c r="N350" s="39" t="str">
        <f>'исходные данные не исправлять!'!I331</f>
        <v>советник отдела финансирования  и бухгалтерского учета администрации Куженерского муниципального района Республики Марий Эл</v>
      </c>
      <c r="O350" s="39" t="str">
        <f>'исходные данные не исправлять!'!K331</f>
        <v>ведущая</v>
      </c>
    </row>
    <row r="351" spans="8:15" ht="63">
      <c r="H351" s="39">
        <v>329</v>
      </c>
      <c r="I351" s="39" t="str">
        <f>'исходные данные не исправлять!'!C332</f>
        <v>Принцева 
Наталья 
Павловна</v>
      </c>
      <c r="J351" s="39" t="str">
        <f>'исходные данные не исправлять!'!F332</f>
        <v>советник контрольно-ревизионного отдела Министерства социального развития Республики  Марий Эл </v>
      </c>
      <c r="K351" s="39" t="str">
        <f>'исходные данные не исправлять!'!G332</f>
        <v>бухгалтерский учет, анализ и аудит</v>
      </c>
      <c r="L351" s="40">
        <f>'исходные данные не исправлять!'!P332</f>
        <v>6</v>
      </c>
      <c r="M351" s="40">
        <f>'исходные данные не исправлять!'!Q332</f>
        <v>20.1</v>
      </c>
      <c r="N351" s="39" t="str">
        <f>'исходные данные не исправлять!'!I332</f>
        <v>главный специалист-эксперт контрольно-ревизионного отдела Министерства труда и социальной защиты Республики Марий Эл</v>
      </c>
      <c r="O351" s="39" t="str">
        <f>'исходные данные не исправлять!'!K332</f>
        <v>ведущая</v>
      </c>
    </row>
    <row r="352" spans="8:15" ht="78.75">
      <c r="H352" s="39">
        <v>330</v>
      </c>
      <c r="I352" s="39" t="str">
        <f>'исходные данные не исправлять!'!C333</f>
        <v>Пушкарева 
Юлия 
Александровна</v>
      </c>
      <c r="J352" s="39" t="str">
        <f>'исходные данные не исправлять!'!F333</f>
        <v>консультант отдела мониторинга  и прогнозирования Министерства сельского хозяйства и продовольствия Республики Марий Эл  </v>
      </c>
      <c r="K352" s="39" t="str">
        <f>'исходные данные не исправлять!'!G333</f>
        <v>экономика </v>
      </c>
      <c r="L352" s="40">
        <f>'исходные данные не исправлять!'!P333</f>
        <v>0</v>
      </c>
      <c r="M352" s="40">
        <f>'исходные данные не исправлять!'!Q333</f>
        <v>0.5</v>
      </c>
      <c r="N352" s="39" t="str">
        <f>'исходные данные не исправлять!'!I333</f>
        <v>главный специалист отдела кадровой  и организационной работы Министерства сельского хозяйства  и продовольствия Республики Марий Эл</v>
      </c>
      <c r="O352" s="39" t="str">
        <f>'исходные данные не исправлять!'!K333</f>
        <v>ведущая</v>
      </c>
    </row>
    <row r="353" spans="8:15" ht="78.75">
      <c r="H353" s="39">
        <v>331</v>
      </c>
      <c r="I353" s="39" t="str">
        <f>'исходные данные не исправлять!'!C334</f>
        <v>Пушкова 
Елена 
Владимировна</v>
      </c>
      <c r="J353" s="39" t="str">
        <f>'исходные данные не исправлять!'!F334</f>
        <v>консультант отдела мониторинга  и прогнозирования Министерства сельского хозяйства и продовольствия Республики Марий Эл  </v>
      </c>
      <c r="K353" s="39" t="str">
        <f>'исходные данные не исправлять!'!G334</f>
        <v>экономика  и управление  на предприятии  (в агропромышленном комплексе)</v>
      </c>
      <c r="L353" s="40">
        <f>'исходные данные не исправлять!'!P334</f>
        <v>6.1</v>
      </c>
      <c r="M353" s="40">
        <f>'исходные данные не исправлять!'!Q334</f>
        <v>10.3</v>
      </c>
      <c r="N353" s="39" t="str">
        <f>'исходные данные не исправлять!'!I334</f>
        <v>главный специалист-эксперт отдела животноводства и племенного дела Министерства сельского хозяйства  и продовольствия Республики Марий Эл</v>
      </c>
      <c r="O353" s="39" t="str">
        <f>'исходные данные не исправлять!'!K334</f>
        <v>ведущая</v>
      </c>
    </row>
    <row r="354" spans="8:15" ht="78.75">
      <c r="H354" s="39">
        <v>332</v>
      </c>
      <c r="I354" s="39" t="str">
        <f>'исходные данные не исправлять!'!C335</f>
        <v>Рябова 
Наталья 
Валерьевна</v>
      </c>
      <c r="J354" s="39" t="str">
        <f>'исходные данные не исправлять!'!F335</f>
        <v>советник управления  по физической культуре  и спорту Министерства молодежной политики, спорта и туризма Республики Марий Эл</v>
      </c>
      <c r="K354" s="39" t="str">
        <f>'исходные данные не исправлять!'!G335</f>
        <v>государственное и муниципальное управление</v>
      </c>
      <c r="L354" s="40">
        <f>'исходные данные не исправлять!'!P335</f>
        <v>3.4</v>
      </c>
      <c r="M354" s="40">
        <f>'исходные данные не исправлять!'!Q335</f>
        <v>3.6</v>
      </c>
      <c r="N354" s="39" t="str">
        <f>'исходные данные не исправлять!'!I335</f>
        <v>ведущий консультант управления по физической культуре и спорту Министерства молодежной политики, спорта и туризма Республики Марий Эл</v>
      </c>
      <c r="O354" s="39" t="str">
        <f>'исходные данные не исправлять!'!K335</f>
        <v>ведущая</v>
      </c>
    </row>
    <row r="355" spans="8:15" ht="78.75">
      <c r="H355" s="39">
        <v>333</v>
      </c>
      <c r="I355" s="39" t="str">
        <f>'исходные данные не исправлять!'!C336</f>
        <v>Сабирьянова 
Танзиля 
Рафисовна</v>
      </c>
      <c r="J355" s="39" t="str">
        <f>'исходные данные не исправлять!'!F336</f>
        <v>для замещения ведущей группы должностей  в порядке должностного роста</v>
      </c>
      <c r="K355" s="39" t="str">
        <f>'исходные данные не исправлять!'!G336</f>
        <v>природопользование  финансы и кредит  профессиональная переподготовка  государственное  и муниципальное управление</v>
      </c>
      <c r="L355" s="40">
        <f>'исходные данные не исправлять!'!P336</f>
        <v>17.8</v>
      </c>
      <c r="M355" s="40">
        <f>'исходные данные не исправлять!'!Q336</f>
        <v>17.8</v>
      </c>
      <c r="N355" s="39" t="str">
        <f>'исходные данные не исправлять!'!I336</f>
        <v>ведущий специалист-эксперт отдела природопользования  и государственной экологической экспертизы Министерства природных ресурсов, экологии и охраны окружающей среды Республики Марий Эл</v>
      </c>
      <c r="O355" s="39" t="str">
        <f>'исходные данные не исправлять!'!K336</f>
        <v>ведущая</v>
      </c>
    </row>
    <row r="356" spans="8:15" ht="110.25">
      <c r="H356" s="39">
        <v>334</v>
      </c>
      <c r="I356" s="39" t="str">
        <f>'исходные данные не исправлять!'!C337</f>
        <v>Сагнеева 
Екатерина 
Владимировна</v>
      </c>
      <c r="J356" s="39" t="str">
        <f>'исходные данные не исправлять!'!F337</f>
        <v>консультант отдела  по сохранению, использованию и охране объектов культурного наследия Министерства культуры, печати и по делам национальностей  Республики Марий Эл </v>
      </c>
      <c r="K356" s="39" t="str">
        <f>'исходные данные не исправлять!'!G337</f>
        <v>юриспруденция </v>
      </c>
      <c r="L356" s="40">
        <f>'исходные данные не исправлять!'!P337</f>
        <v>8.11</v>
      </c>
      <c r="M356" s="40">
        <f>'исходные данные не исправлять!'!Q337</f>
        <v>9.6</v>
      </c>
      <c r="N356" s="39" t="str">
        <f>'исходные данные не исправлять!'!I337</f>
        <v>главный специалист-эксперт управления организационно-правовой и кадровой  работы Министерства социального развития Республики Марий Эл</v>
      </c>
      <c r="O356" s="39" t="str">
        <f>'исходные данные не исправлять!'!K337</f>
        <v>ведущая</v>
      </c>
    </row>
    <row r="357" spans="8:15" ht="110.25">
      <c r="H357" s="39">
        <v>335</v>
      </c>
      <c r="I357" s="39" t="str">
        <f>'исходные данные не исправлять!'!C338</f>
        <v>Санникова 
Людмила 
Николаевна</v>
      </c>
      <c r="J357" s="39" t="str">
        <f>'исходные данные не исправлять!'!F338</f>
        <v>консультант отдела профессионального искусства и культуры, образования  и организационного обеспечения Министерства культуры, печати и по делам национальностей  Республики Марий Эл</v>
      </c>
      <c r="K357" s="39" t="str">
        <f>'исходные данные не исправлять!'!G338</f>
        <v>актерское мастерство  специальная дошкольная педагогика  и психология  профессиональная переподготовка  режиссура театрализованных представлений  и праздников</v>
      </c>
      <c r="L357" s="40">
        <f>'исходные данные не исправлять!'!P338</f>
        <v>0.6</v>
      </c>
      <c r="M357" s="40">
        <f>'исходные данные не исправлять!'!Q338</f>
        <v>15.1</v>
      </c>
      <c r="N357" s="39" t="str">
        <f>'исходные данные не исправлять!'!I338</f>
        <v>главный специалист-эксперт отдела по делам архивов Министерства культуры, печати и по делам национальностей Республики Марий Эл</v>
      </c>
      <c r="O357" s="39" t="str">
        <f>'исходные данные не исправлять!'!K338</f>
        <v>ведущая</v>
      </c>
    </row>
    <row r="358" spans="8:15" ht="63">
      <c r="H358" s="39">
        <v>336</v>
      </c>
      <c r="I358" s="39" t="str">
        <f>'исходные данные не исправлять!'!C339</f>
        <v>Сафарханова 
Анна 
Валерьевна</v>
      </c>
      <c r="J358" s="39" t="str">
        <f>'исходные данные не исправлять!'!F339</f>
        <v>консультант отдела правовой и кадровой работы Министерства социального развития Республики  Марий Эл </v>
      </c>
      <c r="K358" s="39" t="str">
        <f>'исходные данные не исправлять!'!G339</f>
        <v>юриспруденция</v>
      </c>
      <c r="L358" s="40">
        <f>'исходные данные не исправлять!'!P339</f>
        <v>15.5</v>
      </c>
      <c r="M358" s="40">
        <f>'исходные данные не исправлять!'!Q339</f>
        <v>15.5</v>
      </c>
      <c r="N358" s="39" t="str">
        <f>'исходные данные не исправлять!'!I339</f>
        <v>главный специалист-эксперт отдела правовой работы Министерства сельского хозяйства  и продовольствия Республики Марий Эл</v>
      </c>
      <c r="O358" s="39" t="str">
        <f>'исходные данные не исправлять!'!K339</f>
        <v>ведущая</v>
      </c>
    </row>
    <row r="359" spans="8:15" ht="78.75">
      <c r="H359" s="39">
        <v>337</v>
      </c>
      <c r="I359" s="39" t="str">
        <f>'исходные данные не исправлять!'!C340</f>
        <v>Сафина 
Лилия 
Равиловна</v>
      </c>
      <c r="J359" s="39" t="str">
        <f>'исходные данные не исправлять!'!F340</f>
        <v>консультант отдела государственной поддержки отраслей экономики Министерства финансов Республики Марий Эл</v>
      </c>
      <c r="K359" s="39" t="str">
        <f>'исходные данные не исправлять!'!G340</f>
        <v>финансы и кредит</v>
      </c>
      <c r="L359" s="40">
        <f>'исходные данные не исправлять!'!P340</f>
        <v>34.1</v>
      </c>
      <c r="M359" s="40">
        <f>'исходные данные не исправлять!'!Q340</f>
        <v>34.1</v>
      </c>
      <c r="N359" s="39" t="str">
        <f>'исходные данные не исправлять!'!I340</f>
        <v>заместитель начальника отдела выездных проверок Инспекции Федеральной  налоговой службы  по г. Йошкар-Оле</v>
      </c>
      <c r="O359" s="39" t="str">
        <f>'исходные данные не исправлять!'!K340</f>
        <v>ведущая</v>
      </c>
    </row>
    <row r="360" spans="8:15" ht="94.5">
      <c r="H360" s="39">
        <v>338</v>
      </c>
      <c r="I360" s="39" t="str">
        <f>'исходные данные не исправлять!'!C341</f>
        <v>Сахновская 
Диана 
Валерьевна</v>
      </c>
      <c r="J360" s="39" t="str">
        <f>'исходные данные не исправлять!'!F341</f>
        <v>ведущий консультант отдела спортивно-массовой работы управления по физической культуре и спорту Министерства молодежной политики, спорта и туризма Республики Марий Эл</v>
      </c>
      <c r="K360" s="39" t="str">
        <f>'исходные данные не исправлять!'!G341</f>
        <v>государственное и муниципальное управление</v>
      </c>
      <c r="L360" s="40">
        <f>'исходные данные не исправлять!'!P341</f>
        <v>7.9</v>
      </c>
      <c r="M360" s="40">
        <f>'исходные данные не исправлять!'!Q341</f>
        <v>7.9</v>
      </c>
      <c r="N360" s="39" t="str">
        <f>'исходные данные не исправлять!'!I341</f>
        <v>главный специалист-эксперт  управления по физической культуре и спорту Министерства молодежной политики, спорта и туризма Республики Марий Эл</v>
      </c>
      <c r="O360" s="39" t="str">
        <f>'исходные данные не исправлять!'!K341</f>
        <v>ведущая</v>
      </c>
    </row>
    <row r="361" spans="8:15" ht="63">
      <c r="H361" s="39">
        <v>339</v>
      </c>
      <c r="I361" s="39" t="str">
        <f>'исходные данные не исправлять!'!C342</f>
        <v>Секретарева 
Татьяна 
Александровна</v>
      </c>
      <c r="J361" s="39" t="str">
        <f>'исходные данные не исправлять!'!F342</f>
        <v>советник отдела правового обеспечения Министерства государственного имущества Республики Марий Эл</v>
      </c>
      <c r="K361" s="39" t="str">
        <f>'исходные данные не исправлять!'!G342</f>
        <v>юриспруденция</v>
      </c>
      <c r="L361" s="40">
        <f>'исходные данные не исправлять!'!P342</f>
        <v>6.9</v>
      </c>
      <c r="M361" s="40">
        <f>'исходные данные не исправлять!'!Q342</f>
        <v>7</v>
      </c>
      <c r="N361" s="39" t="str">
        <f>'исходные данные не исправлять!'!I342</f>
        <v>главный специалист-эксперт отдела правового обеспечения Министерства государственного имущества Республики Марий Эл</v>
      </c>
      <c r="O361" s="39" t="str">
        <f>'исходные данные не исправлять!'!K342</f>
        <v>ведущая</v>
      </c>
    </row>
    <row r="362" spans="8:15" ht="78.75">
      <c r="H362" s="39">
        <v>340</v>
      </c>
      <c r="I362" s="39" t="str">
        <f>'исходные данные не исправлять!'!C343</f>
        <v>Секретарева 
Татьяна 
Михайловна</v>
      </c>
      <c r="J362" s="39" t="str">
        <f>'исходные данные не исправлять!'!F343</f>
        <v>консультант управления по делам архивов и правового обеспечения Министерства культуры, печати и по делам национальностей Республики Марий Эл </v>
      </c>
      <c r="K362" s="39" t="str">
        <f>'исходные данные не исправлять!'!G343</f>
        <v>юриспруденция</v>
      </c>
      <c r="L362" s="40">
        <f>'исходные данные не исправлять!'!P343</f>
        <v>7.2</v>
      </c>
      <c r="M362" s="40">
        <f>'исходные данные не исправлять!'!Q343</f>
        <v>10.6</v>
      </c>
      <c r="N362" s="39" t="str">
        <f>'исходные данные не исправлять!'!I343</f>
        <v>преподаватель ГБПОУ Республики Марий Эл «Йошкар-Олинский строительный техникум»</v>
      </c>
      <c r="O362" s="39" t="str">
        <f>'исходные данные не исправлять!'!K343</f>
        <v>ведущая</v>
      </c>
    </row>
    <row r="363" spans="8:15" ht="94.5">
      <c r="H363" s="39">
        <v>341</v>
      </c>
      <c r="I363" s="39" t="str">
        <f>'исходные данные не исправлять!'!C344</f>
        <v>Сентебов 
Иван 
Сергеевич</v>
      </c>
      <c r="J363" s="39" t="str">
        <f>'исходные данные не исправлять!'!F344</f>
        <v>ведущий консультант отдела административной работы Постоянного представительства Республики Марий Эл  при Президенте Российской Федерации  </v>
      </c>
      <c r="K363" s="39" t="str">
        <f>'исходные данные не исправлять!'!G344</f>
        <v>экономика  финансы и кредит</v>
      </c>
      <c r="L363" s="40">
        <f>'исходные данные не исправлять!'!P344</f>
        <v>0</v>
      </c>
      <c r="M363" s="40">
        <f>'исходные данные не исправлять!'!Q344</f>
        <v>4.7</v>
      </c>
      <c r="N363" s="39" t="str">
        <f>'исходные данные не исправлять!'!I344</f>
        <v>временно не работает</v>
      </c>
      <c r="O363" s="39" t="str">
        <f>'исходные данные не исправлять!'!K344</f>
        <v>ведущая</v>
      </c>
    </row>
    <row r="364" spans="8:15" ht="47.25">
      <c r="H364" s="39">
        <v>342</v>
      </c>
      <c r="I364" s="39" t="str">
        <f>'исходные данные не исправлять!'!C345</f>
        <v>Сидоркина  
Вероника 
Николаевна</v>
      </c>
      <c r="J364" s="39" t="str">
        <f>'исходные данные не исправлять!'!F345</f>
        <v>для замещения ведущей группы должностей   в порядке должностного роста</v>
      </c>
      <c r="K364" s="39" t="str">
        <f>'исходные данные не исправлять!'!G345</f>
        <v>юриспруденция</v>
      </c>
      <c r="L364" s="40">
        <f>'исходные данные не исправлять!'!P345</f>
        <v>1.6</v>
      </c>
      <c r="M364" s="40">
        <f>'исходные данные не исправлять!'!Q345</f>
        <v>1.6</v>
      </c>
      <c r="N364" s="39" t="str">
        <f>'исходные данные не исправлять!'!I345</f>
        <v>секретарь судебного заседания мирового судьи судебного участка № 34 Сернурского судебного района  </v>
      </c>
      <c r="O364" s="39" t="str">
        <f>'исходные данные не исправлять!'!K345</f>
        <v>ведущая</v>
      </c>
    </row>
    <row r="365" spans="8:15" ht="47.25">
      <c r="H365" s="39">
        <v>343</v>
      </c>
      <c r="I365" s="39" t="str">
        <f>'исходные данные не исправлять!'!C346</f>
        <v>Смирнова 
Елена 
Владимировна </v>
      </c>
      <c r="J365" s="39" t="str">
        <f>'исходные данные не исправлять!'!F346</f>
        <v>руководитель аппарата мирового судьи судебного участка № 24 Звениговского судебного района  </v>
      </c>
      <c r="K365" s="39" t="str">
        <f>'исходные данные не исправлять!'!G346</f>
        <v>юриспруденция</v>
      </c>
      <c r="L365" s="40">
        <f>'исходные данные не исправлять!'!P346</f>
        <v>19</v>
      </c>
      <c r="M365" s="40">
        <f>'исходные данные не исправлять!'!Q346</f>
        <v>19.3</v>
      </c>
      <c r="N365" s="39" t="str">
        <f>'исходные данные не исправлять!'!I346</f>
        <v>секретарь  Йошкар-Олинского городского суда Республики Марий Эл</v>
      </c>
      <c r="O365" s="39" t="str">
        <f>'исходные данные не исправлять!'!K346</f>
        <v>ведущая</v>
      </c>
    </row>
    <row r="366" spans="8:15" ht="63">
      <c r="H366" s="39">
        <v>344</v>
      </c>
      <c r="I366" s="39" t="str">
        <f>'исходные данные не исправлять!'!C347</f>
        <v>Смирнова  
Ольга  
Николаевна</v>
      </c>
      <c r="J366" s="39" t="str">
        <f>'исходные данные не исправлять!'!F347</f>
        <v>для замещения ведущей группы должностей   в порядке должностного роста</v>
      </c>
      <c r="K366" s="39" t="str">
        <f>'исходные данные не исправлять!'!G347</f>
        <v>юриспруденция</v>
      </c>
      <c r="L366" s="40">
        <f>'исходные данные не исправлять!'!P347</f>
        <v>10.9</v>
      </c>
      <c r="M366" s="40">
        <f>'исходные данные не исправлять!'!Q347</f>
        <v>0.1</v>
      </c>
      <c r="N366" s="39" t="str">
        <f>'исходные данные не исправлять!'!I347</f>
        <v>главный специалист-эксперт отдела управления   и распоряжения земельными ресурсами Министерства государственного имущества Республики Марий Эл</v>
      </c>
      <c r="O366" s="39" t="str">
        <f>'исходные данные не исправлять!'!K347</f>
        <v>ведущая</v>
      </c>
    </row>
    <row r="367" spans="8:15" ht="78.75">
      <c r="H367" s="39">
        <v>345</v>
      </c>
      <c r="I367" s="39" t="str">
        <f>'исходные данные не исправлять!'!C348</f>
        <v>Смоленцев 
Дмитрий 
Николаевич</v>
      </c>
      <c r="J367" s="39" t="str">
        <f>'исходные данные не исправлять!'!F348</f>
        <v>консультант отдела транспортного комплекса Министерства транспорта  и дорожного хозяйства Республики Марий Эл  </v>
      </c>
      <c r="K367" s="39" t="str">
        <f>'исходные данные не исправлять!'!G348</f>
        <v>юриспруденция</v>
      </c>
      <c r="L367" s="40">
        <f>'исходные данные не исправлять!'!P348</f>
        <v>21.1</v>
      </c>
      <c r="M367" s="40">
        <f>'исходные данные не исправлять!'!Q348</f>
        <v>17.1</v>
      </c>
      <c r="N367" s="39" t="str">
        <f>'исходные данные не исправлять!'!I348</f>
        <v>командир отдельного взвода ДПС ГИБДД  МО МВД России «Яранский»</v>
      </c>
      <c r="O367" s="39" t="str">
        <f>'исходные данные не исправлять!'!K348</f>
        <v>ведущая</v>
      </c>
    </row>
    <row r="368" spans="8:15" ht="236.25">
      <c r="H368" s="39">
        <v>346</v>
      </c>
      <c r="I368" s="39" t="str">
        <f>'исходные данные не исправлять!'!C349</f>
        <v>Соболев 
Константин 
Викторович </v>
      </c>
      <c r="J368" s="39" t="str">
        <f>'исходные данные не исправлять!'!F349</f>
        <v>главный государственный инспектор - главный государственный инженер-инспектор по городу Козьмодемьянску  и Горномарийскому району отдела по осуществлению надзора департамента  по региональному государственному надзору  в области технического состояния самоходных машин и других видов техники Министерства сельского хозяйства  и продовольствия Республики Марий Эл </v>
      </c>
      <c r="K368" s="39" t="str">
        <f>'исходные данные не исправлять!'!G349</f>
        <v>механизация сельского хозяйства  финансы и кредит</v>
      </c>
      <c r="L368" s="40">
        <f>'исходные данные не исправлять!'!P349</f>
        <v>0</v>
      </c>
      <c r="M368" s="40">
        <f>'исходные данные не исправлять!'!Q349</f>
        <v>17</v>
      </c>
      <c r="N368" s="39" t="str">
        <f>'исходные данные не исправлять!'!I349</f>
        <v>временно не работает </v>
      </c>
      <c r="O368" s="39" t="str">
        <f>'исходные данные не исправлять!'!K349</f>
        <v>ведущая</v>
      </c>
    </row>
    <row r="369" spans="8:15" ht="78.75">
      <c r="H369" s="39">
        <v>347</v>
      </c>
      <c r="I369" s="39" t="str">
        <f>'исходные данные не исправлять!'!C350</f>
        <v>Солодкова 
Ольга Александровна</v>
      </c>
      <c r="J369" s="39" t="str">
        <f>'исходные данные не исправлять!'!F350</f>
        <v>советник отдела организации и координации туристской деятельности Министерства молодежной политики, спорта и туризма Республики Марий Эл  </v>
      </c>
      <c r="K369" s="39" t="str">
        <f>'исходные данные не исправлять!'!G350</f>
        <v>социально-культурный сервис  и туризм  экономика</v>
      </c>
      <c r="L369" s="40">
        <f>'исходные данные не исправлять!'!P350</f>
        <v>0</v>
      </c>
      <c r="M369" s="40">
        <f>'исходные данные не исправлять!'!Q350</f>
        <v>0</v>
      </c>
      <c r="N369" s="39" t="str">
        <f>'исходные данные не исправлять!'!I350</f>
        <v>специалист  АО «Марийский машиностроительный завод»</v>
      </c>
      <c r="O369" s="39" t="str">
        <f>'исходные данные не исправлять!'!K350</f>
        <v>ведущая</v>
      </c>
    </row>
    <row r="370" spans="8:15" ht="94.5">
      <c r="H370" s="39">
        <v>348</v>
      </c>
      <c r="I370" s="39" t="str">
        <f>'исходные данные не исправлять!'!C351</f>
        <v>Сотникова 
Наталья 
Николаевна</v>
      </c>
      <c r="J370" s="39" t="str">
        <f>'исходные данные не исправлять!'!F351</f>
        <v>консультант отдела инвестиций, строительства  и стройиндустрии Министерства строительства, архитектуры и жилищно-коммунального хозяйства Республики Марий Эл</v>
      </c>
      <c r="K370" s="39" t="str">
        <f>'исходные данные не исправлять!'!G351</f>
        <v>юриспруденция</v>
      </c>
      <c r="L370" s="40">
        <f>'исходные данные не исправлять!'!P351</f>
        <v>0</v>
      </c>
      <c r="M370" s="40">
        <f>'исходные данные не исправлять!'!Q351</f>
        <v>9.8</v>
      </c>
      <c r="N370" s="39" t="str">
        <f>'исходные данные не исправлять!'!I351</f>
        <v>временно не работает </v>
      </c>
      <c r="O370" s="39" t="str">
        <f>'исходные данные не исправлять!'!K351</f>
        <v>ведущая</v>
      </c>
    </row>
    <row r="371" spans="8:15" ht="78.75">
      <c r="H371" s="39">
        <v>349</v>
      </c>
      <c r="I371" s="39" t="str">
        <f>'исходные данные не исправлять!'!C352</f>
        <v>Стадухина 
Лия 
Каримулловна</v>
      </c>
      <c r="J371" s="39" t="str">
        <f>'исходные данные не исправлять!'!F352</f>
        <v>консультант отдела социальной защиты детства, опеки и попечительства Министерства образования  и науки Республики  Марий Эл </v>
      </c>
      <c r="K371" s="39" t="str">
        <f>'исходные данные не исправлять!'!G352</f>
        <v>специальная дошкольная педагогика  и психология</v>
      </c>
      <c r="L371" s="40">
        <f>'исходные данные не исправлять!'!P352</f>
        <v>0</v>
      </c>
      <c r="M371" s="40">
        <f>'исходные данные не исправлять!'!Q352</f>
        <v>17</v>
      </c>
      <c r="N371" s="39" t="str">
        <f>'исходные данные не исправлять!'!I352</f>
        <v>учитель-дефектолог ГБУ Республики  Марий Эл «Центр психолого-педагогической, медицинской и социальной помощи «Детство» </v>
      </c>
      <c r="O371" s="39" t="str">
        <f>'исходные данные не исправлять!'!K352</f>
        <v>ведущая</v>
      </c>
    </row>
    <row r="372" spans="8:15" ht="78.75">
      <c r="H372" s="39">
        <v>350</v>
      </c>
      <c r="I372" s="39" t="str">
        <f>'исходные данные не исправлять!'!C353</f>
        <v>Старикова   
Анастасия 
Сергеевна</v>
      </c>
      <c r="J372" s="39" t="str">
        <f>'исходные данные не исправлять!'!F353</f>
        <v>ведущий специалист    1 разряда отдела бюджетного учета Финансового управления Министерства социального развития Республики Марий Эл   </v>
      </c>
      <c r="K372" s="39" t="str">
        <f>'исходные данные не исправлять!'!G353</f>
        <v>бухгалтерский учет, анализ и аудит</v>
      </c>
      <c r="L372" s="40">
        <f>'исходные данные не исправлять!'!P353</f>
        <v>4.5</v>
      </c>
      <c r="M372" s="40">
        <f>'исходные данные не исправлять!'!Q353</f>
        <v>2.8</v>
      </c>
      <c r="N372" s="39" t="str">
        <f>'исходные данные не исправлять!'!I353</f>
        <v>старший специалист 1 разряда отдела бюджетного учета Финансового управления Министерства труда и социальной защиты  Республики Марий Эл</v>
      </c>
      <c r="O372" s="39" t="str">
        <f>'исходные данные не исправлять!'!K353</f>
        <v>ведущая</v>
      </c>
    </row>
    <row r="373" spans="8:15" ht="63">
      <c r="H373" s="39">
        <v>351</v>
      </c>
      <c r="I373" s="39" t="str">
        <f>'исходные данные не исправлять!'!C354</f>
        <v>Степанов  
Олег 
Аркадьевич</v>
      </c>
      <c r="J373" s="39" t="str">
        <f>'исходные данные не исправлять!'!F354</f>
        <v>для замещения ведущей группы должностей   в порядке должностного роста</v>
      </c>
      <c r="K373" s="39" t="str">
        <f>'исходные данные не исправлять!'!G354</f>
        <v>историко-архивоведение</v>
      </c>
      <c r="L373" s="40">
        <f>'исходные данные не исправлять!'!P354</f>
        <v>32.11</v>
      </c>
      <c r="M373" s="40">
        <f>'исходные данные не исправлять!'!Q354</f>
        <v>32.2</v>
      </c>
      <c r="N373" s="39" t="str">
        <f>'исходные данные не исправлять!'!I354</f>
        <v>главный специалист-эксперт отдела правовой и кадровой работы Министерства культуры, печати   и по делам национальностей Республики Марий Эл</v>
      </c>
      <c r="O373" s="39" t="str">
        <f>'исходные данные не исправлять!'!K354</f>
        <v>ведущая</v>
      </c>
    </row>
    <row r="374" spans="8:15" ht="110.25">
      <c r="H374" s="39">
        <v>352</v>
      </c>
      <c r="I374" s="39" t="str">
        <f>'исходные данные не исправлять!'!C355</f>
        <v>Степанова 
Ирина 
Вильевна</v>
      </c>
      <c r="J374" s="39" t="str">
        <f>'исходные данные не исправлять!'!F355</f>
        <v>консультант отдела межнациональных  и межконфессиональных отношений Министерства культуры, печати и по делам национальностей Республики Марий Эл </v>
      </c>
      <c r="K374" s="39" t="str">
        <f>'исходные данные не исправлять!'!G355</f>
        <v>марийская филология</v>
      </c>
      <c r="L374" s="40">
        <f>'исходные данные не исправлять!'!P355</f>
        <v>0</v>
      </c>
      <c r="M374" s="40">
        <f>'исходные данные не исправлять!'!Q355</f>
        <v>24.5</v>
      </c>
      <c r="N374" s="39" t="str">
        <f>'исходные данные не исправлять!'!I355</f>
        <v>литературный редактор ГУКП Республики Марий Эл «Газета «Кугарня»</v>
      </c>
      <c r="O374" s="39" t="str">
        <f>'исходные данные не исправлять!'!K355</f>
        <v>ведущая</v>
      </c>
    </row>
    <row r="375" spans="8:15" ht="78.75">
      <c r="H375" s="39">
        <v>353</v>
      </c>
      <c r="I375" s="39" t="str">
        <f>'исходные данные не исправлять!'!C356</f>
        <v>Титаренко 
Ольга 
Анатольевна</v>
      </c>
      <c r="J375" s="39" t="str">
        <f>'исходные данные не исправлять!'!F356</f>
        <v>консультант отдела государственных инвестиций Министерства промышленности, экономического развития  и торговли Республики Марий Эл  </v>
      </c>
      <c r="K375" s="39" t="str">
        <f>'исходные данные не исправлять!'!G356</f>
        <v>юриспруденция</v>
      </c>
      <c r="L375" s="40">
        <f>'исходные данные не исправлять!'!P356</f>
        <v>0.2</v>
      </c>
      <c r="M375" s="40">
        <f>'исходные данные не исправлять!'!Q356</f>
        <v>18.8</v>
      </c>
      <c r="N375" s="39" t="str">
        <f>'исходные данные не исправлять!'!I356</f>
        <v>главный специалист-эксперт организационного отдела Министерства промышленности, экономического развития и торговли Республики Марий Эл</v>
      </c>
      <c r="O375" s="39" t="str">
        <f>'исходные данные не исправлять!'!K356</f>
        <v>ведущая</v>
      </c>
    </row>
    <row r="376" spans="8:15" ht="63">
      <c r="H376" s="39">
        <v>354</v>
      </c>
      <c r="I376" s="39" t="str">
        <f>'исходные данные не исправлять!'!C357</f>
        <v>Титова 
Юлия 
Валерьевна</v>
      </c>
      <c r="J376" s="39" t="str">
        <f>'исходные данные не исправлять!'!F357</f>
        <v>консультант отдела молодежной политики Министерства молодежной политики, спорта и туризма Республики Марий Эл  </v>
      </c>
      <c r="K376" s="39" t="str">
        <f>'исходные данные не исправлять!'!G357</f>
        <v>социальная работа</v>
      </c>
      <c r="L376" s="40">
        <f>'исходные данные не исправлять!'!P357</f>
        <v>6.3</v>
      </c>
      <c r="M376" s="40">
        <f>'исходные данные не исправлять!'!Q357</f>
        <v>4</v>
      </c>
      <c r="N376" s="39" t="str">
        <f>'исходные данные не исправлять!'!I357</f>
        <v>главный специалист-эксперт управления  по физической культуре и спорту Министерства молодежной политики, спорта и туризма Республики Марий Эл</v>
      </c>
      <c r="O376" s="39" t="str">
        <f>'исходные данные не исправлять!'!K357</f>
        <v>ведущая</v>
      </c>
    </row>
    <row r="377" spans="8:15" ht="78.75">
      <c r="H377" s="39">
        <v>355</v>
      </c>
      <c r="I377" s="39" t="str">
        <f>'исходные данные не исправлять!'!C358</f>
        <v>Торговкина 
Юлия  
Петровна</v>
      </c>
      <c r="J377" s="39" t="str">
        <f>'исходные данные не исправлять!'!F358</f>
        <v>для замещения ведущей группы должностей  в порядке должностного роста</v>
      </c>
      <c r="K377" s="39" t="str">
        <f>'исходные данные не исправлять!'!G358</f>
        <v>химия</v>
      </c>
      <c r="L377" s="40">
        <f>'исходные данные не исправлять!'!P358</f>
        <v>10.11</v>
      </c>
      <c r="M377" s="40">
        <f>'исходные данные не исправлять!'!Q358</f>
        <v>13.4</v>
      </c>
      <c r="N377" s="39" t="str">
        <f>'исходные данные не исправлять!'!I358</f>
        <v>главный специалист-эксперт отдела государственной гражданской службы, организационной и кадровой работы Министерства транспорта и дорожного хозяйства Республики Марий Эл</v>
      </c>
      <c r="O377" s="39" t="str">
        <f>'исходные данные не исправлять!'!K358</f>
        <v>ведущая</v>
      </c>
    </row>
    <row r="378" spans="8:15" ht="63">
      <c r="H378" s="39">
        <v>356</v>
      </c>
      <c r="I378" s="39" t="str">
        <f>'исходные данные не исправлять!'!C359</f>
        <v>Трегубова 
Вероника  
Владимировна</v>
      </c>
      <c r="J378" s="39" t="str">
        <f>'исходные данные не исправлять!'!F359</f>
        <v>для замещения ведущей группы должностей   в порядке должностного роста</v>
      </c>
      <c r="K378" s="39" t="str">
        <f>'исходные данные не исправлять!'!G359</f>
        <v>бухгалтерский учет, анализ и аудит</v>
      </c>
      <c r="L378" s="40">
        <f>'исходные данные не исправлять!'!P359</f>
        <v>1.4</v>
      </c>
      <c r="M378" s="40">
        <f>'исходные данные не исправлять!'!Q359</f>
        <v>16.11</v>
      </c>
      <c r="N378" s="39" t="str">
        <f>'исходные данные не исправлять!'!I359</f>
        <v>ведущий специалист-эксперт отдела бухгалтерского учета   и отчетности Министерства государственного имущества Республики Марий Эл</v>
      </c>
      <c r="O378" s="39" t="str">
        <f>'исходные данные не исправлять!'!K359</f>
        <v>ведущая</v>
      </c>
    </row>
    <row r="379" spans="8:15" ht="78.75">
      <c r="H379" s="39">
        <v>357</v>
      </c>
      <c r="I379" s="39" t="str">
        <f>'исходные данные не исправлять!'!C360</f>
        <v>Трифонова 
Елена 
Владимировна</v>
      </c>
      <c r="J379" s="39" t="str">
        <f>'исходные данные не исправлять!'!F360</f>
        <v>советник отдела государственного контроля (надзора) в сфере образования Министерства образования и науки Республики Марий Эл  </v>
      </c>
      <c r="K379" s="39" t="str">
        <f>'исходные данные не исправлять!'!G360</f>
        <v>природопользование  государственное  и муниципальное управление</v>
      </c>
      <c r="L379" s="40">
        <f>'исходные данные не исправлять!'!P360</f>
        <v>0</v>
      </c>
      <c r="M379" s="40">
        <f>'исходные данные не исправлять!'!Q360</f>
        <v>17</v>
      </c>
      <c r="N379" s="39" t="str">
        <f>'исходные данные не исправлять!'!I360</f>
        <v>главный специалист отдела профессионального образования Министерства образования и науки Республики Марий Эл</v>
      </c>
      <c r="O379" s="39" t="str">
        <f>'исходные данные не исправлять!'!K360</f>
        <v>ведущая</v>
      </c>
    </row>
    <row r="380" spans="8:15" ht="63">
      <c r="H380" s="39">
        <v>358</v>
      </c>
      <c r="I380" s="39" t="str">
        <f>'исходные данные не исправлять!'!C361</f>
        <v>Туганаева 
Анисья 
Юрьевна</v>
      </c>
      <c r="J380" s="39" t="str">
        <f>'исходные данные не исправлять!'!F361</f>
        <v>для замещения ведущей группы должностей  в порядке должностного роста</v>
      </c>
      <c r="K380" s="39" t="str">
        <f>'исходные данные не исправлять!'!G361</f>
        <v>социальная педагогика</v>
      </c>
      <c r="L380" s="40">
        <f>'исходные данные не исправлять!'!P361</f>
        <v>2.1</v>
      </c>
      <c r="M380" s="40">
        <f>'исходные данные не исправлять!'!Q361</f>
        <v>13.6</v>
      </c>
      <c r="N380" s="39" t="str">
        <f>'исходные данные не исправлять!'!I361</f>
        <v>главный специалист-эксперт юридического отдела Министерства строительства, архитектуры  и жилищно-коммунального хозяйства Республики Марий Эл</v>
      </c>
      <c r="O380" s="39" t="str">
        <f>'исходные данные не исправлять!'!K361</f>
        <v>ведущая</v>
      </c>
    </row>
    <row r="381" spans="8:15" ht="126">
      <c r="H381" s="39">
        <v>359</v>
      </c>
      <c r="I381" s="39" t="str">
        <f>'исходные данные не исправлять!'!C362</f>
        <v>Тутаев 
Сергей 
Валерьевич</v>
      </c>
      <c r="J381" s="39" t="str">
        <f>'исходные данные не исправлять!'!F362</f>
        <v>главный государственный инспектор отдела - Инспекция государственного строительного надзора Республики Марий Эл Министерства строительства, архитектуры и жилищно-коммунального хозяйства Республики Марий Эл  </v>
      </c>
      <c r="K381" s="39" t="str">
        <f>'исходные данные не исправлять!'!G362</f>
        <v>строительство </v>
      </c>
      <c r="L381" s="40">
        <f>'исходные данные не исправлять!'!P362</f>
        <v>2</v>
      </c>
      <c r="M381" s="40">
        <f>'исходные данные не исправлять!'!Q362</f>
        <v>0</v>
      </c>
      <c r="N381" s="39" t="str">
        <f>'исходные данные не исправлять!'!I362</f>
        <v>временно не работает </v>
      </c>
      <c r="O381" s="39" t="str">
        <f>'исходные данные не исправлять!'!K362</f>
        <v>ведущая</v>
      </c>
    </row>
    <row r="382" spans="8:15" ht="110.25">
      <c r="H382" s="39">
        <v>360</v>
      </c>
      <c r="I382" s="39" t="str">
        <f>'исходные данные не исправлять!'!C363</f>
        <v>Уварова
 Инга 
Валентиновна</v>
      </c>
      <c r="J382" s="39" t="str">
        <f>'исходные данные не исправлять!'!F363</f>
        <v>консультант отдела  по сохранению, использованию и охране объектов культурного наследия Министерства культуры, печати и по делам национальностей  Республики Марий Эл </v>
      </c>
      <c r="K382" s="39" t="str">
        <f>'исходные данные не исправлять!'!G363</f>
        <v>филология</v>
      </c>
      <c r="L382" s="40">
        <f>'исходные данные не исправлять!'!P363</f>
        <v>11</v>
      </c>
      <c r="M382" s="40">
        <f>'исходные данные не исправлять!'!Q363</f>
        <v>13</v>
      </c>
      <c r="N382" s="39" t="str">
        <f>'исходные данные не исправлять!'!I363</f>
        <v>главный специалист-эксперт отдела профориентации, профессионального обучения  и информирования Департамента труда  и занятости населения Республики Марий Эл</v>
      </c>
      <c r="O382" s="39" t="str">
        <f>'исходные данные не исправлять!'!K363</f>
        <v>ведущая</v>
      </c>
    </row>
    <row r="383" spans="8:15" ht="63">
      <c r="H383" s="39">
        <v>361</v>
      </c>
      <c r="I383" s="39" t="str">
        <f>'исходные данные не исправлять!'!C364</f>
        <v>Фазульянова  
Динара 
Ильдаровна</v>
      </c>
      <c r="J383" s="39" t="str">
        <f>'исходные данные не исправлять!'!F364</f>
        <v>ведущий специалист   1 разряда отдела делопроизводства Администрации Главы Республики Марий Эл </v>
      </c>
      <c r="K383" s="39" t="str">
        <f>'исходные данные не исправлять!'!G364</f>
        <v>история    юриспруденция</v>
      </c>
      <c r="L383" s="40">
        <f>'исходные данные не исправлять!'!P364</f>
        <v>5</v>
      </c>
      <c r="M383" s="40">
        <f>'исходные данные не исправлять!'!Q364</f>
        <v>5.6</v>
      </c>
      <c r="N383" s="39" t="str">
        <f>'исходные данные не исправлять!'!I364</f>
        <v>специалист по работе   с просроченной задолженностью отдела по работе с дебиторской задолженностью ООО «Марикоммунэнерго»</v>
      </c>
      <c r="O383" s="39" t="str">
        <f>'исходные данные не исправлять!'!K364</f>
        <v>ведущая</v>
      </c>
    </row>
    <row r="384" spans="8:15" ht="47.25">
      <c r="H384" s="39">
        <v>362</v>
      </c>
      <c r="I384" s="39" t="str">
        <f>'исходные данные не исправлять!'!C365</f>
        <v>Федоровых 
Антон 
Сергеевич</v>
      </c>
      <c r="J384" s="39" t="str">
        <f>'исходные данные не исправлять!'!F365</f>
        <v>для замещения ведущей группы должностей  в порядке должностного роста</v>
      </c>
      <c r="K384" s="39" t="str">
        <f>'исходные данные не исправлять!'!G365</f>
        <v>юриспруденция</v>
      </c>
      <c r="L384" s="40">
        <f>'исходные данные не исправлять!'!P365</f>
        <v>3.3</v>
      </c>
      <c r="M384" s="40">
        <f>'исходные данные не исправлять!'!Q365</f>
        <v>1.3</v>
      </c>
      <c r="N384" s="39" t="str">
        <f>'исходные данные не исправлять!'!I365</f>
        <v>секретарь судебного заседания мирового судьи судебного участка № 4  Йошкар-Олинского судебного района</v>
      </c>
      <c r="O384" s="39" t="str">
        <f>'исходные данные не исправлять!'!K365</f>
        <v>ведущая</v>
      </c>
    </row>
    <row r="385" spans="8:15" ht="47.25">
      <c r="H385" s="39">
        <v>363</v>
      </c>
      <c r="I385" s="39" t="str">
        <f>'исходные данные не исправлять!'!C366</f>
        <v>Финк 
Наталья 
Вячеславовна</v>
      </c>
      <c r="J385" s="39" t="str">
        <f>'исходные данные не исправлять!'!F366</f>
        <v>для замещения ведущей группы должностей  в порядке должностного роста</v>
      </c>
      <c r="K385" s="39" t="str">
        <f>'исходные данные не исправлять!'!G366</f>
        <v>юриспруденция</v>
      </c>
      <c r="L385" s="40">
        <f>'исходные данные не исправлять!'!P366</f>
        <v>16</v>
      </c>
      <c r="M385" s="40">
        <f>'исходные данные не исправлять!'!Q366</f>
        <v>16</v>
      </c>
      <c r="N385" s="39" t="str">
        <f>'исходные данные не исправлять!'!I366</f>
        <v>секретарь судебного заседания мирового судьи судебного участка № 17 Волжского судебного района</v>
      </c>
      <c r="O385" s="39" t="str">
        <f>'исходные данные не исправлять!'!K366</f>
        <v>ведущая</v>
      </c>
    </row>
    <row r="386" spans="8:15" ht="63">
      <c r="H386" s="39">
        <v>364</v>
      </c>
      <c r="I386" s="39" t="str">
        <f>'исходные данные не исправлять!'!C367</f>
        <v>Хирная 
Ирина 
Альбертовна</v>
      </c>
      <c r="J386" s="39" t="str">
        <f>'исходные данные не исправлять!'!F367</f>
        <v>для замещения ведущей группы должностей  в порядке должностного роста</v>
      </c>
      <c r="K386" s="39" t="str">
        <f>'исходные данные не исправлять!'!G367</f>
        <v>государственное  и муниципальное управление</v>
      </c>
      <c r="L386" s="40">
        <f>'исходные данные не исправлять!'!P367</f>
        <v>10.8</v>
      </c>
      <c r="M386" s="40">
        <f>'исходные данные не исправлять!'!Q367</f>
        <v>0</v>
      </c>
      <c r="N386" s="39" t="str">
        <f>'исходные данные не исправлять!'!I367</f>
        <v>консультант отдела развития местного самоуправления  Министерства внутренней политики, развития местного самоуправления  и юстиции Республики Марий Эл</v>
      </c>
      <c r="O386" s="39" t="str">
        <f>'исходные данные не исправлять!'!K367</f>
        <v>ведущая</v>
      </c>
    </row>
    <row r="387" spans="8:15" ht="47.25">
      <c r="H387" s="39">
        <v>365</v>
      </c>
      <c r="I387" s="39" t="str">
        <f>'исходные данные не исправлять!'!C368</f>
        <v>Хорошавин 
Владимир 
Леонидович</v>
      </c>
      <c r="J387" s="39" t="str">
        <f>'исходные данные не исправлять!'!F368</f>
        <v>для замещения ведущей группы должностей  в порядке должностного роста</v>
      </c>
      <c r="K387" s="39" t="str">
        <f>'исходные данные не исправлять!'!G368</f>
        <v>бытовая радиоэлектронная аппаратура</v>
      </c>
      <c r="L387" s="40">
        <f>'исходные данные не исправлять!'!P368</f>
        <v>21.3</v>
      </c>
      <c r="M387" s="40">
        <f>'исходные данные не исправлять!'!Q368</f>
        <v>19.6</v>
      </c>
      <c r="N387" s="39" t="str">
        <f>'исходные данные не исправлять!'!I368</f>
        <v>ведущий специалист-эксперт отдела-информационного центра аппарата Центральной избирательной комиссии Республики Марий Эл</v>
      </c>
      <c r="O387" s="39" t="str">
        <f>'исходные данные не исправлять!'!K368</f>
        <v>ведущая</v>
      </c>
    </row>
    <row r="388" spans="8:15" ht="47.25">
      <c r="H388" s="39">
        <v>366</v>
      </c>
      <c r="I388" s="39" t="str">
        <f>'исходные данные не исправлять!'!C369</f>
        <v>Хохликова 
Алина  
Альбертовна</v>
      </c>
      <c r="J388" s="39" t="str">
        <f>'исходные данные не исправлять!'!F369</f>
        <v>для замещения ведущей группы должностей   в порядке должностного роста</v>
      </c>
      <c r="K388" s="39" t="str">
        <f>'исходные данные не исправлять!'!G369</f>
        <v>юриспруденция</v>
      </c>
      <c r="L388" s="40">
        <f>'исходные данные не исправлять!'!P369</f>
        <v>1.1</v>
      </c>
      <c r="M388" s="40">
        <f>'исходные данные не исправлять!'!Q369</f>
        <v>1.1</v>
      </c>
      <c r="N388" s="39" t="str">
        <f>'исходные данные не исправлять!'!I369</f>
        <v>секретарь судебного заседания мирового судьи судебного участка № 10   Йошкар-Олинского судебного района</v>
      </c>
      <c r="O388" s="39" t="str">
        <f>'исходные данные не исправлять!'!K369</f>
        <v>ведущая</v>
      </c>
    </row>
    <row r="389" spans="8:15" ht="78.75">
      <c r="H389" s="39">
        <v>367</v>
      </c>
      <c r="I389" s="39" t="str">
        <f>'исходные данные не исправлять!'!C370</f>
        <v>Хуако 
Александра Сергеевна</v>
      </c>
      <c r="J389" s="39" t="str">
        <f>'исходные данные не исправлять!'!F370</f>
        <v>консультант отдела финансирования отраслей здравоохранения, физической культуры и спорта Министерства финансов Республики  Марий Эл </v>
      </c>
      <c r="K389" s="39" t="str">
        <f>'исходные данные не исправлять!'!G370</f>
        <v>экономика</v>
      </c>
      <c r="L389" s="40">
        <f>'исходные данные не исправлять!'!P370</f>
        <v>2.4</v>
      </c>
      <c r="M389" s="40">
        <f>'исходные данные не исправлять!'!Q370</f>
        <v>3.9</v>
      </c>
      <c r="N389" s="39" t="str">
        <f>'исходные данные не исправлять!'!I370</f>
        <v>главный специалист-эксперт отдела формирования доходов и налоговой политики Министерства финансов Республики Марий Эл</v>
      </c>
      <c r="O389" s="39" t="str">
        <f>'исходные данные не исправлять!'!K370</f>
        <v>ведущая</v>
      </c>
    </row>
    <row r="390" spans="8:15" ht="94.5">
      <c r="H390" s="39">
        <v>368</v>
      </c>
      <c r="I390" s="39" t="str">
        <f>'исходные данные не исправлять!'!C371</f>
        <v>Царегородцева 
Марина 
Владимировна</v>
      </c>
      <c r="J390" s="39" t="str">
        <f>'исходные данные не исправлять!'!F371</f>
        <v>консультант отдела развития  торговли, потребительского рынка и лицензирования Министерства промышленности, экономического развития  и торговли Республики Марий Эл    </v>
      </c>
      <c r="K390" s="39" t="str">
        <f>'исходные данные не исправлять!'!G371</f>
        <v>бухгалтерский учет  и аудит</v>
      </c>
      <c r="L390" s="40">
        <f>'исходные данные не исправлять!'!P371</f>
        <v>16</v>
      </c>
      <c r="M390" s="40">
        <f>'исходные данные не исправлять!'!Q371</f>
        <v>17.6</v>
      </c>
      <c r="N390" s="39" t="str">
        <f>'исходные данные не исправлять!'!I371</f>
        <v>ведущий специалист-эксперт отдела мониторинга и контроля проектной деятельности управления стратегического планирования, прогнозирования и проектной деятельности Министерства промышленности, экономического развития и торговли Республики Марий Эл </v>
      </c>
      <c r="O390" s="39" t="str">
        <f>'исходные данные не исправлять!'!K371</f>
        <v>ведущая</v>
      </c>
    </row>
    <row r="391" spans="8:15" ht="78.75">
      <c r="H391" s="39">
        <v>369</v>
      </c>
      <c r="I391" s="39" t="str">
        <f>'исходные данные не исправлять!'!C372</f>
        <v>Черкасова 
Анастасия  
Вадимовна</v>
      </c>
      <c r="J391" s="39" t="str">
        <f>'исходные данные не исправлять!'!F372</f>
        <v>советник управления  по физической культуре  и спорту Министерства молодежной политики, спорта и туризма Республики Марий Эл</v>
      </c>
      <c r="K391" s="39" t="str">
        <f>'исходные данные не исправлять!'!G372</f>
        <v>государственное  и муниципальное управление  управление персоналом</v>
      </c>
      <c r="L391" s="40">
        <f>'исходные данные не исправлять!'!P372</f>
        <v>1.3</v>
      </c>
      <c r="M391" s="40">
        <f>'исходные данные не исправлять!'!Q372</f>
        <v>1.3</v>
      </c>
      <c r="N391" s="39" t="str">
        <f>'исходные данные не исправлять!'!I372</f>
        <v>главный специалист-эксперт управления  по физической культуре и спорту Министерства молодежной политики, спорта и туризма Республики Марий Эл</v>
      </c>
      <c r="O391" s="39" t="str">
        <f>'исходные данные не исправлять!'!K372</f>
        <v>ведущая</v>
      </c>
    </row>
    <row r="392" spans="8:15" ht="78.75">
      <c r="H392" s="39">
        <v>370</v>
      </c>
      <c r="I392" s="39" t="str">
        <f>'исходные данные не исправлять!'!C373</f>
        <v>Чернова 
Светлана 
Николаевна</v>
      </c>
      <c r="J392" s="39" t="str">
        <f>'исходные данные не исправлять!'!F373</f>
        <v>консультант отдела мониторинга  и прогнозирования Министерства сельского хозяйства и продовольствия Республики Марий Эл  </v>
      </c>
      <c r="K392" s="39" t="str">
        <f>'исходные данные не исправлять!'!G373</f>
        <v>математика  информационная безопасность </v>
      </c>
      <c r="L392" s="40">
        <f>'исходные данные не исправлять!'!P373</f>
        <v>5.9</v>
      </c>
      <c r="M392" s="40">
        <f>'исходные данные не исправлять!'!Q373</f>
        <v>19.1</v>
      </c>
      <c r="N392" s="39" t="str">
        <f>'исходные данные не исправлять!'!I373</f>
        <v>главный специалист-эксперт отдела кадровой  и организационной работы Министерства сельского хозяйства  и продовольствия Республики Марий Эл</v>
      </c>
      <c r="O392" s="39" t="str">
        <f>'исходные данные не исправлять!'!K373</f>
        <v>ведущая</v>
      </c>
    </row>
    <row r="393" spans="8:15" ht="78.75">
      <c r="H393" s="39">
        <v>371</v>
      </c>
      <c r="I393" s="39" t="str">
        <f>'исходные данные не исправлять!'!C374</f>
        <v>Шабалина 
Татьяна 
Владимировна</v>
      </c>
      <c r="J393" s="39" t="str">
        <f>'исходные данные не исправлять!'!F374</f>
        <v>для замещения ведущей группы должностей  в порядке должностного роста</v>
      </c>
      <c r="K393" s="39" t="str">
        <f>'исходные данные не исправлять!'!G374</f>
        <v>лесное  и лесопарковое хозяйство  юриспруденция</v>
      </c>
      <c r="L393" s="40">
        <f>'исходные данные не исправлять!'!P374</f>
        <v>17.1</v>
      </c>
      <c r="M393" s="40">
        <f>'исходные данные не исправлять!'!Q374</f>
        <v>21.5</v>
      </c>
      <c r="N393" s="39" t="str">
        <f>'исходные данные не исправлять!'!I374</f>
        <v>консультант отдела правового обеспечения, государственной гражданской службы  и кадровой работы Министерства природных ресурсов, экологии и охраны окружающей среды Республики Марий Эл</v>
      </c>
      <c r="O393" s="39" t="str">
        <f>'исходные данные не исправлять!'!K374</f>
        <v>ведущая</v>
      </c>
    </row>
    <row r="394" spans="8:15" ht="78.75">
      <c r="H394" s="39">
        <v>372</v>
      </c>
      <c r="I394" s="39" t="str">
        <f>'исходные данные не исправлять!'!C375</f>
        <v>Шаптраева 
Елена  
Владимировна</v>
      </c>
      <c r="J394" s="39" t="str">
        <f>'исходные данные не исправлять!'!F375</f>
        <v>для замещения ведущей группы должностей   в порядке должностного роста</v>
      </c>
      <c r="K394" s="39" t="str">
        <f>'исходные данные не исправлять!'!G375</f>
        <v>юриспруденция</v>
      </c>
      <c r="L394" s="40">
        <f>'исходные данные не исправлять!'!P375</f>
        <v>8.5</v>
      </c>
      <c r="M394" s="40">
        <f>'исходные данные не исправлять!'!Q375</f>
        <v>0.2</v>
      </c>
      <c r="N394" s="39" t="str">
        <f>'исходные данные не исправлять!'!I375</f>
        <v>главный специалист-эксперт отдела записи актов гражданского состояния Министерства внутренней политики, развития местного самоуправления   и юстиции Республики Марий Эл</v>
      </c>
      <c r="O394" s="39" t="str">
        <f>'исходные данные не исправлять!'!K375</f>
        <v>ведущая</v>
      </c>
    </row>
    <row r="395" spans="8:15" ht="63">
      <c r="H395" s="39">
        <v>373</v>
      </c>
      <c r="I395" s="39" t="str">
        <f>'исходные данные не исправлять!'!C376</f>
        <v>Шаравуева 
Евгения 
Анатольевна</v>
      </c>
      <c r="J395" s="39" t="str">
        <f>'исходные данные не исправлять!'!F376</f>
        <v>консультант контрольно-ревизионного отдела Министерства финансов Республики Марий Эл </v>
      </c>
      <c r="K395" s="39" t="str">
        <f>'исходные данные не исправлять!'!G376</f>
        <v>бухгалтерский учет, анализ и аудит</v>
      </c>
      <c r="L395" s="40">
        <f>'исходные данные не исправлять!'!P376</f>
        <v>0</v>
      </c>
      <c r="M395" s="40">
        <f>'исходные данные не исправлять!'!Q376</f>
        <v>12.8</v>
      </c>
      <c r="N395" s="39" t="str">
        <f>'исходные данные не исправлять!'!I376</f>
        <v>главный специалист-эксперт отдела лесных ресурсов Министерства природных ресурсов, экологии и охраны окружающей среды Республики Марий Эл</v>
      </c>
      <c r="O395" s="39" t="str">
        <f>'исходные данные не исправлять!'!K376</f>
        <v>ведущая</v>
      </c>
    </row>
    <row r="396" spans="8:15" ht="63">
      <c r="H396" s="39">
        <v>374</v>
      </c>
      <c r="I396" s="39" t="str">
        <f>'исходные данные не исправлять!'!C377</f>
        <v>Шарафутдинова 
Гузалия 
Раисовна</v>
      </c>
      <c r="J396" s="39" t="str">
        <f>'исходные данные не исправлять!'!F377</f>
        <v>консультант отдела бюджетного учета  и отчетности Министерства финансов Республики  Марий Эл </v>
      </c>
      <c r="K396" s="39" t="str">
        <f>'исходные данные не исправлять!'!G377</f>
        <v>экономика  и управление аграрным производством</v>
      </c>
      <c r="L396" s="40">
        <f>'исходные данные не исправлять!'!P377</f>
        <v>16.2</v>
      </c>
      <c r="M396" s="40">
        <f>'исходные данные не исправлять!'!Q377</f>
        <v>2.7</v>
      </c>
      <c r="N396" s="39" t="str">
        <f>'исходные данные не исправлять!'!I377</f>
        <v>главный специалист РГУ «Информационный центр Республики Марий Эл»</v>
      </c>
      <c r="O396" s="39" t="str">
        <f>'исходные данные не исправлять!'!K377</f>
        <v>ведущая</v>
      </c>
    </row>
    <row r="397" spans="8:15" ht="63">
      <c r="H397" s="39">
        <v>375</v>
      </c>
      <c r="I397" s="39" t="str">
        <f>'исходные данные не исправлять!'!C378</f>
        <v>Шатохин 
Александр 
Анатольевич</v>
      </c>
      <c r="J397" s="39" t="str">
        <f>'исходные данные не исправлять!'!F378</f>
        <v>ведущий консультант отдела административной работы Постоянного представительства Республики Марий Эл  при Президенте Российской Федерации </v>
      </c>
      <c r="K397" s="39" t="str">
        <f>'исходные данные не исправлять!'!G378</f>
        <v>юриспруденция</v>
      </c>
      <c r="L397" s="40">
        <f>'исходные данные не исправлять!'!P378</f>
        <v>19.5</v>
      </c>
      <c r="M397" s="40">
        <f>'исходные данные не исправлять!'!Q378</f>
        <v>19.5</v>
      </c>
      <c r="N397" s="39" t="str">
        <f>'исходные данные не исправлять!'!I378</f>
        <v>временно не работает</v>
      </c>
      <c r="O397" s="39" t="str">
        <f>'исходные данные не исправлять!'!K378</f>
        <v>ведущая</v>
      </c>
    </row>
    <row r="398" spans="8:15" ht="63">
      <c r="H398" s="39">
        <v>376</v>
      </c>
      <c r="I398" s="39" t="str">
        <f>'исходные данные не исправлять!'!C379</f>
        <v>Шемякина 
Мария 
Леонидовна</v>
      </c>
      <c r="J398" s="39" t="str">
        <f>'исходные данные не исправлять!'!F379</f>
        <v>консультант отдела государственной поддержки отраслей экономики Министерства финансов Республики Марий Эл</v>
      </c>
      <c r="K398" s="39" t="str">
        <f>'исходные данные не исправлять!'!G379</f>
        <v>экономика</v>
      </c>
      <c r="L398" s="40">
        <f>'исходные данные не исправлять!'!P379</f>
        <v>5.6</v>
      </c>
      <c r="M398" s="40">
        <f>'исходные данные не исправлять!'!Q379</f>
        <v>5.6</v>
      </c>
      <c r="N398" s="39" t="str">
        <f>'исходные данные не исправлять!'!I379</f>
        <v>главный специалист Сидоровской сельской администрации Медведевского муниципального района Республики Марий Эл</v>
      </c>
      <c r="O398" s="39" t="str">
        <f>'исходные данные не исправлять!'!K379</f>
        <v>ведущая</v>
      </c>
    </row>
    <row r="399" spans="8:15" ht="63">
      <c r="H399" s="39">
        <v>377</v>
      </c>
      <c r="I399" s="39" t="str">
        <f>'исходные данные не исправлять!'!C380</f>
        <v>Шендриков 
Сергей  
Анатольевич</v>
      </c>
      <c r="J399" s="39" t="str">
        <f>'исходные данные не исправлять!'!F380</f>
        <v>для замещения ведущей группы должностей  в порядке должностного роста</v>
      </c>
      <c r="K399" s="39" t="str">
        <f>'исходные данные не исправлять!'!G380</f>
        <v>бухгалтерский учет  и аудит</v>
      </c>
      <c r="L399" s="40">
        <f>'исходные данные не исправлять!'!P380</f>
        <v>26.1</v>
      </c>
      <c r="M399" s="40">
        <f>'исходные данные не исправлять!'!Q380</f>
        <v>26.3</v>
      </c>
      <c r="N399" s="39" t="str">
        <f>'исходные данные не исправлять!'!I380</f>
        <v>ведущий специалист-эксперт планово-экономического отдела Министерства образования и науки  Республики Марий Эл </v>
      </c>
      <c r="O399" s="39" t="str">
        <f>'исходные данные не исправлять!'!K380</f>
        <v>ведущая</v>
      </c>
    </row>
    <row r="400" spans="8:15" ht="63">
      <c r="H400" s="39">
        <v>378</v>
      </c>
      <c r="I400" s="39" t="str">
        <f>'исходные данные не исправлять!'!C381</f>
        <v>Шляхова 
Екатерина 
Александровна</v>
      </c>
      <c r="J400" s="39" t="str">
        <f>'исходные данные не исправлять!'!F381</f>
        <v>для замещения ведущей группы должностей  </v>
      </c>
      <c r="K400" s="39" t="str">
        <f>'исходные данные не исправлять!'!G381</f>
        <v>юриспруденция</v>
      </c>
      <c r="L400" s="40">
        <f>'исходные данные не исправлять!'!P381</f>
        <v>14.7</v>
      </c>
      <c r="M400" s="40">
        <f>'исходные данные не исправлять!'!Q381</f>
        <v>19.9</v>
      </c>
      <c r="N400" s="39" t="str">
        <f>'исходные данные не исправлять!'!I381</f>
        <v>временно не работает </v>
      </c>
      <c r="O400" s="39" t="str">
        <f>'исходные данные не исправлять!'!K381</f>
        <v>ведущая</v>
      </c>
    </row>
    <row r="401" spans="8:15" ht="63">
      <c r="H401" s="39">
        <v>379</v>
      </c>
      <c r="I401" s="39" t="str">
        <f>'исходные данные не исправлять!'!C382</f>
        <v>Шумилов 
Александр 
Венедиктович</v>
      </c>
      <c r="J401" s="39" t="str">
        <f>'исходные данные не исправлять!'!F382</f>
        <v>главный государственный инспектор - главный государственный инженер -инспектор по городу Козьмодемьянску  и Горномарийскому району отдела по осуществлению надзора департамента  по региональному государственному надзору  в области технического состояния самоходных машин и других видов техники Министерства сельского хозяйства  и продовольствия Республики Марий Эл </v>
      </c>
      <c r="K401" s="39" t="str">
        <f>'исходные данные не исправлять!'!G382</f>
        <v>юриспруденция</v>
      </c>
      <c r="L401" s="40">
        <f>'исходные данные не исправлять!'!P382</f>
        <v>27.5</v>
      </c>
      <c r="M401" s="40">
        <f>'исходные данные не исправлять!'!Q382</f>
        <v>24.5</v>
      </c>
      <c r="N401" s="39" t="str">
        <f>'исходные данные не исправлять!'!I382</f>
        <v>следователь по особо важным делам Горномарийского межрайонного следственного отдела следственного управления Следственного комитета Российской Федерации по Республике Марий Эл</v>
      </c>
      <c r="O401" s="39" t="str">
        <f>'исходные данные не исправлять!'!K382</f>
        <v>ведущая</v>
      </c>
    </row>
    <row r="402" spans="8:15" ht="63">
      <c r="H402" s="39">
        <v>380</v>
      </c>
      <c r="I402" s="39" t="str">
        <f>'исходные данные не исправлять!'!C383</f>
        <v>Щербакова 
Ольга 
Евгеньевна</v>
      </c>
      <c r="J402" s="39" t="str">
        <f>'исходные данные не исправлять!'!F383</f>
        <v>консультант отдела государственной гражданской службы, организационной и кадровой работы Министерства транспорта и дорожного хозяйства Республики  Марий Эл   </v>
      </c>
      <c r="K402" s="39" t="str">
        <f>'исходные данные не исправлять!'!G383</f>
        <v>водное хозяйство  и мелиорация </v>
      </c>
      <c r="L402" s="40">
        <f>'исходные данные не исправлять!'!P383</f>
        <v>6.7</v>
      </c>
      <c r="M402" s="40">
        <f>'исходные данные не исправлять!'!Q383</f>
        <v>19.3</v>
      </c>
      <c r="N402" s="39" t="str">
        <f>'исходные данные не исправлять!'!I383</f>
        <v>главный специалист-эксперт отдела управления дорожным хозяйством Министерства транспорта и дорожного хозяйства Республики Марий Эл</v>
      </c>
      <c r="O402" s="39" t="str">
        <f>'исходные данные не исправлять!'!K383</f>
        <v>ведущая</v>
      </c>
    </row>
  </sheetData>
  <sheetProtection/>
  <mergeCells count="2">
    <mergeCell ref="J7:M7"/>
    <mergeCell ref="K1:M1"/>
  </mergeCells>
  <dataValidations count="4">
    <dataValidation type="list" allowBlank="1" showInputMessage="1" showErrorMessage="1" sqref="K3 K5">
      <formula1>Специальность</formula1>
    </dataValidation>
    <dataValidation type="list" allowBlank="1" showInputMessage="1" showErrorMessage="1" sqref="K9">
      <formula1>стандартные</formula1>
    </dataValidation>
    <dataValidation type="list" allowBlank="1" showInputMessage="1" showErrorMessage="1" sqref="J9">
      <formula1>"высшая, главная, ведущая"</formula1>
    </dataValidation>
    <dataValidation type="list" allowBlank="1" showInputMessage="1" showErrorMessage="1" sqref="M9">
      <formula1>нестандартные</formula1>
    </dataValidation>
  </dataValidations>
  <hyperlinks>
    <hyperlink ref="B282" r:id="rId1" display="http://www.planetaexcel.ru/techniques/1/38/"/>
  </hyperlinks>
  <printOptions/>
  <pageMargins left="0.3937007874015748" right="0.3937007874015748" top="0.7086614173228347" bottom="0.3937007874015748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D68"/>
  <sheetViews>
    <sheetView zoomScalePageLayoutView="0" workbookViewId="0" topLeftCell="A1">
      <selection activeCell="B40" sqref="B40"/>
    </sheetView>
  </sheetViews>
  <sheetFormatPr defaultColWidth="9.140625" defaultRowHeight="15"/>
  <cols>
    <col min="2" max="2" width="29.140625" style="0" bestFit="1" customWidth="1"/>
    <col min="3" max="3" width="48.421875" style="0" bestFit="1" customWidth="1"/>
    <col min="4" max="4" width="53.7109375" style="0" bestFit="1" customWidth="1"/>
  </cols>
  <sheetData>
    <row r="3" spans="2:4" ht="18.75">
      <c r="B3" s="19" t="str">
        <f>"=*ГМУП*"</f>
        <v>=*ГМУП*</v>
      </c>
      <c r="C3" s="19" t="str">
        <f>"=*Высшая группа*"</f>
        <v>=*Высшая группа*</v>
      </c>
      <c r="D3" s="19" t="str">
        <f>"=*Руководитель секретариата*"</f>
        <v>=*Руководитель секретариата*</v>
      </c>
    </row>
    <row r="4" spans="2:4" ht="18.75">
      <c r="B4" s="19" t="str">
        <f>"=*зоотехн*"</f>
        <v>=*зоотехн*</v>
      </c>
      <c r="C4" s="19" t="str">
        <f>"=*Главная группа*"</f>
        <v>=*Главная группа*</v>
      </c>
      <c r="D4" s="19" t="str">
        <f>"=*Заместитель руководителя секретариата*"</f>
        <v>=*Заместитель руководителя секретариата*</v>
      </c>
    </row>
    <row r="5" spans="2:4" ht="18.75">
      <c r="B5" s="19" t="str">
        <f>"=*медицина*"</f>
        <v>=*медицина*</v>
      </c>
      <c r="C5" s="19" t="str">
        <f>"=*Ведущая группа*"</f>
        <v>=*Ведущая группа*</v>
      </c>
      <c r="D5" s="19" t="str">
        <f>"=*Начальник сектора*"</f>
        <v>=*Начальник сектора*</v>
      </c>
    </row>
    <row r="6" spans="2:4" ht="18.75">
      <c r="B6" s="19" t="str">
        <f>"=*педагогика*"</f>
        <v>=*педагогика*</v>
      </c>
      <c r="C6" s="19" t="str">
        <f>"=*Старшая группа*"</f>
        <v>=*Старшая группа*</v>
      </c>
      <c r="D6" s="19" t="str">
        <f>"=*Председатель комитета*"</f>
        <v>=*Председатель комитета*</v>
      </c>
    </row>
    <row r="7" spans="2:4" ht="18.75">
      <c r="B7" s="19" t="str">
        <f>"=*педиатрия*"</f>
        <v>=*педиатрия*</v>
      </c>
      <c r="C7" s="19" t="str">
        <f>"=*Начальник управления*"</f>
        <v>=*Начальник управления*</v>
      </c>
      <c r="D7" s="19" t="str">
        <f>"=*Руководитель (директор департамента)*"</f>
        <v>=*Руководитель (директор департамента)*</v>
      </c>
    </row>
    <row r="8" spans="2:4" ht="18.75">
      <c r="B8" s="19" t="str">
        <f>"=*физика*"</f>
        <v>=*физика*</v>
      </c>
      <c r="C8" s="19" t="str">
        <f>"=*Заместитель начальника управления*"</f>
        <v>=*Заместитель начальника управления*</v>
      </c>
      <c r="D8" s="19" t="str">
        <f>"=*Руководитель департамента*"</f>
        <v>=*Руководитель департамента*</v>
      </c>
    </row>
    <row r="9" spans="2:4" ht="18.75">
      <c r="B9" s="19" t="str">
        <f>"=*химия*"</f>
        <v>=*химия*</v>
      </c>
      <c r="C9" s="20" t="str">
        <f>"=*Начальник отдела*"</f>
        <v>=*Начальник отдела*</v>
      </c>
      <c r="D9" s="19" t="str">
        <f>"=*Заместитель руководителя департамента*"</f>
        <v>=*Заместитель руководителя департамента*</v>
      </c>
    </row>
    <row r="10" spans="2:4" ht="18.75">
      <c r="B10" s="19" t="str">
        <f>"=*юриспруденция*"</f>
        <v>=*юриспруденция*</v>
      </c>
      <c r="C10" s="20" t="str">
        <f>"=*Заместитель начальника отдела*"</f>
        <v>=*Заместитель начальника отдела*</v>
      </c>
      <c r="D10" s="19" t="str">
        <f>"=*Главный государственный инспектор*"</f>
        <v>=*Главный государственный инспектор*</v>
      </c>
    </row>
    <row r="11" spans="2:4" ht="18.75">
      <c r="B11" s="19" t="str">
        <f>"=*администрирование*"</f>
        <v>=*администрирование*</v>
      </c>
      <c r="C11" s="21" t="str">
        <f>"=*Советник*"</f>
        <v>=*Советник*</v>
      </c>
      <c r="D11" s="19" t="str">
        <f>"=*Старший государственный инспектор*"</f>
        <v>=*Старший государственный инспектор*</v>
      </c>
    </row>
    <row r="12" spans="2:4" ht="18.75">
      <c r="B12" s="19" t="str">
        <f>"=*менедж*"</f>
        <v>=*менедж*</v>
      </c>
      <c r="C12" s="21" t="str">
        <f>"=*Помощник*"</f>
        <v>=*Помощник*</v>
      </c>
      <c r="D12" s="19" t="str">
        <f>"=*Государственный инспектор*"</f>
        <v>=*Государственный инспектор*</v>
      </c>
    </row>
    <row r="13" spans="2:4" ht="18.75">
      <c r="B13" s="19" t="str">
        <f>"=*гос*упр*"</f>
        <v>=*гос*упр*</v>
      </c>
      <c r="C13" s="20" t="str">
        <f>"=*Ведущий консультант*"</f>
        <v>=*Ведущий консультант*</v>
      </c>
      <c r="D13" s="19" t="str">
        <f>"=*Помощник судьи*"</f>
        <v>=*Помощник судьи*</v>
      </c>
    </row>
    <row r="14" spans="2:4" ht="18.75">
      <c r="B14" s="19" t="str">
        <f>"=*финанс*"</f>
        <v>=*финанс*</v>
      </c>
      <c r="C14" s="20" t="str">
        <f>"=*Консультант*"</f>
        <v>=*Консультант*</v>
      </c>
      <c r="D14" s="19" t="str">
        <f>"=*Начальник отдела в секретариате*"</f>
        <v>=*Начальник отдела в секретариате*</v>
      </c>
    </row>
    <row r="15" spans="2:4" ht="18.75">
      <c r="B15" s="19" t="str">
        <f>"=*психолог*"</f>
        <v>=*психолог*</v>
      </c>
      <c r="C15" s="20" t="str">
        <f>"=*Главный специалист-эксперт*"</f>
        <v>=*Главный специалист-эксперт*</v>
      </c>
      <c r="D15" s="19" t="str">
        <f>"=*Главный инспектор*"</f>
        <v>=*Главный инспектор*</v>
      </c>
    </row>
    <row r="16" spans="2:4" ht="18.75">
      <c r="B16" s="19" t="str">
        <f>"=*математ*"</f>
        <v>=*математ*</v>
      </c>
      <c r="C16" s="19" t="str">
        <f>"=*Ведущий специалист 1 разряда*"</f>
        <v>=*Ведущий специалист 1 разряда*</v>
      </c>
      <c r="D16" s="19" t="str">
        <f>"=*Инспектор*"</f>
        <v>=*Инспектор*</v>
      </c>
    </row>
    <row r="17" spans="2:4" ht="18.75">
      <c r="B17" s="19" t="str">
        <f>"=*лесное*"</f>
        <v>=*лесное*</v>
      </c>
      <c r="C17" s="19" t="str">
        <f>"=*Ведущий специалист 2 разряда*"</f>
        <v>=*Ведущий специалист 2 разряда*</v>
      </c>
      <c r="D17" s="19" t="str">
        <f>"=*Руководитель аппарата мирового судьи*"</f>
        <v>=*Руководитель аппарата мирового судьи*</v>
      </c>
    </row>
    <row r="18" spans="2:4" ht="18.75">
      <c r="B18" s="19" t="str">
        <f>"=*строител*"</f>
        <v>=*строител*</v>
      </c>
      <c r="C18" s="19" t="str">
        <f>"=*Старший специалист 1 разряда*"</f>
        <v>=*Старший специалист 1 разряда*</v>
      </c>
      <c r="D18" s="19" t="str">
        <f>"=*Секретарь судебного заседания*"</f>
        <v>=*Секретарь судебного заседания*</v>
      </c>
    </row>
    <row r="19" spans="2:4" ht="18.75">
      <c r="B19" s="19" t="str">
        <f>"=*культур*"</f>
        <v>=*культур*</v>
      </c>
      <c r="C19" s="19" t="str">
        <f>"=*Старший специалист 2 разряда*"</f>
        <v>=*Старший специалист 2 разряда*</v>
      </c>
      <c r="D19" s="19" t="str">
        <f>"=*Секретарь мирового судьи*"</f>
        <v>=*Секретарь мирового судьи*</v>
      </c>
    </row>
    <row r="20" spans="2:4" ht="18.75">
      <c r="B20" s="19" t="str">
        <f>"=*управлен*"</f>
        <v>=*управлен*</v>
      </c>
      <c r="C20" s="19" t="str">
        <f>"=*Старший специалист 3 разряда*"</f>
        <v>=*Старший специалист 3 разряда*</v>
      </c>
      <c r="D20" s="19"/>
    </row>
    <row r="21" spans="2:4" ht="18.75">
      <c r="B21" s="19" t="str">
        <f>"=*эконом*"</f>
        <v>=*эконом*</v>
      </c>
      <c r="C21" s="19" t="str">
        <f>"=*Специалист 1 разряда*"</f>
        <v>=*Специалист 1 разряда*</v>
      </c>
      <c r="D21" s="19"/>
    </row>
    <row r="22" spans="2:4" ht="18.75">
      <c r="B22" s="19" t="str">
        <f>"=*бухгалтер*"</f>
        <v>=*бухгалтер*</v>
      </c>
      <c r="C22" s="19" t="str">
        <f>"=*Специалист 2 разряда*"</f>
        <v>=*Специалист 2 разряда*</v>
      </c>
      <c r="D22" s="19"/>
    </row>
    <row r="23" spans="2:4" ht="18.75">
      <c r="B23" s="19" t="str">
        <f>"=*технолог*"</f>
        <v>=*технолог*</v>
      </c>
      <c r="C23" s="19" t="str">
        <f>"=*Ведущий советник*"</f>
        <v>=*Ведущий советник*</v>
      </c>
      <c r="D23" s="19"/>
    </row>
    <row r="24" spans="2:4" ht="18.75">
      <c r="B24" s="19" t="str">
        <f>"=*энергет*"</f>
        <v>=*энергет*</v>
      </c>
      <c r="C24" s="19" t="str">
        <f>"=*Советник*"</f>
        <v>=*Советник*</v>
      </c>
      <c r="D24" s="19"/>
    </row>
    <row r="25" spans="2:4" ht="18.75">
      <c r="B25" s="19" t="str">
        <f>"=*филололог*"</f>
        <v>=*филололог*</v>
      </c>
      <c r="C25" s="19" t="str">
        <f>"=*Первый заместитель министра*"</f>
        <v>=*Первый заместитель министра*</v>
      </c>
      <c r="D25" s="19"/>
    </row>
    <row r="26" spans="2:4" ht="18.75">
      <c r="B26" s="19" t="str">
        <f>"=*язык*"</f>
        <v>=*язык*</v>
      </c>
      <c r="C26" s="19" t="str">
        <f>"=*Заместитель министра*"</f>
        <v>=*Заместитель министра*</v>
      </c>
      <c r="D26" s="19"/>
    </row>
    <row r="27" spans="2:4" ht="18.75">
      <c r="B27" s="19" t="str">
        <f>"=*агропром*"</f>
        <v>=*агропром*</v>
      </c>
      <c r="C27" s="19"/>
      <c r="D27" s="19"/>
    </row>
    <row r="28" spans="2:4" ht="18.75">
      <c r="B28" s="19" t="str">
        <f>"=*налог*"</f>
        <v>=*налог*</v>
      </c>
      <c r="C28" s="19"/>
      <c r="D28" s="19"/>
    </row>
    <row r="29" spans="2:4" ht="18.75">
      <c r="B29" s="19" t="str">
        <f>"=*истор*"</f>
        <v>=*истор*</v>
      </c>
      <c r="C29" s="19"/>
      <c r="D29" s="19"/>
    </row>
    <row r="30" spans="2:4" ht="18.75">
      <c r="B30" s="19" t="str">
        <f>"=*социальн*"</f>
        <v>=*социальн*</v>
      </c>
      <c r="C30" s="19"/>
      <c r="D30" s="19"/>
    </row>
    <row r="31" spans="2:4" ht="18.75">
      <c r="B31" s="19" t="str">
        <f>"=*вычислит*"</f>
        <v>=*вычислит*</v>
      </c>
      <c r="C31" s="19"/>
      <c r="D31" s="19"/>
    </row>
    <row r="32" spans="2:4" ht="18.75">
      <c r="B32" s="19" t="str">
        <f>"=*мелиорац*"</f>
        <v>=*мелиорац*</v>
      </c>
      <c r="C32" s="19"/>
      <c r="D32" s="19"/>
    </row>
    <row r="33" spans="2:4" ht="18.75">
      <c r="B33" s="19" t="str">
        <f>"=*биолог*"</f>
        <v>=*биолог*</v>
      </c>
      <c r="C33" s="19"/>
      <c r="D33" s="19"/>
    </row>
    <row r="34" spans="2:4" ht="18.75">
      <c r="B34" s="19" t="str">
        <f>"=*информ*"</f>
        <v>=*информ*</v>
      </c>
      <c r="C34" s="19"/>
      <c r="D34" s="19"/>
    </row>
    <row r="35" spans="2:4" ht="18.75">
      <c r="B35" s="19" t="str">
        <f>"=*ветеринар*"</f>
        <v>=*ветеринар*</v>
      </c>
      <c r="C35" s="19"/>
      <c r="D35" s="19"/>
    </row>
    <row r="36" spans="2:4" ht="18.75">
      <c r="B36" s="19" t="str">
        <f>"=*безопасность*"</f>
        <v>=*безопасность*</v>
      </c>
      <c r="C36" s="19"/>
      <c r="D36" s="19"/>
    </row>
    <row r="37" spans="2:4" ht="18.75">
      <c r="B37" s="19" t="str">
        <f>"=*пожар*"</f>
        <v>=*пожар*</v>
      </c>
      <c r="C37" s="19"/>
      <c r="D37" s="19"/>
    </row>
    <row r="38" spans="2:4" ht="18.75">
      <c r="B38" s="19" t="str">
        <f>"=*радио*"</f>
        <v>=*радио*</v>
      </c>
      <c r="C38" s="19"/>
      <c r="D38" s="19"/>
    </row>
    <row r="39" spans="2:4" ht="18.75">
      <c r="B39" s="19" t="str">
        <f>"=*сельск*"</f>
        <v>=*сельск*</v>
      </c>
      <c r="C39" s="19"/>
      <c r="D39" s="19"/>
    </row>
    <row r="40" spans="2:4" ht="18.75">
      <c r="B40" s="19"/>
      <c r="C40" s="19"/>
      <c r="D40" s="19"/>
    </row>
    <row r="41" spans="2:4" ht="18.75">
      <c r="B41" s="19"/>
      <c r="C41" s="19"/>
      <c r="D41" s="19"/>
    </row>
    <row r="42" spans="2:4" ht="18.75">
      <c r="B42" s="19"/>
      <c r="C42" s="19"/>
      <c r="D42" s="19"/>
    </row>
    <row r="43" spans="2:4" ht="18.75">
      <c r="B43" s="19"/>
      <c r="C43" s="19"/>
      <c r="D43" s="19"/>
    </row>
    <row r="44" spans="2:4" ht="18.75">
      <c r="B44" s="19"/>
      <c r="C44" s="19"/>
      <c r="D44" s="19"/>
    </row>
    <row r="45" spans="2:4" ht="18.75">
      <c r="B45" s="19"/>
      <c r="C45" s="19"/>
      <c r="D45" s="19"/>
    </row>
    <row r="46" spans="2:4" ht="18.75">
      <c r="B46" s="19"/>
      <c r="C46" s="19"/>
      <c r="D46" s="19"/>
    </row>
    <row r="47" spans="2:4" ht="18.75">
      <c r="B47" s="19"/>
      <c r="C47" s="19"/>
      <c r="D47" s="19"/>
    </row>
    <row r="48" spans="2:4" ht="18.75">
      <c r="B48" s="19"/>
      <c r="C48" s="19"/>
      <c r="D48" s="19"/>
    </row>
    <row r="49" spans="2:4" ht="18.75">
      <c r="B49" s="19"/>
      <c r="C49" s="19"/>
      <c r="D49" s="19"/>
    </row>
    <row r="50" spans="2:4" ht="18.75">
      <c r="B50" s="19"/>
      <c r="C50" s="19"/>
      <c r="D50" s="19"/>
    </row>
    <row r="51" spans="2:4" ht="18.75">
      <c r="B51" s="19"/>
      <c r="C51" s="19"/>
      <c r="D51" s="19"/>
    </row>
    <row r="52" spans="2:4" ht="18.75">
      <c r="B52" s="19"/>
      <c r="C52" s="19"/>
      <c r="D52" s="19"/>
    </row>
    <row r="53" spans="2:4" ht="18.75">
      <c r="B53" s="19"/>
      <c r="C53" s="19"/>
      <c r="D53" s="19"/>
    </row>
    <row r="54" spans="2:4" ht="18.75">
      <c r="B54" s="19"/>
      <c r="C54" s="19"/>
      <c r="D54" s="19"/>
    </row>
    <row r="55" spans="2:4" ht="18.75">
      <c r="B55" s="19"/>
      <c r="C55" s="19"/>
      <c r="D55" s="19"/>
    </row>
    <row r="56" spans="2:4" ht="18.75">
      <c r="B56" s="19"/>
      <c r="C56" s="19"/>
      <c r="D56" s="19"/>
    </row>
    <row r="57" spans="2:4" ht="18.75">
      <c r="B57" s="19"/>
      <c r="C57" s="19"/>
      <c r="D57" s="19"/>
    </row>
    <row r="58" spans="2:4" ht="18.75">
      <c r="B58" s="19"/>
      <c r="C58" s="19"/>
      <c r="D58" s="19"/>
    </row>
    <row r="59" spans="2:4" ht="18.75">
      <c r="B59" s="19"/>
      <c r="C59" s="19"/>
      <c r="D59" s="19"/>
    </row>
    <row r="60" spans="2:4" ht="18.75">
      <c r="B60" s="19"/>
      <c r="C60" s="19"/>
      <c r="D60" s="19"/>
    </row>
    <row r="61" spans="2:4" ht="18.75">
      <c r="B61" s="19"/>
      <c r="C61" s="19"/>
      <c r="D61" s="19"/>
    </row>
    <row r="62" spans="2:4" ht="18.75">
      <c r="B62" s="19"/>
      <c r="C62" s="19"/>
      <c r="D62" s="19"/>
    </row>
    <row r="63" spans="2:4" ht="18.75">
      <c r="B63" s="19"/>
      <c r="C63" s="19"/>
      <c r="D63" s="19"/>
    </row>
    <row r="64" spans="2:4" ht="18.75">
      <c r="B64" s="19"/>
      <c r="C64" s="19"/>
      <c r="D64" s="19"/>
    </row>
    <row r="65" spans="2:4" ht="18.75">
      <c r="B65" s="19"/>
      <c r="C65" s="19"/>
      <c r="D65" s="19"/>
    </row>
    <row r="66" spans="2:4" ht="18.75">
      <c r="B66" s="19"/>
      <c r="C66" s="19"/>
      <c r="D66" s="19"/>
    </row>
    <row r="67" spans="2:4" ht="18.75">
      <c r="B67" s="19"/>
      <c r="C67" s="19"/>
      <c r="D67" s="19"/>
    </row>
    <row r="68" spans="2:4" ht="18.75">
      <c r="B68" s="19"/>
      <c r="C68" s="19"/>
      <c r="D68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V450"/>
  <sheetViews>
    <sheetView zoomScale="75" zoomScaleNormal="75" zoomScalePageLayoutView="0" workbookViewId="0" topLeftCell="A1">
      <selection activeCell="F5" sqref="F5"/>
    </sheetView>
  </sheetViews>
  <sheetFormatPr defaultColWidth="14.00390625" defaultRowHeight="15"/>
  <cols>
    <col min="1" max="1" width="14.00390625" style="37" customWidth="1"/>
    <col min="2" max="2" width="7.57421875" style="37" customWidth="1"/>
    <col min="3" max="3" width="19.140625" style="37" customWidth="1"/>
    <col min="4" max="4" width="14.00390625" style="37" customWidth="1"/>
    <col min="5" max="5" width="21.28125" style="37" customWidth="1"/>
    <col min="6" max="6" width="34.8515625" style="37" customWidth="1"/>
    <col min="7" max="7" width="27.57421875" style="37" customWidth="1"/>
    <col min="8" max="8" width="25.421875" style="38" customWidth="1"/>
    <col min="9" max="9" width="32.421875" style="37" customWidth="1"/>
    <col min="10" max="10" width="23.421875" style="37" customWidth="1"/>
    <col min="11" max="13" width="14.00390625" style="37" customWidth="1"/>
    <col min="14" max="14" width="28.57421875" style="37" customWidth="1"/>
    <col min="15" max="16384" width="14.00390625" style="37" customWidth="1"/>
  </cols>
  <sheetData>
    <row r="1" spans="1:19" ht="15">
      <c r="A1" s="41"/>
      <c r="B1" s="41"/>
      <c r="C1" s="41"/>
      <c r="D1" s="41"/>
      <c r="E1" s="41"/>
      <c r="F1" s="41"/>
      <c r="G1" s="41"/>
      <c r="H1" s="75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2" ht="15.75">
      <c r="A2" s="43"/>
      <c r="B2" s="44"/>
      <c r="C2" s="43"/>
      <c r="D2" s="43"/>
      <c r="E2" s="43"/>
      <c r="F2" s="43"/>
      <c r="G2" s="43"/>
      <c r="H2" s="45"/>
      <c r="I2" s="43"/>
      <c r="J2" s="43"/>
      <c r="K2" s="43"/>
      <c r="L2" s="43"/>
      <c r="M2" s="43"/>
      <c r="N2" s="43"/>
      <c r="O2" s="43"/>
      <c r="P2" s="43"/>
      <c r="Q2" s="43"/>
      <c r="R2" s="41"/>
      <c r="S2" s="41"/>
      <c r="T2" s="41"/>
      <c r="U2" s="41"/>
      <c r="V2" s="41"/>
    </row>
    <row r="3" spans="1:22" ht="16.5" thickBot="1">
      <c r="A3" s="4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1"/>
      <c r="S3" s="41"/>
      <c r="T3" s="41"/>
      <c r="U3" s="41"/>
      <c r="V3" s="41"/>
    </row>
    <row r="4" spans="1:22" ht="79.5" thickBot="1">
      <c r="A4" s="43"/>
      <c r="B4" s="46">
        <v>1</v>
      </c>
      <c r="C4" s="47" t="s">
        <v>67</v>
      </c>
      <c r="D4" s="48">
        <v>25654</v>
      </c>
      <c r="E4" s="49" t="s">
        <v>7</v>
      </c>
      <c r="F4" s="49" t="s">
        <v>60</v>
      </c>
      <c r="G4" s="49" t="s">
        <v>59</v>
      </c>
      <c r="H4" s="49" t="s">
        <v>418</v>
      </c>
      <c r="I4" s="49" t="s">
        <v>142</v>
      </c>
      <c r="J4" s="49" t="s">
        <v>569</v>
      </c>
      <c r="K4" s="50" t="s">
        <v>9</v>
      </c>
      <c r="L4" s="51" t="str">
        <f>LEFT($H4,SEARCH("/",$H4,1)-1)</f>
        <v>17 л. 5 мес.</v>
      </c>
      <c r="M4" s="51" t="str">
        <f aca="true" t="shared" si="0" ref="M4:M34">RIGHT(H4,LEN(H4)-SEARCH("/",H4,1))</f>
        <v> 21 г. 0 мес.</v>
      </c>
      <c r="N4" s="52" t="str">
        <f aca="true" t="shared" si="1" ref="N4:N34">TRIM(LEFT(L4,2))&amp;","&amp;TRIM(MID(L4,SEARCH(".",L4,1)+2,2))</f>
        <v>17,5</v>
      </c>
      <c r="O4" s="52" t="str">
        <f aca="true" t="shared" si="2" ref="O4:O34">TRIM(LEFT(M4,3))&amp;","&amp;TRIM(MID(M4,SEARCH(".",M4,1)+2,2))</f>
        <v>21,0</v>
      </c>
      <c r="P4" s="53">
        <f aca="true" t="shared" si="3" ref="P4:Q20">VALUE(N4)</f>
        <v>17.5</v>
      </c>
      <c r="Q4" s="53">
        <f t="shared" si="3"/>
        <v>21</v>
      </c>
      <c r="R4" s="41"/>
      <c r="S4" s="41"/>
      <c r="T4" s="41"/>
      <c r="U4" s="41"/>
      <c r="V4" s="41"/>
    </row>
    <row r="5" spans="1:22" ht="79.5" thickBot="1">
      <c r="A5" s="43"/>
      <c r="B5" s="46">
        <v>2</v>
      </c>
      <c r="C5" s="47" t="s">
        <v>1170</v>
      </c>
      <c r="D5" s="54">
        <v>25457</v>
      </c>
      <c r="E5" s="49" t="s">
        <v>78</v>
      </c>
      <c r="F5" s="49" t="s">
        <v>1166</v>
      </c>
      <c r="G5" s="49" t="s">
        <v>1167</v>
      </c>
      <c r="H5" s="49" t="s">
        <v>1168</v>
      </c>
      <c r="I5" s="49" t="s">
        <v>1171</v>
      </c>
      <c r="J5" s="49" t="s">
        <v>1169</v>
      </c>
      <c r="K5" s="55" t="s">
        <v>9</v>
      </c>
      <c r="L5" s="51" t="str">
        <f>LEFT($H5,SEARCH("/",$H5,1)-1)</f>
        <v>2 г. 1 мес.</v>
      </c>
      <c r="M5" s="51" t="str">
        <f>RIGHT(H5,LEN(H5)-SEARCH("/",H5,1))</f>
        <v> 30 л. 4 мес.</v>
      </c>
      <c r="N5" s="52" t="str">
        <f>TRIM(LEFT(L5,2))&amp;","&amp;TRIM(MID(L5,SEARCH(".",L5,1)+2,2))</f>
        <v>2,1</v>
      </c>
      <c r="O5" s="52" t="str">
        <f>TRIM(LEFT(M5,3))&amp;","&amp;TRIM(MID(M5,SEARCH(".",M5,1)+2,2))</f>
        <v>30,4</v>
      </c>
      <c r="P5" s="53">
        <f>VALUE(N5)</f>
        <v>2.1</v>
      </c>
      <c r="Q5" s="53">
        <f>VALUE(O5)</f>
        <v>30.4</v>
      </c>
      <c r="R5" s="41"/>
      <c r="S5" s="41"/>
      <c r="T5" s="41"/>
      <c r="U5" s="41"/>
      <c r="V5" s="41"/>
    </row>
    <row r="6" spans="1:22" ht="142.5" thickBot="1">
      <c r="A6" s="43"/>
      <c r="B6" s="46">
        <v>3</v>
      </c>
      <c r="C6" s="47" t="s">
        <v>794</v>
      </c>
      <c r="D6" s="54">
        <v>24394</v>
      </c>
      <c r="E6" s="49" t="s">
        <v>7</v>
      </c>
      <c r="F6" s="49" t="s">
        <v>60</v>
      </c>
      <c r="G6" s="49" t="s">
        <v>45</v>
      </c>
      <c r="H6" s="49" t="s">
        <v>222</v>
      </c>
      <c r="I6" s="49" t="s">
        <v>1391</v>
      </c>
      <c r="J6" s="49" t="s">
        <v>1227</v>
      </c>
      <c r="K6" s="55" t="s">
        <v>9</v>
      </c>
      <c r="L6" s="58" t="str">
        <f aca="true" t="shared" si="4" ref="L6:L109">LEFT($H6,SEARCH("/",$H6,1)-1)</f>
        <v>28 л. 2 мес.</v>
      </c>
      <c r="M6" s="51" t="str">
        <f t="shared" si="0"/>
        <v> 19 л. 9 мес.</v>
      </c>
      <c r="N6" s="52" t="str">
        <f t="shared" si="1"/>
        <v>28,2</v>
      </c>
      <c r="O6" s="59" t="str">
        <f t="shared" si="2"/>
        <v>19,9</v>
      </c>
      <c r="P6" s="53">
        <f t="shared" si="3"/>
        <v>28.2</v>
      </c>
      <c r="Q6" s="53">
        <f t="shared" si="3"/>
        <v>19.9</v>
      </c>
      <c r="R6" s="41"/>
      <c r="S6" s="41"/>
      <c r="T6" s="41"/>
      <c r="U6" s="41"/>
      <c r="V6" s="41"/>
    </row>
    <row r="7" spans="1:22" ht="126.75" thickBot="1">
      <c r="A7" s="43"/>
      <c r="B7" s="46">
        <v>4</v>
      </c>
      <c r="C7" s="47" t="s">
        <v>1488</v>
      </c>
      <c r="D7" s="54">
        <v>27964</v>
      </c>
      <c r="E7" s="49" t="s">
        <v>1489</v>
      </c>
      <c r="F7" s="49" t="s">
        <v>1486</v>
      </c>
      <c r="G7" s="49" t="s">
        <v>1491</v>
      </c>
      <c r="H7" s="49" t="s">
        <v>1490</v>
      </c>
      <c r="I7" s="49" t="s">
        <v>1492</v>
      </c>
      <c r="J7" s="49" t="s">
        <v>1487</v>
      </c>
      <c r="K7" s="55" t="s">
        <v>9</v>
      </c>
      <c r="L7" s="58" t="str">
        <f t="shared" si="4"/>
        <v>9 л. 10 мес.</v>
      </c>
      <c r="M7" s="51" t="str">
        <f>RIGHT(H7,LEN(H7)-SEARCH("/",H7,1))</f>
        <v> 4 г. 10 мес.</v>
      </c>
      <c r="N7" s="52" t="str">
        <f>TRIM(LEFT(L7,2))&amp;","&amp;TRIM(MID(L7,SEARCH(".",L7,1)+2,2))</f>
        <v>9,10</v>
      </c>
      <c r="O7" s="59" t="str">
        <f>TRIM(LEFT(M7,3))&amp;","&amp;TRIM(MID(M7,SEARCH(".",M7,1)+2,2))</f>
        <v>4,10</v>
      </c>
      <c r="P7" s="53">
        <f>VALUE(N7)</f>
        <v>9.1</v>
      </c>
      <c r="Q7" s="53">
        <f>VALUE(O7)</f>
        <v>4.1</v>
      </c>
      <c r="R7" s="41"/>
      <c r="S7" s="41"/>
      <c r="T7" s="41"/>
      <c r="U7" s="41"/>
      <c r="V7" s="41"/>
    </row>
    <row r="8" spans="1:22" ht="126.75" thickBot="1">
      <c r="A8" s="43"/>
      <c r="B8" s="46">
        <v>5</v>
      </c>
      <c r="C8" s="47" t="s">
        <v>1084</v>
      </c>
      <c r="D8" s="54">
        <v>29195</v>
      </c>
      <c r="E8" s="49" t="s">
        <v>42</v>
      </c>
      <c r="F8" s="49" t="s">
        <v>1085</v>
      </c>
      <c r="G8" s="49" t="s">
        <v>1086</v>
      </c>
      <c r="H8" s="49" t="s">
        <v>1088</v>
      </c>
      <c r="I8" s="49" t="s">
        <v>1087</v>
      </c>
      <c r="J8" s="49" t="s">
        <v>1083</v>
      </c>
      <c r="K8" s="55" t="s">
        <v>9</v>
      </c>
      <c r="L8" s="58" t="str">
        <f t="shared" si="4"/>
        <v>13 л. 0 мес.</v>
      </c>
      <c r="M8" s="51" t="str">
        <f>RIGHT(H8,LEN(H8)-SEARCH("/",H8,1))</f>
        <v> 13 л. 0 мес.</v>
      </c>
      <c r="N8" s="52" t="str">
        <f>TRIM(LEFT(L8,2))&amp;","&amp;TRIM(MID(L8,SEARCH(".",L8,1)+2,2))</f>
        <v>13,0</v>
      </c>
      <c r="O8" s="59" t="str">
        <f>TRIM(LEFT(M8,3))&amp;","&amp;TRIM(MID(M8,SEARCH(".",M8,1)+2,2))</f>
        <v>13,0</v>
      </c>
      <c r="P8" s="53">
        <f>VALUE(N8)</f>
        <v>13</v>
      </c>
      <c r="Q8" s="53">
        <f>VALUE(O8)</f>
        <v>13</v>
      </c>
      <c r="R8" s="41"/>
      <c r="S8" s="41"/>
      <c r="T8" s="41"/>
      <c r="U8" s="41"/>
      <c r="V8" s="41"/>
    </row>
    <row r="9" spans="1:22" ht="79.5" thickBot="1">
      <c r="A9" s="43"/>
      <c r="B9" s="46">
        <v>6</v>
      </c>
      <c r="C9" s="47" t="s">
        <v>795</v>
      </c>
      <c r="D9" s="54">
        <v>30662</v>
      </c>
      <c r="E9" s="49" t="s">
        <v>7</v>
      </c>
      <c r="F9" s="49" t="s">
        <v>60</v>
      </c>
      <c r="G9" s="49" t="s">
        <v>45</v>
      </c>
      <c r="H9" s="49" t="s">
        <v>1410</v>
      </c>
      <c r="I9" s="49" t="s">
        <v>257</v>
      </c>
      <c r="J9" s="49" t="s">
        <v>1411</v>
      </c>
      <c r="K9" s="55" t="s">
        <v>9</v>
      </c>
      <c r="L9" s="58" t="str">
        <f t="shared" si="4"/>
        <v>16 л. 8 мес.</v>
      </c>
      <c r="M9" s="51" t="str">
        <f t="shared" si="0"/>
        <v> 14 л. 1 мес.</v>
      </c>
      <c r="N9" s="52" t="str">
        <f t="shared" si="1"/>
        <v>16,8</v>
      </c>
      <c r="O9" s="59" t="str">
        <f t="shared" si="2"/>
        <v>14,1</v>
      </c>
      <c r="P9" s="53">
        <f t="shared" si="3"/>
        <v>16.8</v>
      </c>
      <c r="Q9" s="53">
        <f t="shared" si="3"/>
        <v>14.1</v>
      </c>
      <c r="R9" s="41"/>
      <c r="S9" s="41"/>
      <c r="T9" s="41"/>
      <c r="U9" s="41"/>
      <c r="V9" s="41"/>
    </row>
    <row r="10" spans="1:22" ht="79.5" thickBot="1">
      <c r="A10" s="43"/>
      <c r="B10" s="46">
        <v>7</v>
      </c>
      <c r="C10" s="47" t="s">
        <v>655</v>
      </c>
      <c r="D10" s="54">
        <v>26363</v>
      </c>
      <c r="E10" s="49" t="s">
        <v>7</v>
      </c>
      <c r="F10" s="49" t="s">
        <v>60</v>
      </c>
      <c r="G10" s="49" t="s">
        <v>656</v>
      </c>
      <c r="H10" s="49" t="s">
        <v>658</v>
      </c>
      <c r="I10" s="49" t="s">
        <v>657</v>
      </c>
      <c r="J10" s="49" t="s">
        <v>654</v>
      </c>
      <c r="K10" s="55" t="s">
        <v>9</v>
      </c>
      <c r="L10" s="58" t="str">
        <f t="shared" si="4"/>
        <v>20 л. 5 мес.</v>
      </c>
      <c r="M10" s="51" t="str">
        <f t="shared" si="0"/>
        <v> 18 л. 0 мес.</v>
      </c>
      <c r="N10" s="52" t="str">
        <f t="shared" si="1"/>
        <v>20,5</v>
      </c>
      <c r="O10" s="59" t="str">
        <f t="shared" si="2"/>
        <v>18,0</v>
      </c>
      <c r="P10" s="53">
        <f t="shared" si="3"/>
        <v>20.5</v>
      </c>
      <c r="Q10" s="53">
        <f t="shared" si="3"/>
        <v>18</v>
      </c>
      <c r="R10" s="41"/>
      <c r="S10" s="41"/>
      <c r="T10" s="41"/>
      <c r="U10" s="41"/>
      <c r="V10" s="41"/>
    </row>
    <row r="11" spans="1:22" ht="142.5" thickBot="1">
      <c r="A11" s="43"/>
      <c r="B11" s="46">
        <v>8</v>
      </c>
      <c r="C11" s="47" t="s">
        <v>113</v>
      </c>
      <c r="D11" s="54">
        <v>29589</v>
      </c>
      <c r="E11" s="49" t="s">
        <v>109</v>
      </c>
      <c r="F11" s="49" t="s">
        <v>108</v>
      </c>
      <c r="G11" s="49" t="s">
        <v>110</v>
      </c>
      <c r="H11" s="49" t="s">
        <v>112</v>
      </c>
      <c r="I11" s="49" t="s">
        <v>111</v>
      </c>
      <c r="J11" s="49" t="s">
        <v>651</v>
      </c>
      <c r="K11" s="55" t="s">
        <v>9</v>
      </c>
      <c r="L11" s="58" t="str">
        <f t="shared" si="4"/>
        <v>11 л. 8 мес.</v>
      </c>
      <c r="M11" s="51" t="str">
        <f t="shared" si="0"/>
        <v> 15 л. 2 мес.</v>
      </c>
      <c r="N11" s="52" t="str">
        <f t="shared" si="1"/>
        <v>11,8</v>
      </c>
      <c r="O11" s="59" t="str">
        <f t="shared" si="2"/>
        <v>15,2</v>
      </c>
      <c r="P11" s="53">
        <f t="shared" si="3"/>
        <v>11.8</v>
      </c>
      <c r="Q11" s="53">
        <f t="shared" si="3"/>
        <v>15.2</v>
      </c>
      <c r="R11" s="41"/>
      <c r="S11" s="41"/>
      <c r="T11" s="41"/>
      <c r="U11" s="41"/>
      <c r="V11" s="41"/>
    </row>
    <row r="12" spans="1:22" ht="111" thickBot="1">
      <c r="A12" s="43"/>
      <c r="B12" s="46">
        <v>9</v>
      </c>
      <c r="C12" s="47" t="s">
        <v>69</v>
      </c>
      <c r="D12" s="54">
        <v>27964</v>
      </c>
      <c r="E12" s="49" t="s">
        <v>7</v>
      </c>
      <c r="F12" s="49" t="s">
        <v>60</v>
      </c>
      <c r="G12" s="49" t="s">
        <v>45</v>
      </c>
      <c r="H12" s="49" t="s">
        <v>68</v>
      </c>
      <c r="I12" s="49" t="s">
        <v>175</v>
      </c>
      <c r="J12" s="49" t="s">
        <v>569</v>
      </c>
      <c r="K12" s="55" t="s">
        <v>9</v>
      </c>
      <c r="L12" s="58" t="str">
        <f t="shared" si="4"/>
        <v>15 л 10 мес.</v>
      </c>
      <c r="M12" s="51" t="str">
        <f t="shared" si="0"/>
        <v> 17 л. 7 мес.</v>
      </c>
      <c r="N12" s="52" t="str">
        <f t="shared" si="1"/>
        <v>15,</v>
      </c>
      <c r="O12" s="59" t="str">
        <f t="shared" si="2"/>
        <v>17,7</v>
      </c>
      <c r="P12" s="53">
        <f t="shared" si="3"/>
        <v>15</v>
      </c>
      <c r="Q12" s="53">
        <f t="shared" si="3"/>
        <v>17.7</v>
      </c>
      <c r="R12" s="41"/>
      <c r="S12" s="41"/>
      <c r="T12" s="41"/>
      <c r="U12" s="41"/>
      <c r="V12" s="41"/>
    </row>
    <row r="13" spans="1:22" ht="111" thickBot="1">
      <c r="A13" s="43"/>
      <c r="B13" s="46">
        <v>10</v>
      </c>
      <c r="C13" s="47" t="s">
        <v>1494</v>
      </c>
      <c r="D13" s="54">
        <v>32106</v>
      </c>
      <c r="E13" s="49" t="s">
        <v>128</v>
      </c>
      <c r="F13" s="49" t="s">
        <v>129</v>
      </c>
      <c r="G13" s="49" t="s">
        <v>1712</v>
      </c>
      <c r="H13" s="49" t="s">
        <v>1495</v>
      </c>
      <c r="I13" s="49" t="s">
        <v>1496</v>
      </c>
      <c r="J13" s="49" t="s">
        <v>1493</v>
      </c>
      <c r="K13" s="55" t="s">
        <v>9</v>
      </c>
      <c r="L13" s="58" t="str">
        <f t="shared" si="4"/>
        <v>3 г. 5 мес.</v>
      </c>
      <c r="M13" s="51" t="str">
        <f>RIGHT(H13,LEN(H13)-SEARCH("/",H13,1))</f>
        <v> 0 л. 3 мес.</v>
      </c>
      <c r="N13" s="52" t="str">
        <f>TRIM(LEFT(L13,2))&amp;","&amp;TRIM(MID(L13,SEARCH(".",L13,1)+2,2))</f>
        <v>3,5</v>
      </c>
      <c r="O13" s="59" t="str">
        <f>TRIM(LEFT(M13,3))&amp;","&amp;TRIM(MID(M13,SEARCH(".",M13,1)+2,2))</f>
        <v>0,3</v>
      </c>
      <c r="P13" s="53">
        <f>VALUE(N13)</f>
        <v>3.5</v>
      </c>
      <c r="Q13" s="53">
        <f>VALUE(O13)</f>
        <v>0.3</v>
      </c>
      <c r="R13" s="41"/>
      <c r="S13" s="41"/>
      <c r="T13" s="41"/>
      <c r="U13" s="41"/>
      <c r="V13" s="41"/>
    </row>
    <row r="14" spans="1:22" ht="79.5" thickBot="1">
      <c r="A14" s="43"/>
      <c r="B14" s="46">
        <v>11</v>
      </c>
      <c r="C14" s="47" t="s">
        <v>862</v>
      </c>
      <c r="D14" s="54">
        <v>27489</v>
      </c>
      <c r="E14" s="49" t="s">
        <v>7</v>
      </c>
      <c r="F14" s="49" t="s">
        <v>60</v>
      </c>
      <c r="G14" s="49" t="s">
        <v>45</v>
      </c>
      <c r="H14" s="49" t="s">
        <v>759</v>
      </c>
      <c r="I14" s="49" t="s">
        <v>1316</v>
      </c>
      <c r="J14" s="49" t="s">
        <v>861</v>
      </c>
      <c r="K14" s="55" t="s">
        <v>9</v>
      </c>
      <c r="L14" s="58" t="str">
        <f t="shared" si="4"/>
        <v>17 л. 6 мес.</v>
      </c>
      <c r="M14" s="51" t="str">
        <f>RIGHT(H14,LEN(H14)-SEARCH("/",H14,1))</f>
        <v> 17 л. 6 мес.</v>
      </c>
      <c r="N14" s="52" t="str">
        <f>TRIM(LEFT(L14,2))&amp;","&amp;TRIM(MID(L14,SEARCH(".",L14,1)+2,2))</f>
        <v>17,6</v>
      </c>
      <c r="O14" s="59" t="str">
        <f>TRIM(LEFT(M14,3))&amp;","&amp;TRIM(MID(M14,SEARCH(".",M14,1)+2,2))</f>
        <v>17,6</v>
      </c>
      <c r="P14" s="53">
        <f t="shared" si="3"/>
        <v>17.6</v>
      </c>
      <c r="Q14" s="53">
        <f t="shared" si="3"/>
        <v>17.6</v>
      </c>
      <c r="R14" s="41"/>
      <c r="S14" s="41"/>
      <c r="T14" s="41"/>
      <c r="U14" s="41"/>
      <c r="V14" s="41"/>
    </row>
    <row r="15" spans="1:22" ht="95.25" thickBot="1">
      <c r="A15" s="43"/>
      <c r="B15" s="46">
        <v>12</v>
      </c>
      <c r="C15" s="47" t="s">
        <v>660</v>
      </c>
      <c r="D15" s="54">
        <v>31334</v>
      </c>
      <c r="E15" s="49" t="s">
        <v>7</v>
      </c>
      <c r="F15" s="49" t="s">
        <v>60</v>
      </c>
      <c r="G15" s="49" t="s">
        <v>1584</v>
      </c>
      <c r="H15" s="49" t="s">
        <v>659</v>
      </c>
      <c r="I15" s="49" t="s">
        <v>478</v>
      </c>
      <c r="J15" s="49" t="s">
        <v>654</v>
      </c>
      <c r="K15" s="55" t="s">
        <v>9</v>
      </c>
      <c r="L15" s="58" t="str">
        <f t="shared" si="4"/>
        <v>11 л. 11 мес.</v>
      </c>
      <c r="M15" s="51" t="str">
        <f t="shared" si="0"/>
        <v> 14 л. 4 мес.</v>
      </c>
      <c r="N15" s="52" t="str">
        <f t="shared" si="1"/>
        <v>11,11</v>
      </c>
      <c r="O15" s="59" t="str">
        <f t="shared" si="2"/>
        <v>14,4</v>
      </c>
      <c r="P15" s="53">
        <f t="shared" si="3"/>
        <v>11.11</v>
      </c>
      <c r="Q15" s="53">
        <f t="shared" si="3"/>
        <v>14.4</v>
      </c>
      <c r="R15" s="41"/>
      <c r="S15" s="41"/>
      <c r="T15" s="41"/>
      <c r="U15" s="41"/>
      <c r="V15" s="41"/>
    </row>
    <row r="16" spans="1:22" ht="79.5" thickBot="1">
      <c r="A16" s="43"/>
      <c r="B16" s="46">
        <v>13</v>
      </c>
      <c r="C16" s="47" t="s">
        <v>1090</v>
      </c>
      <c r="D16" s="54">
        <v>30987</v>
      </c>
      <c r="E16" s="49" t="s">
        <v>28</v>
      </c>
      <c r="F16" s="49" t="s">
        <v>1085</v>
      </c>
      <c r="G16" s="49" t="s">
        <v>1089</v>
      </c>
      <c r="H16" s="49" t="s">
        <v>1091</v>
      </c>
      <c r="I16" s="49" t="s">
        <v>1092</v>
      </c>
      <c r="J16" s="49" t="s">
        <v>1083</v>
      </c>
      <c r="K16" s="55" t="s">
        <v>9</v>
      </c>
      <c r="L16" s="58" t="str">
        <f t="shared" si="4"/>
        <v>0 л. 0 мес.</v>
      </c>
      <c r="M16" s="51" t="str">
        <f>RIGHT(H16,LEN(H16)-SEARCH("/",H16,1))</f>
        <v> 7 л. 9 мес.</v>
      </c>
      <c r="N16" s="52" t="str">
        <f>TRIM(LEFT(L16,2))&amp;","&amp;TRIM(MID(L16,SEARCH(".",L16,1)+2,2))</f>
        <v>0,0</v>
      </c>
      <c r="O16" s="59" t="str">
        <f>TRIM(LEFT(M16,3))&amp;","&amp;TRIM(MID(M16,SEARCH(".",M16,1)+2,2))</f>
        <v>7,9</v>
      </c>
      <c r="P16" s="53">
        <f t="shared" si="3"/>
        <v>0</v>
      </c>
      <c r="Q16" s="53">
        <f t="shared" si="3"/>
        <v>7.9</v>
      </c>
      <c r="R16" s="41"/>
      <c r="S16" s="41"/>
      <c r="T16" s="41"/>
      <c r="U16" s="41"/>
      <c r="V16" s="41"/>
    </row>
    <row r="17" spans="1:22" ht="79.5" thickBot="1">
      <c r="A17" s="43"/>
      <c r="B17" s="46">
        <v>14</v>
      </c>
      <c r="C17" s="47" t="s">
        <v>1414</v>
      </c>
      <c r="D17" s="54">
        <v>26085</v>
      </c>
      <c r="E17" s="49" t="s">
        <v>128</v>
      </c>
      <c r="F17" s="49" t="s">
        <v>129</v>
      </c>
      <c r="G17" s="49" t="s">
        <v>1412</v>
      </c>
      <c r="H17" s="49" t="s">
        <v>1416</v>
      </c>
      <c r="I17" s="49" t="s">
        <v>1415</v>
      </c>
      <c r="J17" s="49" t="s">
        <v>1413</v>
      </c>
      <c r="K17" s="55" t="s">
        <v>9</v>
      </c>
      <c r="L17" s="58" t="str">
        <f t="shared" si="4"/>
        <v>27 л. 5 мес.</v>
      </c>
      <c r="M17" s="51" t="str">
        <f>RIGHT(H17,LEN(H17)-SEARCH("/",H17,1))</f>
        <v> 20 л. 8 мес.</v>
      </c>
      <c r="N17" s="52" t="str">
        <f>TRIM(LEFT(L17,2))&amp;","&amp;TRIM(MID(L17,SEARCH(".",L17,1)+2,2))</f>
        <v>27,5</v>
      </c>
      <c r="O17" s="59" t="str">
        <f>TRIM(LEFT(M17,3))&amp;","&amp;TRIM(MID(M17,SEARCH(".",M17,1)+2,2))</f>
        <v>20,8</v>
      </c>
      <c r="P17" s="53">
        <f>VALUE(N17)</f>
        <v>27.5</v>
      </c>
      <c r="Q17" s="53">
        <f>VALUE(O17)</f>
        <v>20.8</v>
      </c>
      <c r="R17" s="41"/>
      <c r="S17" s="41"/>
      <c r="T17" s="41"/>
      <c r="U17" s="41"/>
      <c r="V17" s="41"/>
    </row>
    <row r="18" spans="1:22" ht="95.25" thickBot="1">
      <c r="A18" s="43"/>
      <c r="B18" s="46">
        <v>15</v>
      </c>
      <c r="C18" s="47" t="s">
        <v>429</v>
      </c>
      <c r="D18" s="54">
        <v>30131</v>
      </c>
      <c r="E18" s="49" t="s">
        <v>101</v>
      </c>
      <c r="F18" s="49" t="s">
        <v>427</v>
      </c>
      <c r="G18" s="49" t="s">
        <v>430</v>
      </c>
      <c r="H18" s="49" t="s">
        <v>432</v>
      </c>
      <c r="I18" s="49" t="s">
        <v>431</v>
      </c>
      <c r="J18" s="49" t="s">
        <v>428</v>
      </c>
      <c r="K18" s="55" t="s">
        <v>9</v>
      </c>
      <c r="L18" s="58" t="str">
        <f t="shared" si="4"/>
        <v>0 л. 10 мес.</v>
      </c>
      <c r="M18" s="51" t="str">
        <f t="shared" si="0"/>
        <v> 3 г. 0 мес.</v>
      </c>
      <c r="N18" s="52" t="str">
        <f t="shared" si="1"/>
        <v>0,10</v>
      </c>
      <c r="O18" s="59" t="str">
        <f t="shared" si="2"/>
        <v>3,0</v>
      </c>
      <c r="P18" s="53">
        <f t="shared" si="3"/>
        <v>0.1</v>
      </c>
      <c r="Q18" s="53">
        <f t="shared" si="3"/>
        <v>3</v>
      </c>
      <c r="R18" s="41"/>
      <c r="S18" s="41"/>
      <c r="T18" s="41"/>
      <c r="U18" s="41"/>
      <c r="V18" s="41"/>
    </row>
    <row r="19" spans="1:22" ht="126.75" thickBot="1">
      <c r="A19" s="43"/>
      <c r="B19" s="46">
        <v>16</v>
      </c>
      <c r="C19" s="47" t="s">
        <v>1094</v>
      </c>
      <c r="D19" s="54">
        <v>30477</v>
      </c>
      <c r="E19" s="49" t="s">
        <v>42</v>
      </c>
      <c r="F19" s="49" t="s">
        <v>1085</v>
      </c>
      <c r="G19" s="49" t="s">
        <v>1093</v>
      </c>
      <c r="H19" s="49" t="s">
        <v>927</v>
      </c>
      <c r="I19" s="49" t="s">
        <v>1095</v>
      </c>
      <c r="J19" s="49" t="s">
        <v>1083</v>
      </c>
      <c r="K19" s="55" t="s">
        <v>9</v>
      </c>
      <c r="L19" s="58" t="str">
        <f t="shared" si="4"/>
        <v>16 л. 8 мес.</v>
      </c>
      <c r="M19" s="51" t="str">
        <f>RIGHT(H19,LEN(H19)-SEARCH("/",H19,1))</f>
        <v> 16 л. 8 мес.</v>
      </c>
      <c r="N19" s="52" t="str">
        <f>TRIM(LEFT(L19,2))&amp;","&amp;TRIM(MID(L19,SEARCH(".",L19,1)+2,2))</f>
        <v>16,8</v>
      </c>
      <c r="O19" s="59" t="str">
        <f>TRIM(LEFT(M19,3))&amp;","&amp;TRIM(MID(M19,SEARCH(".",M19,1)+2,2))</f>
        <v>16,8</v>
      </c>
      <c r="P19" s="53">
        <f t="shared" si="3"/>
        <v>16.8</v>
      </c>
      <c r="Q19" s="53">
        <f t="shared" si="3"/>
        <v>16.8</v>
      </c>
      <c r="R19" s="41"/>
      <c r="S19" s="41"/>
      <c r="T19" s="41"/>
      <c r="U19" s="41"/>
      <c r="V19" s="41"/>
    </row>
    <row r="20" spans="1:22" ht="95.25" thickBot="1">
      <c r="A20" s="43"/>
      <c r="B20" s="46">
        <v>17</v>
      </c>
      <c r="C20" s="47" t="s">
        <v>661</v>
      </c>
      <c r="D20" s="54">
        <v>27578</v>
      </c>
      <c r="E20" s="49" t="s">
        <v>7</v>
      </c>
      <c r="F20" s="49" t="s">
        <v>60</v>
      </c>
      <c r="G20" s="49" t="s">
        <v>198</v>
      </c>
      <c r="H20" s="49" t="s">
        <v>663</v>
      </c>
      <c r="I20" s="49" t="s">
        <v>662</v>
      </c>
      <c r="J20" s="49" t="s">
        <v>654</v>
      </c>
      <c r="K20" s="55" t="s">
        <v>9</v>
      </c>
      <c r="L20" s="58" t="str">
        <f t="shared" si="4"/>
        <v>16 л. 7 мес.</v>
      </c>
      <c r="M20" s="51" t="str">
        <f t="shared" si="0"/>
        <v> 8 л. 7 мес.</v>
      </c>
      <c r="N20" s="52" t="str">
        <f t="shared" si="1"/>
        <v>16,7</v>
      </c>
      <c r="O20" s="59" t="str">
        <f t="shared" si="2"/>
        <v>8,7</v>
      </c>
      <c r="P20" s="53">
        <f t="shared" si="3"/>
        <v>16.7</v>
      </c>
      <c r="Q20" s="53">
        <f t="shared" si="3"/>
        <v>8.7</v>
      </c>
      <c r="R20" s="41"/>
      <c r="S20" s="41"/>
      <c r="T20" s="41"/>
      <c r="U20" s="41"/>
      <c r="V20" s="41"/>
    </row>
    <row r="21" spans="1:22" ht="126.75" thickBot="1">
      <c r="A21" s="43"/>
      <c r="B21" s="46">
        <v>18</v>
      </c>
      <c r="C21" s="47" t="s">
        <v>436</v>
      </c>
      <c r="D21" s="54">
        <v>32841</v>
      </c>
      <c r="E21" s="49" t="s">
        <v>42</v>
      </c>
      <c r="F21" s="49" t="s">
        <v>433</v>
      </c>
      <c r="G21" s="49" t="s">
        <v>90</v>
      </c>
      <c r="H21" s="49" t="s">
        <v>434</v>
      </c>
      <c r="I21" s="49" t="s">
        <v>437</v>
      </c>
      <c r="J21" s="49" t="s">
        <v>435</v>
      </c>
      <c r="K21" s="55" t="s">
        <v>9</v>
      </c>
      <c r="L21" s="58" t="str">
        <f t="shared" si="4"/>
        <v>6 л. 4 мес.</v>
      </c>
      <c r="M21" s="51" t="str">
        <f t="shared" si="0"/>
        <v> 6 л. 4 мес.</v>
      </c>
      <c r="N21" s="52" t="str">
        <f t="shared" si="1"/>
        <v>6,4</v>
      </c>
      <c r="O21" s="59" t="str">
        <f t="shared" si="2"/>
        <v>6,4</v>
      </c>
      <c r="P21" s="53">
        <f aca="true" t="shared" si="5" ref="P21:Q34">VALUE(N21)</f>
        <v>6.4</v>
      </c>
      <c r="Q21" s="53">
        <f t="shared" si="5"/>
        <v>6.4</v>
      </c>
      <c r="R21" s="41"/>
      <c r="S21" s="41"/>
      <c r="T21" s="41"/>
      <c r="U21" s="41"/>
      <c r="V21" s="41"/>
    </row>
    <row r="22" spans="1:22" ht="48" thickBot="1">
      <c r="A22" s="43"/>
      <c r="B22" s="46">
        <v>19</v>
      </c>
      <c r="C22" s="47" t="s">
        <v>1283</v>
      </c>
      <c r="D22" s="54">
        <v>29662</v>
      </c>
      <c r="E22" s="49" t="s">
        <v>7</v>
      </c>
      <c r="F22" s="49" t="s">
        <v>60</v>
      </c>
      <c r="G22" s="49" t="s">
        <v>1281</v>
      </c>
      <c r="H22" s="49" t="s">
        <v>1284</v>
      </c>
      <c r="I22" s="49" t="s">
        <v>1656</v>
      </c>
      <c r="J22" s="49" t="s">
        <v>1282</v>
      </c>
      <c r="K22" s="55" t="s">
        <v>9</v>
      </c>
      <c r="L22" s="58" t="str">
        <f t="shared" si="4"/>
        <v>6 л. 1 мес.</v>
      </c>
      <c r="M22" s="51" t="str">
        <f>RIGHT(H22,LEN(H22)-SEARCH("/",H22,1))</f>
        <v> 0 л. 0 мес.</v>
      </c>
      <c r="N22" s="52" t="str">
        <f>TRIM(LEFT(L22,2))&amp;","&amp;TRIM(MID(L22,SEARCH(".",L22,1)+2,2))</f>
        <v>6,1</v>
      </c>
      <c r="O22" s="59" t="str">
        <f>TRIM(LEFT(M22,3))&amp;","&amp;TRIM(MID(M22,SEARCH(".",M22,1)+2,2))</f>
        <v>0,0</v>
      </c>
      <c r="P22" s="53">
        <f>VALUE(N22)</f>
        <v>6.1</v>
      </c>
      <c r="Q22" s="53">
        <f>VALUE(O22)</f>
        <v>0</v>
      </c>
      <c r="R22" s="41"/>
      <c r="S22" s="41"/>
      <c r="T22" s="41"/>
      <c r="U22" s="41"/>
      <c r="V22" s="41"/>
    </row>
    <row r="23" spans="1:22" ht="126.75" thickBot="1">
      <c r="A23" s="43"/>
      <c r="B23" s="46">
        <v>20</v>
      </c>
      <c r="C23" s="47" t="s">
        <v>200</v>
      </c>
      <c r="D23" s="54">
        <v>32642</v>
      </c>
      <c r="E23" s="49" t="s">
        <v>33</v>
      </c>
      <c r="F23" s="49" t="s">
        <v>1085</v>
      </c>
      <c r="G23" s="49" t="s">
        <v>1096</v>
      </c>
      <c r="H23" s="49" t="s">
        <v>1097</v>
      </c>
      <c r="I23" s="49" t="s">
        <v>1098</v>
      </c>
      <c r="J23" s="49" t="s">
        <v>1083</v>
      </c>
      <c r="K23" s="55" t="s">
        <v>9</v>
      </c>
      <c r="L23" s="58" t="str">
        <f t="shared" si="4"/>
        <v>11 л. 9 мес.</v>
      </c>
      <c r="M23" s="51" t="str">
        <f>RIGHT(H23,LEN(H23)-SEARCH("/",H23,1))</f>
        <v> 11 л. 9 мес.</v>
      </c>
      <c r="N23" s="52" t="str">
        <f>TRIM(LEFT(L23,2))&amp;","&amp;TRIM(MID(L23,SEARCH(".",L23,1)+2,2))</f>
        <v>11,9</v>
      </c>
      <c r="O23" s="59" t="str">
        <f>TRIM(LEFT(M23,3))&amp;","&amp;TRIM(MID(M23,SEARCH(".",M23,1)+2,2))</f>
        <v>11,9</v>
      </c>
      <c r="P23" s="53">
        <f t="shared" si="5"/>
        <v>11.9</v>
      </c>
      <c r="Q23" s="53">
        <f t="shared" si="5"/>
        <v>11.9</v>
      </c>
      <c r="R23" s="41"/>
      <c r="S23" s="41"/>
      <c r="T23" s="41"/>
      <c r="U23" s="41"/>
      <c r="V23" s="41"/>
    </row>
    <row r="24" spans="1:22" ht="126.75" thickBot="1">
      <c r="A24" s="43"/>
      <c r="B24" s="46">
        <v>21</v>
      </c>
      <c r="C24" s="47" t="s">
        <v>1286</v>
      </c>
      <c r="D24" s="54">
        <v>32727</v>
      </c>
      <c r="E24" s="49" t="s">
        <v>7</v>
      </c>
      <c r="F24" s="49" t="s">
        <v>60</v>
      </c>
      <c r="G24" s="49" t="s">
        <v>1285</v>
      </c>
      <c r="H24" s="49" t="s">
        <v>1287</v>
      </c>
      <c r="I24" s="49" t="s">
        <v>574</v>
      </c>
      <c r="J24" s="49" t="s">
        <v>1282</v>
      </c>
      <c r="K24" s="55" t="s">
        <v>9</v>
      </c>
      <c r="L24" s="58" t="str">
        <f t="shared" si="4"/>
        <v>5 л. 6 мес.</v>
      </c>
      <c r="M24" s="51" t="str">
        <f>RIGHT(H24,LEN(H24)-SEARCH("/",H24,1))</f>
        <v> 0 л. 0 мес.</v>
      </c>
      <c r="N24" s="52" t="str">
        <f>TRIM(LEFT(L24,2))&amp;","&amp;TRIM(MID(L24,SEARCH(".",L24,1)+2,2))</f>
        <v>5,6</v>
      </c>
      <c r="O24" s="59" t="str">
        <f>TRIM(LEFT(M24,3))&amp;","&amp;TRIM(MID(M24,SEARCH(".",M24,1)+2,2))</f>
        <v>0,0</v>
      </c>
      <c r="P24" s="53">
        <f>VALUE(N24)</f>
        <v>5.6</v>
      </c>
      <c r="Q24" s="53">
        <f>VALUE(O24)</f>
        <v>0</v>
      </c>
      <c r="R24" s="41"/>
      <c r="S24" s="41"/>
      <c r="T24" s="41"/>
      <c r="U24" s="41"/>
      <c r="V24" s="41"/>
    </row>
    <row r="25" spans="1:22" ht="142.5" thickBot="1">
      <c r="A25" s="43"/>
      <c r="B25" s="46">
        <v>22</v>
      </c>
      <c r="C25" s="47" t="s">
        <v>1101</v>
      </c>
      <c r="D25" s="54">
        <v>30436</v>
      </c>
      <c r="E25" s="49" t="s">
        <v>42</v>
      </c>
      <c r="F25" s="49" t="s">
        <v>1085</v>
      </c>
      <c r="G25" s="49" t="s">
        <v>1099</v>
      </c>
      <c r="H25" s="49" t="s">
        <v>1100</v>
      </c>
      <c r="I25" s="49" t="s">
        <v>1102</v>
      </c>
      <c r="J25" s="49" t="s">
        <v>1083</v>
      </c>
      <c r="K25" s="55" t="s">
        <v>9</v>
      </c>
      <c r="L25" s="58" t="str">
        <f t="shared" si="4"/>
        <v>12 л. 4 мес.</v>
      </c>
      <c r="M25" s="51" t="str">
        <f>RIGHT(H25,LEN(H25)-SEARCH("/",H25,1))</f>
        <v> 16 л. 2 мес.</v>
      </c>
      <c r="N25" s="52" t="str">
        <f>TRIM(LEFT(L25,2))&amp;","&amp;TRIM(MID(L25,SEARCH(".",L25,1)+2,2))</f>
        <v>12,4</v>
      </c>
      <c r="O25" s="59" t="str">
        <f>TRIM(LEFT(M25,3))&amp;","&amp;TRIM(MID(M25,SEARCH(".",M25,1)+2,2))</f>
        <v>16,2</v>
      </c>
      <c r="P25" s="53">
        <f t="shared" si="5"/>
        <v>12.4</v>
      </c>
      <c r="Q25" s="53">
        <f t="shared" si="5"/>
        <v>16.2</v>
      </c>
      <c r="R25" s="41"/>
      <c r="S25" s="41"/>
      <c r="T25" s="41"/>
      <c r="U25" s="41"/>
      <c r="V25" s="41"/>
    </row>
    <row r="26" spans="1:22" ht="142.5" thickBot="1">
      <c r="A26" s="43"/>
      <c r="B26" s="46">
        <v>23</v>
      </c>
      <c r="C26" s="47" t="s">
        <v>796</v>
      </c>
      <c r="D26" s="54">
        <v>24388</v>
      </c>
      <c r="E26" s="49" t="s">
        <v>302</v>
      </c>
      <c r="F26" s="49" t="s">
        <v>60</v>
      </c>
      <c r="G26" s="49" t="s">
        <v>176</v>
      </c>
      <c r="H26" s="49" t="s">
        <v>300</v>
      </c>
      <c r="I26" s="49" t="s">
        <v>307</v>
      </c>
      <c r="J26" s="49" t="s">
        <v>301</v>
      </c>
      <c r="K26" s="55" t="s">
        <v>9</v>
      </c>
      <c r="L26" s="58" t="str">
        <f t="shared" si="4"/>
        <v>19 л. 2 мес.</v>
      </c>
      <c r="M26" s="51" t="str">
        <f t="shared" si="0"/>
        <v> 30 л. 10 мес.</v>
      </c>
      <c r="N26" s="52" t="str">
        <f t="shared" si="1"/>
        <v>19,2</v>
      </c>
      <c r="O26" s="59" t="str">
        <f t="shared" si="2"/>
        <v>30,10</v>
      </c>
      <c r="P26" s="53">
        <f t="shared" si="5"/>
        <v>19.2</v>
      </c>
      <c r="Q26" s="53">
        <f t="shared" si="5"/>
        <v>30.1</v>
      </c>
      <c r="R26" s="41"/>
      <c r="S26" s="41"/>
      <c r="T26" s="41"/>
      <c r="U26" s="41"/>
      <c r="V26" s="41"/>
    </row>
    <row r="27" spans="1:22" ht="48" thickBot="1">
      <c r="A27" s="43"/>
      <c r="B27" s="46">
        <v>24</v>
      </c>
      <c r="C27" s="47" t="s">
        <v>1654</v>
      </c>
      <c r="D27" s="54">
        <v>28767</v>
      </c>
      <c r="E27" s="49" t="s">
        <v>7</v>
      </c>
      <c r="F27" s="49" t="s">
        <v>60</v>
      </c>
      <c r="G27" s="49" t="s">
        <v>63</v>
      </c>
      <c r="H27" s="49" t="s">
        <v>860</v>
      </c>
      <c r="I27" s="49" t="s">
        <v>1655</v>
      </c>
      <c r="J27" s="49" t="s">
        <v>861</v>
      </c>
      <c r="K27" s="55" t="s">
        <v>9</v>
      </c>
      <c r="L27" s="58" t="str">
        <f>LEFT($H27,SEARCH("/",$H27,1)-1)</f>
        <v>20 л. 11 мес.</v>
      </c>
      <c r="M27" s="51" t="str">
        <f>RIGHT(H27,LEN(H27)-SEARCH("/",H27,1))</f>
        <v> 21 г. 3 мес.</v>
      </c>
      <c r="N27" s="52" t="str">
        <f>TRIM(LEFT(L27,2))&amp;","&amp;TRIM(MID(L27,SEARCH(".",L27,1)+2,2))</f>
        <v>20,11</v>
      </c>
      <c r="O27" s="59" t="str">
        <f>TRIM(LEFT(M27,3))&amp;","&amp;TRIM(MID(M27,SEARCH(".",M27,1)+2,2))</f>
        <v>21,3</v>
      </c>
      <c r="P27" s="53">
        <f>VALUE(N27)</f>
        <v>20.11</v>
      </c>
      <c r="Q27" s="53">
        <f>VALUE(O27)</f>
        <v>21.3</v>
      </c>
      <c r="R27" s="41"/>
      <c r="S27" s="41"/>
      <c r="T27" s="41"/>
      <c r="U27" s="41"/>
      <c r="V27" s="41"/>
    </row>
    <row r="28" spans="1:22" ht="79.5" thickBot="1">
      <c r="A28" s="43"/>
      <c r="B28" s="46">
        <v>25</v>
      </c>
      <c r="C28" s="47" t="s">
        <v>1288</v>
      </c>
      <c r="D28" s="54">
        <v>28720</v>
      </c>
      <c r="E28" s="49" t="s">
        <v>7</v>
      </c>
      <c r="F28" s="49" t="s">
        <v>60</v>
      </c>
      <c r="G28" s="49" t="s">
        <v>45</v>
      </c>
      <c r="H28" s="49" t="s">
        <v>1289</v>
      </c>
      <c r="I28" s="49" t="s">
        <v>257</v>
      </c>
      <c r="J28" s="49" t="s">
        <v>1282</v>
      </c>
      <c r="K28" s="55" t="s">
        <v>9</v>
      </c>
      <c r="L28" s="58" t="str">
        <f t="shared" si="4"/>
        <v>21 г. 0 мес.</v>
      </c>
      <c r="M28" s="51" t="str">
        <f>RIGHT(H28,LEN(H28)-SEARCH("/",H28,1))</f>
        <v> 22 г. 5 мес.</v>
      </c>
      <c r="N28" s="52" t="str">
        <f>TRIM(LEFT(L28,2))&amp;","&amp;TRIM(MID(L28,SEARCH(".",L28,1)+2,2))</f>
        <v>21,0</v>
      </c>
      <c r="O28" s="59" t="str">
        <f>TRIM(LEFT(M28,3))&amp;","&amp;TRIM(MID(M28,SEARCH(".",M28,1)+2,2))</f>
        <v>22,5</v>
      </c>
      <c r="P28" s="53">
        <f>VALUE(N28)</f>
        <v>21</v>
      </c>
      <c r="Q28" s="53">
        <f>VALUE(O28)</f>
        <v>22.5</v>
      </c>
      <c r="R28" s="41"/>
      <c r="S28" s="41"/>
      <c r="T28" s="41"/>
      <c r="U28" s="41"/>
      <c r="V28" s="41"/>
    </row>
    <row r="29" spans="1:22" ht="111" thickBot="1">
      <c r="A29" s="43"/>
      <c r="B29" s="46">
        <v>26</v>
      </c>
      <c r="C29" s="47" t="s">
        <v>797</v>
      </c>
      <c r="D29" s="54">
        <v>28189</v>
      </c>
      <c r="E29" s="49" t="s">
        <v>128</v>
      </c>
      <c r="F29" s="49" t="s">
        <v>129</v>
      </c>
      <c r="G29" s="49" t="s">
        <v>45</v>
      </c>
      <c r="H29" s="49" t="s">
        <v>130</v>
      </c>
      <c r="I29" s="49" t="s">
        <v>1392</v>
      </c>
      <c r="J29" s="49" t="s">
        <v>742</v>
      </c>
      <c r="K29" s="55" t="s">
        <v>9</v>
      </c>
      <c r="L29" s="58" t="str">
        <f t="shared" si="4"/>
        <v>16 л. 5 мес.</v>
      </c>
      <c r="M29" s="51" t="str">
        <f t="shared" si="0"/>
        <v> 0 л. 0 мес.</v>
      </c>
      <c r="N29" s="52" t="str">
        <f t="shared" si="1"/>
        <v>16,5</v>
      </c>
      <c r="O29" s="59" t="str">
        <f t="shared" si="2"/>
        <v>0,0</v>
      </c>
      <c r="P29" s="53">
        <f t="shared" si="5"/>
        <v>16.5</v>
      </c>
      <c r="Q29" s="53">
        <f t="shared" si="5"/>
        <v>0</v>
      </c>
      <c r="R29" s="41"/>
      <c r="S29" s="41"/>
      <c r="T29" s="41"/>
      <c r="U29" s="41"/>
      <c r="V29" s="41"/>
    </row>
    <row r="30" spans="1:22" ht="95.25" thickBot="1">
      <c r="A30" s="43"/>
      <c r="B30" s="46">
        <v>27</v>
      </c>
      <c r="C30" s="47" t="s">
        <v>351</v>
      </c>
      <c r="D30" s="54">
        <v>30778</v>
      </c>
      <c r="E30" s="49" t="s">
        <v>7</v>
      </c>
      <c r="F30" s="49" t="s">
        <v>60</v>
      </c>
      <c r="G30" s="49" t="s">
        <v>266</v>
      </c>
      <c r="H30" s="49" t="s">
        <v>267</v>
      </c>
      <c r="I30" s="49" t="s">
        <v>226</v>
      </c>
      <c r="J30" s="49" t="s">
        <v>1482</v>
      </c>
      <c r="K30" s="55" t="s">
        <v>9</v>
      </c>
      <c r="L30" s="58" t="str">
        <f t="shared" si="4"/>
        <v>14 л. 2 мес.</v>
      </c>
      <c r="M30" s="51" t="str">
        <f t="shared" si="0"/>
        <v> 9 л. 9 мес.</v>
      </c>
      <c r="N30" s="52" t="str">
        <f t="shared" si="1"/>
        <v>14,2</v>
      </c>
      <c r="O30" s="59" t="str">
        <f t="shared" si="2"/>
        <v>9,9</v>
      </c>
      <c r="P30" s="53">
        <f t="shared" si="5"/>
        <v>14.2</v>
      </c>
      <c r="Q30" s="53">
        <f t="shared" si="5"/>
        <v>9.9</v>
      </c>
      <c r="R30" s="41"/>
      <c r="S30" s="41"/>
      <c r="T30" s="41"/>
      <c r="U30" s="41"/>
      <c r="V30" s="41"/>
    </row>
    <row r="31" spans="1:22" ht="48" thickBot="1">
      <c r="A31" s="43"/>
      <c r="B31" s="46">
        <v>28</v>
      </c>
      <c r="C31" s="47" t="s">
        <v>1419</v>
      </c>
      <c r="D31" s="54">
        <v>30046</v>
      </c>
      <c r="E31" s="49" t="s">
        <v>128</v>
      </c>
      <c r="F31" s="49" t="s">
        <v>129</v>
      </c>
      <c r="G31" s="49" t="s">
        <v>1417</v>
      </c>
      <c r="H31" s="49" t="s">
        <v>1420</v>
      </c>
      <c r="I31" s="49" t="s">
        <v>1655</v>
      </c>
      <c r="J31" s="49" t="s">
        <v>1418</v>
      </c>
      <c r="K31" s="55" t="s">
        <v>9</v>
      </c>
      <c r="L31" s="58" t="str">
        <f t="shared" si="4"/>
        <v>21 г. 6 мес.</v>
      </c>
      <c r="M31" s="51" t="str">
        <f>RIGHT(H31,LEN(H31)-SEARCH("/",H31,1))</f>
        <v> 18 л. 8 мес.</v>
      </c>
      <c r="N31" s="52" t="str">
        <f>TRIM(LEFT(L31,2))&amp;","&amp;TRIM(MID(L31,SEARCH(".",L31,1)+2,2))</f>
        <v>21,6</v>
      </c>
      <c r="O31" s="59" t="str">
        <f>TRIM(LEFT(M31,3))&amp;","&amp;TRIM(MID(M31,SEARCH(".",M31,1)+2,2))</f>
        <v>18,8</v>
      </c>
      <c r="P31" s="53">
        <f>VALUE(N31)</f>
        <v>21.6</v>
      </c>
      <c r="Q31" s="53">
        <f>VALUE(O31)</f>
        <v>18.8</v>
      </c>
      <c r="R31" s="41"/>
      <c r="S31" s="41"/>
      <c r="T31" s="41"/>
      <c r="U31" s="41"/>
      <c r="V31" s="41"/>
    </row>
    <row r="32" spans="1:22" ht="95.25" thickBot="1">
      <c r="A32" s="43"/>
      <c r="B32" s="46">
        <v>29</v>
      </c>
      <c r="C32" s="47" t="s">
        <v>201</v>
      </c>
      <c r="D32" s="54">
        <v>28458</v>
      </c>
      <c r="E32" s="49" t="s">
        <v>101</v>
      </c>
      <c r="F32" s="49" t="s">
        <v>438</v>
      </c>
      <c r="G32" s="49" t="s">
        <v>45</v>
      </c>
      <c r="H32" s="49" t="s">
        <v>441</v>
      </c>
      <c r="I32" s="49" t="s">
        <v>440</v>
      </c>
      <c r="J32" s="49" t="s">
        <v>439</v>
      </c>
      <c r="K32" s="55" t="s">
        <v>9</v>
      </c>
      <c r="L32" s="58" t="str">
        <f t="shared" si="4"/>
        <v>6 л. 0 мес.</v>
      </c>
      <c r="M32" s="51" t="str">
        <f t="shared" si="0"/>
        <v> 7 л. 0 мес.</v>
      </c>
      <c r="N32" s="52" t="str">
        <f t="shared" si="1"/>
        <v>6,0</v>
      </c>
      <c r="O32" s="59" t="str">
        <f t="shared" si="2"/>
        <v>7,0</v>
      </c>
      <c r="P32" s="53">
        <f>VALUE(N32)</f>
        <v>6</v>
      </c>
      <c r="Q32" s="53">
        <f>VALUE(O32)</f>
        <v>7</v>
      </c>
      <c r="R32" s="41"/>
      <c r="S32" s="41"/>
      <c r="T32" s="41"/>
      <c r="U32" s="41"/>
      <c r="V32" s="41"/>
    </row>
    <row r="33" spans="1:22" ht="126.75" thickBot="1">
      <c r="A33" s="43"/>
      <c r="B33" s="46">
        <v>30</v>
      </c>
      <c r="C33" s="47" t="s">
        <v>823</v>
      </c>
      <c r="D33" s="54">
        <v>28524</v>
      </c>
      <c r="E33" s="49" t="s">
        <v>7</v>
      </c>
      <c r="F33" s="49" t="s">
        <v>60</v>
      </c>
      <c r="G33" s="49" t="s">
        <v>165</v>
      </c>
      <c r="H33" s="49" t="s">
        <v>268</v>
      </c>
      <c r="I33" s="49" t="s">
        <v>1394</v>
      </c>
      <c r="J33" s="49" t="s">
        <v>1482</v>
      </c>
      <c r="K33" s="55" t="s">
        <v>9</v>
      </c>
      <c r="L33" s="58" t="str">
        <f t="shared" si="4"/>
        <v>14 л. 10 мес.</v>
      </c>
      <c r="M33" s="51" t="str">
        <f t="shared" si="0"/>
        <v> 20 л. 3 мес.</v>
      </c>
      <c r="N33" s="52" t="str">
        <f t="shared" si="1"/>
        <v>14,10</v>
      </c>
      <c r="O33" s="59" t="str">
        <f t="shared" si="2"/>
        <v>20,3</v>
      </c>
      <c r="P33" s="53">
        <f t="shared" si="5"/>
        <v>14.1</v>
      </c>
      <c r="Q33" s="53">
        <f t="shared" si="5"/>
        <v>20.3</v>
      </c>
      <c r="R33" s="41"/>
      <c r="S33" s="41"/>
      <c r="T33" s="41"/>
      <c r="U33" s="41"/>
      <c r="V33" s="41"/>
    </row>
    <row r="34" spans="1:22" ht="111" thickBot="1">
      <c r="A34" s="43"/>
      <c r="B34" s="46">
        <v>31</v>
      </c>
      <c r="C34" s="66" t="s">
        <v>270</v>
      </c>
      <c r="D34" s="56">
        <v>28713</v>
      </c>
      <c r="E34" s="57" t="s">
        <v>7</v>
      </c>
      <c r="F34" s="57" t="s">
        <v>60</v>
      </c>
      <c r="G34" s="57" t="s">
        <v>170</v>
      </c>
      <c r="H34" s="57" t="s">
        <v>269</v>
      </c>
      <c r="I34" s="57" t="s">
        <v>134</v>
      </c>
      <c r="J34" s="57" t="s">
        <v>1482</v>
      </c>
      <c r="K34" s="55" t="s">
        <v>9</v>
      </c>
      <c r="L34" s="58" t="str">
        <f t="shared" si="4"/>
        <v>19 л. 2 мес.</v>
      </c>
      <c r="M34" s="51" t="str">
        <f t="shared" si="0"/>
        <v> 16 л. 9 мес.</v>
      </c>
      <c r="N34" s="52" t="str">
        <f t="shared" si="1"/>
        <v>19,2</v>
      </c>
      <c r="O34" s="59" t="str">
        <f t="shared" si="2"/>
        <v>16,9</v>
      </c>
      <c r="P34" s="53">
        <f t="shared" si="5"/>
        <v>19.2</v>
      </c>
      <c r="Q34" s="53">
        <f t="shared" si="5"/>
        <v>16.9</v>
      </c>
      <c r="R34" s="41"/>
      <c r="S34" s="41"/>
      <c r="T34" s="41"/>
      <c r="U34" s="41"/>
      <c r="V34" s="41"/>
    </row>
    <row r="35" spans="1:22" ht="126.75" thickBot="1">
      <c r="A35" s="43"/>
      <c r="B35" s="46">
        <v>32</v>
      </c>
      <c r="C35" s="47" t="s">
        <v>1172</v>
      </c>
      <c r="D35" s="54">
        <v>27202</v>
      </c>
      <c r="E35" s="49" t="s">
        <v>42</v>
      </c>
      <c r="F35" s="49" t="s">
        <v>1166</v>
      </c>
      <c r="G35" s="49" t="s">
        <v>71</v>
      </c>
      <c r="H35" s="49" t="s">
        <v>1179</v>
      </c>
      <c r="I35" s="49" t="s">
        <v>1173</v>
      </c>
      <c r="J35" s="49" t="s">
        <v>1169</v>
      </c>
      <c r="K35" s="55" t="s">
        <v>9</v>
      </c>
      <c r="L35" s="58" t="str">
        <f t="shared" si="4"/>
        <v>21 г. 9 мес.</v>
      </c>
      <c r="M35" s="51" t="str">
        <f>RIGHT(H35,LEN(H35)-SEARCH("/",H35,1))</f>
        <v> 24 г. 0 мес.</v>
      </c>
      <c r="N35" s="52" t="str">
        <f>TRIM(LEFT(L35,2))&amp;","&amp;TRIM(MID(L35,SEARCH(".",L35,1)+2,2))</f>
        <v>21,9</v>
      </c>
      <c r="O35" s="59" t="str">
        <f>TRIM(LEFT(M35,3))&amp;","&amp;TRIM(MID(M35,SEARCH(".",M35,1)+2,2))</f>
        <v>24,0</v>
      </c>
      <c r="P35" s="53">
        <f aca="true" t="shared" si="6" ref="P35:Q37">VALUE(N35)</f>
        <v>21.9</v>
      </c>
      <c r="Q35" s="53">
        <f t="shared" si="6"/>
        <v>24</v>
      </c>
      <c r="R35" s="41"/>
      <c r="S35" s="41"/>
      <c r="T35" s="41"/>
      <c r="U35" s="41"/>
      <c r="V35" s="41"/>
    </row>
    <row r="36" spans="1:22" ht="126.75" thickBot="1">
      <c r="A36" s="43"/>
      <c r="B36" s="46">
        <v>33</v>
      </c>
      <c r="C36" s="47" t="s">
        <v>1497</v>
      </c>
      <c r="D36" s="54">
        <v>30347</v>
      </c>
      <c r="E36" s="49" t="s">
        <v>1498</v>
      </c>
      <c r="F36" s="49" t="s">
        <v>1486</v>
      </c>
      <c r="G36" s="49" t="s">
        <v>45</v>
      </c>
      <c r="H36" s="49" t="s">
        <v>1499</v>
      </c>
      <c r="I36" s="49" t="s">
        <v>1500</v>
      </c>
      <c r="J36" s="49" t="s">
        <v>1487</v>
      </c>
      <c r="K36" s="55" t="s">
        <v>9</v>
      </c>
      <c r="L36" s="58" t="str">
        <f t="shared" si="4"/>
        <v>21 г. 0 мес.</v>
      </c>
      <c r="M36" s="51" t="str">
        <f>RIGHT(H36,LEN(H36)-SEARCH("/",H36,1))</f>
        <v> 21 г. 0 мес.</v>
      </c>
      <c r="N36" s="52" t="str">
        <f>TRIM(LEFT(L36,2))&amp;","&amp;TRIM(MID(L36,SEARCH(".",L36,1)+2,2))</f>
        <v>21,0</v>
      </c>
      <c r="O36" s="59" t="str">
        <f>TRIM(LEFT(M36,3))&amp;","&amp;TRIM(MID(M36,SEARCH(".",M36,1)+2,2))</f>
        <v>21,0</v>
      </c>
      <c r="P36" s="53">
        <f t="shared" si="6"/>
        <v>21</v>
      </c>
      <c r="Q36" s="53">
        <f t="shared" si="6"/>
        <v>21</v>
      </c>
      <c r="R36" s="41"/>
      <c r="S36" s="41"/>
      <c r="T36" s="41"/>
      <c r="U36" s="41"/>
      <c r="V36" s="41"/>
    </row>
    <row r="37" spans="1:22" ht="95.25" thickBot="1">
      <c r="A37" s="43"/>
      <c r="B37" s="46">
        <v>34</v>
      </c>
      <c r="C37" s="47" t="s">
        <v>1290</v>
      </c>
      <c r="D37" s="54">
        <v>30764</v>
      </c>
      <c r="E37" s="49" t="s">
        <v>7</v>
      </c>
      <c r="F37" s="49" t="s">
        <v>60</v>
      </c>
      <c r="G37" s="49" t="s">
        <v>45</v>
      </c>
      <c r="H37" s="49" t="s">
        <v>1291</v>
      </c>
      <c r="I37" s="49" t="s">
        <v>1292</v>
      </c>
      <c r="J37" s="49" t="s">
        <v>1282</v>
      </c>
      <c r="K37" s="55" t="s">
        <v>9</v>
      </c>
      <c r="L37" s="58" t="str">
        <f t="shared" si="4"/>
        <v>12 л. 5 мес.</v>
      </c>
      <c r="M37" s="51" t="str">
        <f>RIGHT(H37,LEN(H37)-SEARCH("/",H37,1))</f>
        <v> 14 л. 0 мес.</v>
      </c>
      <c r="N37" s="52" t="str">
        <f>TRIM(LEFT(L37,2))&amp;","&amp;TRIM(MID(L37,SEARCH(".",L37,1)+2,2))</f>
        <v>12,5</v>
      </c>
      <c r="O37" s="59" t="str">
        <f>TRIM(LEFT(M37,3))&amp;","&amp;TRIM(MID(M37,SEARCH(".",M37,1)+2,2))</f>
        <v>14,0</v>
      </c>
      <c r="P37" s="53">
        <f t="shared" si="6"/>
        <v>12.5</v>
      </c>
      <c r="Q37" s="53">
        <f t="shared" si="6"/>
        <v>14</v>
      </c>
      <c r="R37" s="41"/>
      <c r="S37" s="41"/>
      <c r="T37" s="41"/>
      <c r="U37" s="41"/>
      <c r="V37" s="41"/>
    </row>
    <row r="38" spans="1:22" ht="79.5" thickBot="1">
      <c r="A38" s="43"/>
      <c r="B38" s="46">
        <v>35</v>
      </c>
      <c r="C38" s="47" t="s">
        <v>667</v>
      </c>
      <c r="D38" s="54">
        <v>25285</v>
      </c>
      <c r="E38" s="49" t="s">
        <v>7</v>
      </c>
      <c r="F38" s="49" t="s">
        <v>60</v>
      </c>
      <c r="G38" s="49" t="s">
        <v>665</v>
      </c>
      <c r="H38" s="49" t="s">
        <v>666</v>
      </c>
      <c r="I38" s="49" t="s">
        <v>668</v>
      </c>
      <c r="J38" s="49" t="s">
        <v>664</v>
      </c>
      <c r="K38" s="55" t="s">
        <v>9</v>
      </c>
      <c r="L38" s="58" t="str">
        <f>LEFT($H38,SEARCH("/",$H38,1)-1)</f>
        <v>31 г. 5 мес.</v>
      </c>
      <c r="M38" s="51" t="str">
        <f aca="true" t="shared" si="7" ref="M38:M96">RIGHT(H38,LEN(H38)-SEARCH("/",H38,1))</f>
        <v> 11 л. 4 мес.</v>
      </c>
      <c r="N38" s="52" t="str">
        <f aca="true" t="shared" si="8" ref="N38:N96">TRIM(LEFT(L38,2))&amp;","&amp;TRIM(MID(L38,SEARCH(".",L38,1)+2,2))</f>
        <v>31,5</v>
      </c>
      <c r="O38" s="59" t="str">
        <f aca="true" t="shared" si="9" ref="O38:O96">TRIM(LEFT(M38,3))&amp;","&amp;TRIM(MID(M38,SEARCH(".",M38,1)+2,2))</f>
        <v>11,4</v>
      </c>
      <c r="P38" s="53">
        <f aca="true" t="shared" si="10" ref="P38:Q48">VALUE(N38)</f>
        <v>31.5</v>
      </c>
      <c r="Q38" s="53">
        <f t="shared" si="10"/>
        <v>11.4</v>
      </c>
      <c r="R38" s="41"/>
      <c r="S38" s="41"/>
      <c r="T38" s="41"/>
      <c r="U38" s="41"/>
      <c r="V38" s="41"/>
    </row>
    <row r="39" spans="1:22" ht="142.5" thickBot="1">
      <c r="A39" s="43"/>
      <c r="B39" s="46">
        <v>36</v>
      </c>
      <c r="C39" s="47" t="s">
        <v>1104</v>
      </c>
      <c r="D39" s="54">
        <v>29462</v>
      </c>
      <c r="E39" s="49" t="s">
        <v>42</v>
      </c>
      <c r="F39" s="49" t="s">
        <v>1085</v>
      </c>
      <c r="G39" s="49" t="s">
        <v>45</v>
      </c>
      <c r="H39" s="49" t="s">
        <v>1103</v>
      </c>
      <c r="I39" s="49" t="s">
        <v>1105</v>
      </c>
      <c r="J39" s="49" t="s">
        <v>1083</v>
      </c>
      <c r="K39" s="55" t="s">
        <v>9</v>
      </c>
      <c r="L39" s="58" t="str">
        <f>LEFT($H39,SEARCH("/",$H39,1)-1)</f>
        <v>13 л. 10 мес.</v>
      </c>
      <c r="M39" s="51" t="str">
        <f>RIGHT(H39,LEN(H39)-SEARCH("/",H39,1))</f>
        <v> 18 л. 10 мес.</v>
      </c>
      <c r="N39" s="52" t="str">
        <f>TRIM(LEFT(L39,2))&amp;","&amp;TRIM(MID(L39,SEARCH(".",L39,1)+2,2))</f>
        <v>13,10</v>
      </c>
      <c r="O39" s="59" t="str">
        <f>TRIM(LEFT(M39,3))&amp;","&amp;TRIM(MID(M39,SEARCH(".",M39,1)+2,2))</f>
        <v>18,10</v>
      </c>
      <c r="P39" s="53">
        <f>VALUE(N39)</f>
        <v>13.1</v>
      </c>
      <c r="Q39" s="53">
        <f>VALUE(O39)</f>
        <v>18.1</v>
      </c>
      <c r="R39" s="41"/>
      <c r="S39" s="41"/>
      <c r="T39" s="41"/>
      <c r="U39" s="41"/>
      <c r="V39" s="41"/>
    </row>
    <row r="40" spans="1:22" ht="63.75" thickBot="1">
      <c r="A40" s="43"/>
      <c r="B40" s="46">
        <v>37</v>
      </c>
      <c r="C40" s="47" t="s">
        <v>1502</v>
      </c>
      <c r="D40" s="54">
        <v>27837</v>
      </c>
      <c r="E40" s="49" t="s">
        <v>128</v>
      </c>
      <c r="F40" s="49" t="s">
        <v>129</v>
      </c>
      <c r="G40" s="49" t="s">
        <v>1501</v>
      </c>
      <c r="H40" s="49" t="s">
        <v>1503</v>
      </c>
      <c r="I40" s="49" t="s">
        <v>1504</v>
      </c>
      <c r="J40" s="49" t="s">
        <v>1493</v>
      </c>
      <c r="K40" s="55" t="s">
        <v>9</v>
      </c>
      <c r="L40" s="58" t="str">
        <f>LEFT($H40,SEARCH("/",$H40,1)-1)</f>
        <v>22 г. 4 мес.</v>
      </c>
      <c r="M40" s="51" t="str">
        <f>RIGHT(H40,LEN(H40)-SEARCH("/",H40,1))</f>
        <v> 19 л. 9 мес.</v>
      </c>
      <c r="N40" s="52" t="str">
        <f>TRIM(LEFT(L40,2))&amp;","&amp;TRIM(MID(L40,SEARCH(".",L40,1)+2,2))</f>
        <v>22,4</v>
      </c>
      <c r="O40" s="59" t="str">
        <f>TRIM(LEFT(M40,3))&amp;","&amp;TRIM(MID(M40,SEARCH(".",M40,1)+2,2))</f>
        <v>19,9</v>
      </c>
      <c r="P40" s="53">
        <f>VALUE(N40)</f>
        <v>22.4</v>
      </c>
      <c r="Q40" s="53">
        <f>VALUE(O40)</f>
        <v>19.9</v>
      </c>
      <c r="R40" s="41"/>
      <c r="S40" s="41"/>
      <c r="T40" s="41"/>
      <c r="U40" s="41"/>
      <c r="V40" s="41"/>
    </row>
    <row r="41" spans="1:22" ht="126.75" thickBot="1">
      <c r="A41" s="43"/>
      <c r="B41" s="46">
        <v>38</v>
      </c>
      <c r="C41" s="47" t="s">
        <v>798</v>
      </c>
      <c r="D41" s="54">
        <v>24691</v>
      </c>
      <c r="E41" s="49" t="s">
        <v>83</v>
      </c>
      <c r="F41" s="49" t="s">
        <v>60</v>
      </c>
      <c r="G41" s="49" t="s">
        <v>88</v>
      </c>
      <c r="H41" s="49" t="s">
        <v>84</v>
      </c>
      <c r="I41" s="49" t="s">
        <v>122</v>
      </c>
      <c r="J41" s="49" t="s">
        <v>416</v>
      </c>
      <c r="K41" s="55" t="s">
        <v>9</v>
      </c>
      <c r="L41" s="58" t="str">
        <f t="shared" si="4"/>
        <v>24 г. 10 мес.</v>
      </c>
      <c r="M41" s="51" t="str">
        <f t="shared" si="7"/>
        <v> 24 г. 10 мес.</v>
      </c>
      <c r="N41" s="52" t="str">
        <f t="shared" si="8"/>
        <v>24,10</v>
      </c>
      <c r="O41" s="59" t="str">
        <f t="shared" si="9"/>
        <v>24,10</v>
      </c>
      <c r="P41" s="53">
        <f t="shared" si="10"/>
        <v>24.1</v>
      </c>
      <c r="Q41" s="53">
        <f t="shared" si="10"/>
        <v>24.1</v>
      </c>
      <c r="R41" s="41"/>
      <c r="S41" s="41"/>
      <c r="T41" s="41"/>
      <c r="U41" s="41"/>
      <c r="V41" s="41"/>
    </row>
    <row r="42" spans="1:22" ht="95.25" thickBot="1">
      <c r="A42" s="43"/>
      <c r="B42" s="46">
        <v>39</v>
      </c>
      <c r="C42" s="47" t="s">
        <v>443</v>
      </c>
      <c r="D42" s="54">
        <v>32463</v>
      </c>
      <c r="E42" s="49" t="s">
        <v>101</v>
      </c>
      <c r="F42" s="49" t="s">
        <v>438</v>
      </c>
      <c r="G42" s="49" t="s">
        <v>442</v>
      </c>
      <c r="H42" s="49" t="s">
        <v>424</v>
      </c>
      <c r="I42" s="49" t="s">
        <v>444</v>
      </c>
      <c r="J42" s="49" t="s">
        <v>439</v>
      </c>
      <c r="K42" s="55" t="s">
        <v>9</v>
      </c>
      <c r="L42" s="58" t="str">
        <f t="shared" si="4"/>
        <v>0 л. 0 мес.</v>
      </c>
      <c r="M42" s="51" t="str">
        <f t="shared" si="7"/>
        <v> 8 л. 0 мес.</v>
      </c>
      <c r="N42" s="52" t="str">
        <f t="shared" si="8"/>
        <v>0,0</v>
      </c>
      <c r="O42" s="59" t="str">
        <f t="shared" si="9"/>
        <v>8,0</v>
      </c>
      <c r="P42" s="53">
        <f t="shared" si="10"/>
        <v>0</v>
      </c>
      <c r="Q42" s="53">
        <f t="shared" si="10"/>
        <v>8</v>
      </c>
      <c r="R42" s="41"/>
      <c r="S42" s="41"/>
      <c r="T42" s="41"/>
      <c r="U42" s="41"/>
      <c r="V42" s="41"/>
    </row>
    <row r="43" spans="1:22" ht="95.25" thickBot="1">
      <c r="A43" s="43"/>
      <c r="B43" s="46">
        <v>40</v>
      </c>
      <c r="C43" s="47" t="s">
        <v>1422</v>
      </c>
      <c r="D43" s="54">
        <v>31655</v>
      </c>
      <c r="E43" s="49" t="s">
        <v>128</v>
      </c>
      <c r="F43" s="49" t="s">
        <v>129</v>
      </c>
      <c r="G43" s="49" t="s">
        <v>1421</v>
      </c>
      <c r="H43" s="49" t="s">
        <v>1423</v>
      </c>
      <c r="I43" s="49" t="s">
        <v>1424</v>
      </c>
      <c r="J43" s="49" t="s">
        <v>1413</v>
      </c>
      <c r="K43" s="55" t="s">
        <v>9</v>
      </c>
      <c r="L43" s="58" t="str">
        <f t="shared" si="4"/>
        <v>7 л. 3 мес.</v>
      </c>
      <c r="M43" s="51" t="str">
        <f>RIGHT(H43,LEN(H43)-SEARCH("/",H43,1))</f>
        <v> 15 л. 3 мес.</v>
      </c>
      <c r="N43" s="52" t="str">
        <f>TRIM(LEFT(L43,2))&amp;","&amp;TRIM(MID(L43,SEARCH(".",L43,1)+2,2))</f>
        <v>7,3</v>
      </c>
      <c r="O43" s="59" t="str">
        <f>TRIM(LEFT(M43,3))&amp;","&amp;TRIM(MID(M43,SEARCH(".",M43,1)+2,2))</f>
        <v>15,3</v>
      </c>
      <c r="P43" s="53">
        <f>VALUE(N43)</f>
        <v>7.3</v>
      </c>
      <c r="Q43" s="53">
        <f>VALUE(O43)</f>
        <v>15.3</v>
      </c>
      <c r="R43" s="41"/>
      <c r="S43" s="41"/>
      <c r="T43" s="41"/>
      <c r="U43" s="41"/>
      <c r="V43" s="41"/>
    </row>
    <row r="44" spans="1:22" ht="95.25" thickBot="1">
      <c r="A44" s="43"/>
      <c r="B44" s="46">
        <v>41</v>
      </c>
      <c r="C44" s="47" t="s">
        <v>446</v>
      </c>
      <c r="D44" s="54">
        <v>27255</v>
      </c>
      <c r="E44" s="49" t="s">
        <v>101</v>
      </c>
      <c r="F44" s="49" t="s">
        <v>427</v>
      </c>
      <c r="G44" s="49" t="s">
        <v>445</v>
      </c>
      <c r="H44" s="49" t="s">
        <v>447</v>
      </c>
      <c r="I44" s="49" t="s">
        <v>479</v>
      </c>
      <c r="J44" s="49" t="s">
        <v>428</v>
      </c>
      <c r="K44" s="55" t="s">
        <v>9</v>
      </c>
      <c r="L44" s="58" t="str">
        <f t="shared" si="4"/>
        <v>0 л. 0 мес.</v>
      </c>
      <c r="M44" s="51" t="str">
        <f t="shared" si="7"/>
        <v> 25 л. 1 мес.</v>
      </c>
      <c r="N44" s="52" t="str">
        <f t="shared" si="8"/>
        <v>0,0</v>
      </c>
      <c r="O44" s="59" t="str">
        <f t="shared" si="9"/>
        <v>25,1</v>
      </c>
      <c r="P44" s="53">
        <f t="shared" si="10"/>
        <v>0</v>
      </c>
      <c r="Q44" s="53">
        <f t="shared" si="10"/>
        <v>25.1</v>
      </c>
      <c r="R44" s="41"/>
      <c r="S44" s="41"/>
      <c r="T44" s="41"/>
      <c r="U44" s="41"/>
      <c r="V44" s="41"/>
    </row>
    <row r="45" spans="1:22" ht="126.75" thickBot="1">
      <c r="A45" s="43"/>
      <c r="B45" s="46">
        <v>42</v>
      </c>
      <c r="C45" s="47" t="s">
        <v>1107</v>
      </c>
      <c r="D45" s="54">
        <v>27852</v>
      </c>
      <c r="E45" s="49" t="s">
        <v>42</v>
      </c>
      <c r="F45" s="49" t="s">
        <v>1085</v>
      </c>
      <c r="G45" s="49" t="s">
        <v>45</v>
      </c>
      <c r="H45" s="49" t="s">
        <v>1106</v>
      </c>
      <c r="I45" s="49" t="s">
        <v>1108</v>
      </c>
      <c r="J45" s="49" t="s">
        <v>1083</v>
      </c>
      <c r="K45" s="55" t="s">
        <v>9</v>
      </c>
      <c r="L45" s="58" t="str">
        <f t="shared" si="4"/>
        <v>3 г. 3 мес.</v>
      </c>
      <c r="M45" s="51" t="str">
        <f>RIGHT(H45,LEN(H45)-SEARCH("/",H45,1))</f>
        <v> 27 л. 7 мес.</v>
      </c>
      <c r="N45" s="52" t="str">
        <f>TRIM(LEFT(L45,2))&amp;","&amp;TRIM(MID(L45,SEARCH(".",L45,1)+2,2))</f>
        <v>3,3</v>
      </c>
      <c r="O45" s="59" t="str">
        <f>TRIM(LEFT(M45,3))&amp;","&amp;TRIM(MID(M45,SEARCH(".",M45,1)+2,2))</f>
        <v>27,7</v>
      </c>
      <c r="P45" s="53">
        <f>VALUE(N45)</f>
        <v>3.3</v>
      </c>
      <c r="Q45" s="53">
        <f>VALUE(O45)</f>
        <v>27.7</v>
      </c>
      <c r="R45" s="41"/>
      <c r="S45" s="41"/>
      <c r="T45" s="41"/>
      <c r="U45" s="41"/>
      <c r="V45" s="41"/>
    </row>
    <row r="46" spans="1:22" ht="95.25" thickBot="1">
      <c r="A46" s="43"/>
      <c r="B46" s="46">
        <v>43</v>
      </c>
      <c r="C46" s="47" t="s">
        <v>448</v>
      </c>
      <c r="D46" s="54">
        <v>27713</v>
      </c>
      <c r="E46" s="49" t="s">
        <v>43</v>
      </c>
      <c r="F46" s="49" t="s">
        <v>438</v>
      </c>
      <c r="G46" s="49" t="s">
        <v>45</v>
      </c>
      <c r="H46" s="49" t="s">
        <v>449</v>
      </c>
      <c r="I46" s="49" t="s">
        <v>450</v>
      </c>
      <c r="J46" s="49" t="s">
        <v>439</v>
      </c>
      <c r="K46" s="55" t="s">
        <v>9</v>
      </c>
      <c r="L46" s="58" t="str">
        <f t="shared" si="4"/>
        <v>13 л. 0 мес.</v>
      </c>
      <c r="M46" s="51" t="str">
        <f t="shared" si="7"/>
        <v> 18 л. 0 мес.</v>
      </c>
      <c r="N46" s="52" t="str">
        <f t="shared" si="8"/>
        <v>13,0</v>
      </c>
      <c r="O46" s="59" t="str">
        <f t="shared" si="9"/>
        <v>18,0</v>
      </c>
      <c r="P46" s="53">
        <f t="shared" si="10"/>
        <v>13</v>
      </c>
      <c r="Q46" s="53">
        <f t="shared" si="10"/>
        <v>18</v>
      </c>
      <c r="R46" s="41"/>
      <c r="S46" s="41"/>
      <c r="T46" s="41"/>
      <c r="U46" s="41"/>
      <c r="V46" s="41"/>
    </row>
    <row r="47" spans="1:22" ht="95.25" thickBot="1">
      <c r="A47" s="43"/>
      <c r="B47" s="46">
        <v>44</v>
      </c>
      <c r="C47" s="47" t="s">
        <v>1294</v>
      </c>
      <c r="D47" s="54">
        <v>24979</v>
      </c>
      <c r="E47" s="49" t="s">
        <v>7</v>
      </c>
      <c r="F47" s="49" t="s">
        <v>60</v>
      </c>
      <c r="G47" s="49" t="s">
        <v>45</v>
      </c>
      <c r="H47" s="49" t="s">
        <v>1293</v>
      </c>
      <c r="I47" s="49" t="s">
        <v>1292</v>
      </c>
      <c r="J47" s="49" t="s">
        <v>1282</v>
      </c>
      <c r="K47" s="55" t="s">
        <v>9</v>
      </c>
      <c r="L47" s="58" t="str">
        <f t="shared" si="4"/>
        <v>36 л. 2 мес.</v>
      </c>
      <c r="M47" s="51" t="str">
        <f>RIGHT(H47,LEN(H47)-SEARCH("/",H47,1))</f>
        <v> 20 л. 10 мес.</v>
      </c>
      <c r="N47" s="52" t="str">
        <f>TRIM(LEFT(L47,2))&amp;","&amp;TRIM(MID(L47,SEARCH(".",L47,1)+2,2))</f>
        <v>36,2</v>
      </c>
      <c r="O47" s="59" t="str">
        <f>TRIM(LEFT(M47,3))&amp;","&amp;TRIM(MID(M47,SEARCH(".",M47,1)+2,2))</f>
        <v>20,10</v>
      </c>
      <c r="P47" s="53">
        <f>VALUE(N47)</f>
        <v>36.2</v>
      </c>
      <c r="Q47" s="53">
        <f>VALUE(O47)</f>
        <v>20.1</v>
      </c>
      <c r="R47" s="41"/>
      <c r="S47" s="41"/>
      <c r="T47" s="41"/>
      <c r="U47" s="41"/>
      <c r="V47" s="41"/>
    </row>
    <row r="48" spans="1:22" ht="111" thickBot="1">
      <c r="A48" s="43"/>
      <c r="B48" s="46">
        <v>45</v>
      </c>
      <c r="C48" s="47" t="s">
        <v>259</v>
      </c>
      <c r="D48" s="54">
        <v>30179</v>
      </c>
      <c r="E48" s="49" t="s">
        <v>7</v>
      </c>
      <c r="F48" s="49" t="s">
        <v>60</v>
      </c>
      <c r="G48" s="49" t="s">
        <v>258</v>
      </c>
      <c r="H48" s="49" t="s">
        <v>1425</v>
      </c>
      <c r="I48" s="49" t="s">
        <v>939</v>
      </c>
      <c r="J48" s="49" t="s">
        <v>1426</v>
      </c>
      <c r="K48" s="55" t="s">
        <v>9</v>
      </c>
      <c r="L48" s="58" t="str">
        <f t="shared" si="4"/>
        <v>14 л. 8 мес.</v>
      </c>
      <c r="M48" s="51" t="str">
        <f t="shared" si="7"/>
        <v> 4 г. 5 мес.</v>
      </c>
      <c r="N48" s="52" t="str">
        <f t="shared" si="8"/>
        <v>14,8</v>
      </c>
      <c r="O48" s="59" t="str">
        <f t="shared" si="9"/>
        <v>4,5</v>
      </c>
      <c r="P48" s="53">
        <f t="shared" si="10"/>
        <v>14.8</v>
      </c>
      <c r="Q48" s="53">
        <f t="shared" si="10"/>
        <v>4.5</v>
      </c>
      <c r="R48" s="41"/>
      <c r="S48" s="41"/>
      <c r="T48" s="41"/>
      <c r="U48" s="41"/>
      <c r="V48" s="41"/>
    </row>
    <row r="49" spans="1:22" ht="79.5" thickBot="1">
      <c r="A49" s="43"/>
      <c r="B49" s="46">
        <v>46</v>
      </c>
      <c r="C49" s="47" t="s">
        <v>916</v>
      </c>
      <c r="D49" s="54">
        <v>30854</v>
      </c>
      <c r="E49" s="49" t="s">
        <v>7</v>
      </c>
      <c r="F49" s="49" t="s">
        <v>60</v>
      </c>
      <c r="G49" s="49" t="s">
        <v>866</v>
      </c>
      <c r="H49" s="49" t="s">
        <v>865</v>
      </c>
      <c r="I49" s="49" t="s">
        <v>1318</v>
      </c>
      <c r="J49" s="49" t="s">
        <v>863</v>
      </c>
      <c r="K49" s="55" t="s">
        <v>9</v>
      </c>
      <c r="L49" s="58" t="str">
        <f t="shared" si="4"/>
        <v>8 л. 4 мес.</v>
      </c>
      <c r="M49" s="51" t="str">
        <f>RIGHT(H49,LEN(H49)-SEARCH("/",H49,1))</f>
        <v> 15 л. 8 мес.</v>
      </c>
      <c r="N49" s="52" t="str">
        <f>TRIM(LEFT(L49,2))&amp;","&amp;TRIM(MID(L49,SEARCH(".",L49,1)+2,2))</f>
        <v>8,4</v>
      </c>
      <c r="O49" s="59" t="str">
        <f>TRIM(LEFT(M49,3))&amp;","&amp;TRIM(MID(M49,SEARCH(".",M49,1)+2,2))</f>
        <v>15,8</v>
      </c>
      <c r="P49" s="53">
        <f aca="true" t="shared" si="11" ref="P49:Q61">VALUE(N49)</f>
        <v>8.4</v>
      </c>
      <c r="Q49" s="53">
        <f t="shared" si="11"/>
        <v>15.8</v>
      </c>
      <c r="R49" s="41"/>
      <c r="S49" s="41"/>
      <c r="T49" s="41"/>
      <c r="U49" s="41"/>
      <c r="V49" s="41"/>
    </row>
    <row r="50" spans="1:22" ht="79.5" thickBot="1">
      <c r="A50" s="43"/>
      <c r="B50" s="46">
        <v>47</v>
      </c>
      <c r="C50" s="47" t="s">
        <v>305</v>
      </c>
      <c r="D50" s="54">
        <v>28955</v>
      </c>
      <c r="E50" s="49" t="s">
        <v>7</v>
      </c>
      <c r="F50" s="49" t="s">
        <v>60</v>
      </c>
      <c r="G50" s="49" t="s">
        <v>303</v>
      </c>
      <c r="H50" s="49" t="s">
        <v>306</v>
      </c>
      <c r="I50" s="49" t="s">
        <v>1393</v>
      </c>
      <c r="J50" s="49" t="s">
        <v>304</v>
      </c>
      <c r="K50" s="55" t="s">
        <v>9</v>
      </c>
      <c r="L50" s="58" t="str">
        <f t="shared" si="4"/>
        <v>16 л. 4 мес.</v>
      </c>
      <c r="M50" s="51" t="str">
        <f t="shared" si="7"/>
        <v> 0 л. 0 мес.</v>
      </c>
      <c r="N50" s="52" t="str">
        <f t="shared" si="8"/>
        <v>16,4</v>
      </c>
      <c r="O50" s="59" t="str">
        <f t="shared" si="9"/>
        <v>0,0</v>
      </c>
      <c r="P50" s="53">
        <f t="shared" si="11"/>
        <v>16.4</v>
      </c>
      <c r="Q50" s="53">
        <f t="shared" si="11"/>
        <v>0</v>
      </c>
      <c r="R50" s="41"/>
      <c r="S50" s="41"/>
      <c r="T50" s="41"/>
      <c r="U50" s="41"/>
      <c r="V50" s="41"/>
    </row>
    <row r="51" spans="1:22" ht="95.25" thickBot="1">
      <c r="A51" s="43"/>
      <c r="B51" s="46">
        <v>48</v>
      </c>
      <c r="C51" s="47" t="s">
        <v>1428</v>
      </c>
      <c r="D51" s="54">
        <v>30583</v>
      </c>
      <c r="E51" s="49" t="s">
        <v>128</v>
      </c>
      <c r="F51" s="49" t="s">
        <v>129</v>
      </c>
      <c r="G51" s="49" t="s">
        <v>1427</v>
      </c>
      <c r="H51" s="49" t="s">
        <v>1430</v>
      </c>
      <c r="I51" s="49" t="s">
        <v>1429</v>
      </c>
      <c r="J51" s="49" t="s">
        <v>1413</v>
      </c>
      <c r="K51" s="55" t="s">
        <v>9</v>
      </c>
      <c r="L51" s="58" t="str">
        <f t="shared" si="4"/>
        <v>17 л. 0 мес.</v>
      </c>
      <c r="M51" s="51" t="str">
        <f>RIGHT(H51,LEN(H51)-SEARCH("/",H51,1))</f>
        <v> 1 г. 4 мес.</v>
      </c>
      <c r="N51" s="52" t="str">
        <f>TRIM(LEFT(L51,2))&amp;","&amp;TRIM(MID(L51,SEARCH(".",L51,1)+2,2))</f>
        <v>17,0</v>
      </c>
      <c r="O51" s="59" t="str">
        <f>TRIM(LEFT(M51,3))&amp;","&amp;TRIM(MID(M51,SEARCH(".",M51,1)+2,2))</f>
        <v>1,4</v>
      </c>
      <c r="P51" s="53">
        <f>VALUE(N51)</f>
        <v>17</v>
      </c>
      <c r="Q51" s="53">
        <f>VALUE(O51)</f>
        <v>1.4</v>
      </c>
      <c r="R51" s="41"/>
      <c r="S51" s="41"/>
      <c r="T51" s="41"/>
      <c r="U51" s="41"/>
      <c r="V51" s="41"/>
    </row>
    <row r="52" spans="1:22" ht="95.25" thickBot="1">
      <c r="A52" s="43"/>
      <c r="B52" s="46">
        <v>49</v>
      </c>
      <c r="C52" s="47" t="s">
        <v>225</v>
      </c>
      <c r="D52" s="54">
        <v>29290</v>
      </c>
      <c r="E52" s="49" t="s">
        <v>7</v>
      </c>
      <c r="F52" s="49" t="s">
        <v>60</v>
      </c>
      <c r="G52" s="49" t="s">
        <v>223</v>
      </c>
      <c r="H52" s="49" t="s">
        <v>224</v>
      </c>
      <c r="I52" s="49" t="s">
        <v>226</v>
      </c>
      <c r="J52" s="49" t="s">
        <v>1227</v>
      </c>
      <c r="K52" s="55" t="s">
        <v>9</v>
      </c>
      <c r="L52" s="58" t="str">
        <f t="shared" si="4"/>
        <v>18 л. 11 мес.</v>
      </c>
      <c r="M52" s="51" t="str">
        <f t="shared" si="7"/>
        <v> 5 л. 8 мес.</v>
      </c>
      <c r="N52" s="52" t="str">
        <f t="shared" si="8"/>
        <v>18,11</v>
      </c>
      <c r="O52" s="59" t="str">
        <f t="shared" si="9"/>
        <v>5,8</v>
      </c>
      <c r="P52" s="53">
        <f t="shared" si="11"/>
        <v>18.11</v>
      </c>
      <c r="Q52" s="53">
        <f t="shared" si="11"/>
        <v>5.8</v>
      </c>
      <c r="R52" s="41"/>
      <c r="S52" s="41"/>
      <c r="T52" s="41"/>
      <c r="U52" s="41"/>
      <c r="V52" s="41"/>
    </row>
    <row r="53" spans="1:22" ht="142.5" thickBot="1">
      <c r="A53" s="43"/>
      <c r="B53" s="46">
        <v>50</v>
      </c>
      <c r="C53" s="47" t="s">
        <v>272</v>
      </c>
      <c r="D53" s="54">
        <v>28072</v>
      </c>
      <c r="E53" s="49" t="s">
        <v>7</v>
      </c>
      <c r="F53" s="49" t="s">
        <v>60</v>
      </c>
      <c r="G53" s="49" t="s">
        <v>165</v>
      </c>
      <c r="H53" s="49" t="s">
        <v>271</v>
      </c>
      <c r="I53" s="49" t="s">
        <v>1585</v>
      </c>
      <c r="J53" s="49" t="s">
        <v>1579</v>
      </c>
      <c r="K53" s="55" t="s">
        <v>9</v>
      </c>
      <c r="L53" s="58" t="str">
        <f t="shared" si="4"/>
        <v>14 л. 1 мес.</v>
      </c>
      <c r="M53" s="51" t="str">
        <f t="shared" si="7"/>
        <v> 22 г. 2 мес.</v>
      </c>
      <c r="N53" s="52" t="str">
        <f t="shared" si="8"/>
        <v>14,1</v>
      </c>
      <c r="O53" s="59" t="str">
        <f t="shared" si="9"/>
        <v>22,2</v>
      </c>
      <c r="P53" s="53">
        <f t="shared" si="11"/>
        <v>14.1</v>
      </c>
      <c r="Q53" s="53">
        <f t="shared" si="11"/>
        <v>22.2</v>
      </c>
      <c r="R53" s="41"/>
      <c r="S53" s="41"/>
      <c r="T53" s="41"/>
      <c r="U53" s="41"/>
      <c r="V53" s="41"/>
    </row>
    <row r="54" spans="1:22" ht="95.25" thickBot="1">
      <c r="A54" s="43"/>
      <c r="B54" s="46">
        <v>51</v>
      </c>
      <c r="C54" s="47" t="s">
        <v>451</v>
      </c>
      <c r="D54" s="54">
        <v>28924</v>
      </c>
      <c r="E54" s="49" t="s">
        <v>43</v>
      </c>
      <c r="F54" s="49" t="s">
        <v>438</v>
      </c>
      <c r="G54" s="49" t="s">
        <v>391</v>
      </c>
      <c r="H54" s="49" t="s">
        <v>421</v>
      </c>
      <c r="I54" s="49" t="s">
        <v>452</v>
      </c>
      <c r="J54" s="49" t="s">
        <v>439</v>
      </c>
      <c r="K54" s="55" t="s">
        <v>9</v>
      </c>
      <c r="L54" s="58" t="str">
        <f t="shared" si="4"/>
        <v>0 л. 0 мес.</v>
      </c>
      <c r="M54" s="51" t="str">
        <f t="shared" si="7"/>
        <v> 18 л. 0 мес.</v>
      </c>
      <c r="N54" s="52" t="str">
        <f t="shared" si="8"/>
        <v>0,0</v>
      </c>
      <c r="O54" s="59" t="str">
        <f t="shared" si="9"/>
        <v>18,0</v>
      </c>
      <c r="P54" s="53">
        <f t="shared" si="11"/>
        <v>0</v>
      </c>
      <c r="Q54" s="53">
        <f t="shared" si="11"/>
        <v>18</v>
      </c>
      <c r="R54" s="41"/>
      <c r="S54" s="41"/>
      <c r="T54" s="41"/>
      <c r="U54" s="41"/>
      <c r="V54" s="41"/>
    </row>
    <row r="55" spans="1:22" ht="63.75" thickBot="1">
      <c r="A55" s="43"/>
      <c r="B55" s="46">
        <v>52</v>
      </c>
      <c r="C55" s="47" t="s">
        <v>1201</v>
      </c>
      <c r="D55" s="54">
        <v>31211</v>
      </c>
      <c r="E55" s="49" t="s">
        <v>7</v>
      </c>
      <c r="F55" s="49" t="s">
        <v>60</v>
      </c>
      <c r="G55" s="49" t="s">
        <v>1202</v>
      </c>
      <c r="H55" s="49" t="s">
        <v>1203</v>
      </c>
      <c r="I55" s="49" t="s">
        <v>1204</v>
      </c>
      <c r="J55" s="49" t="s">
        <v>1205</v>
      </c>
      <c r="K55" s="55" t="s">
        <v>9</v>
      </c>
      <c r="L55" s="58" t="str">
        <f t="shared" si="4"/>
        <v>14 л. 7 мес.</v>
      </c>
      <c r="M55" s="51" t="str">
        <f>RIGHT(H55,LEN(H55)-SEARCH("/",H55,1))</f>
        <v> 0 л. 0 мес.</v>
      </c>
      <c r="N55" s="52" t="str">
        <f>TRIM(LEFT(L55,2))&amp;","&amp;TRIM(MID(L55,SEARCH(".",L55,1)+2,2))</f>
        <v>14,7</v>
      </c>
      <c r="O55" s="59" t="str">
        <f>TRIM(LEFT(M55,3))&amp;","&amp;TRIM(MID(M55,SEARCH(".",M55,1)+2,2))</f>
        <v>0,0</v>
      </c>
      <c r="P55" s="53">
        <f>VALUE(N55)</f>
        <v>14.7</v>
      </c>
      <c r="Q55" s="53">
        <f>VALUE(O55)</f>
        <v>0</v>
      </c>
      <c r="R55" s="41"/>
      <c r="S55" s="41"/>
      <c r="T55" s="41"/>
      <c r="U55" s="41"/>
      <c r="V55" s="41"/>
    </row>
    <row r="56" spans="1:22" ht="111" thickBot="1">
      <c r="A56" s="43"/>
      <c r="B56" s="46">
        <v>53</v>
      </c>
      <c r="C56" s="47" t="s">
        <v>131</v>
      </c>
      <c r="D56" s="54">
        <v>31274</v>
      </c>
      <c r="E56" s="49" t="s">
        <v>128</v>
      </c>
      <c r="F56" s="49" t="s">
        <v>129</v>
      </c>
      <c r="G56" s="49" t="s">
        <v>132</v>
      </c>
      <c r="H56" s="49" t="s">
        <v>133</v>
      </c>
      <c r="I56" s="49" t="s">
        <v>134</v>
      </c>
      <c r="J56" s="49" t="s">
        <v>742</v>
      </c>
      <c r="K56" s="55" t="s">
        <v>9</v>
      </c>
      <c r="L56" s="58" t="str">
        <f t="shared" si="4"/>
        <v>10 л. 11 мес.</v>
      </c>
      <c r="M56" s="51" t="str">
        <f t="shared" si="7"/>
        <v> 15  л. 4 мес.</v>
      </c>
      <c r="N56" s="52" t="str">
        <f t="shared" si="8"/>
        <v>10,11</v>
      </c>
      <c r="O56" s="59" t="str">
        <f t="shared" si="9"/>
        <v>15,4</v>
      </c>
      <c r="P56" s="53">
        <f t="shared" si="11"/>
        <v>10.11</v>
      </c>
      <c r="Q56" s="53">
        <f t="shared" si="11"/>
        <v>15.4</v>
      </c>
      <c r="R56" s="41"/>
      <c r="S56" s="41"/>
      <c r="T56" s="41"/>
      <c r="U56" s="41"/>
      <c r="V56" s="41"/>
    </row>
    <row r="57" spans="1:22" ht="174" thickBot="1">
      <c r="A57" s="43"/>
      <c r="B57" s="46">
        <v>54</v>
      </c>
      <c r="C57" s="47" t="s">
        <v>1147</v>
      </c>
      <c r="D57" s="54">
        <v>33541</v>
      </c>
      <c r="E57" s="49" t="s">
        <v>42</v>
      </c>
      <c r="F57" s="49" t="s">
        <v>1148</v>
      </c>
      <c r="G57" s="49" t="s">
        <v>41</v>
      </c>
      <c r="H57" s="49" t="s">
        <v>196</v>
      </c>
      <c r="I57" s="49" t="s">
        <v>1149</v>
      </c>
      <c r="J57" s="49" t="s">
        <v>1146</v>
      </c>
      <c r="K57" s="55" t="s">
        <v>10</v>
      </c>
      <c r="L57" s="58" t="str">
        <f t="shared" si="4"/>
        <v>7 л. 9 мес.</v>
      </c>
      <c r="M57" s="51" t="str">
        <f>RIGHT(H57,LEN(H57)-SEARCH("/",H57,1))</f>
        <v> 7 л. 9 мес.</v>
      </c>
      <c r="N57" s="52" t="str">
        <f>TRIM(LEFT(L57,2))&amp;","&amp;TRIM(MID(L57,SEARCH(".",L57,1)+2,2))</f>
        <v>7,9</v>
      </c>
      <c r="O57" s="59" t="str">
        <f>TRIM(LEFT(M57,3))&amp;","&amp;TRIM(MID(M57,SEARCH(".",M57,1)+2,2))</f>
        <v>7,9</v>
      </c>
      <c r="P57" s="53">
        <f t="shared" si="11"/>
        <v>7.9</v>
      </c>
      <c r="Q57" s="53">
        <f t="shared" si="11"/>
        <v>7.9</v>
      </c>
      <c r="R57" s="41"/>
      <c r="S57" s="41"/>
      <c r="T57" s="41"/>
      <c r="U57" s="41"/>
      <c r="V57" s="41"/>
    </row>
    <row r="58" spans="1:22" ht="126.75" thickBot="1">
      <c r="A58" s="43"/>
      <c r="B58" s="46">
        <v>55</v>
      </c>
      <c r="C58" s="47" t="s">
        <v>1151</v>
      </c>
      <c r="D58" s="54">
        <v>29665</v>
      </c>
      <c r="E58" s="49" t="s">
        <v>42</v>
      </c>
      <c r="F58" s="49" t="s">
        <v>1148</v>
      </c>
      <c r="G58" s="49" t="s">
        <v>45</v>
      </c>
      <c r="H58" s="49" t="s">
        <v>1150</v>
      </c>
      <c r="I58" s="49" t="s">
        <v>1309</v>
      </c>
      <c r="J58" s="49" t="s">
        <v>1146</v>
      </c>
      <c r="K58" s="55" t="s">
        <v>10</v>
      </c>
      <c r="L58" s="58" t="str">
        <f t="shared" si="4"/>
        <v>7 л. 5 мес.</v>
      </c>
      <c r="M58" s="51" t="str">
        <f>RIGHT(H58,LEN(H58)-SEARCH("/",H58,1))</f>
        <v> 11 л. 2 мес.</v>
      </c>
      <c r="N58" s="52" t="str">
        <f>TRIM(LEFT(L58,2))&amp;","&amp;TRIM(MID(L58,SEARCH(".",L58,1)+2,2))</f>
        <v>7,5</v>
      </c>
      <c r="O58" s="59" t="str">
        <f>TRIM(LEFT(M58,3))&amp;","&amp;TRIM(MID(M58,SEARCH(".",M58,1)+2,2))</f>
        <v>11,2</v>
      </c>
      <c r="P58" s="53">
        <f t="shared" si="11"/>
        <v>7.5</v>
      </c>
      <c r="Q58" s="53">
        <f t="shared" si="11"/>
        <v>11.2</v>
      </c>
      <c r="R58" s="41"/>
      <c r="S58" s="41"/>
      <c r="T58" s="41"/>
      <c r="U58" s="41"/>
      <c r="V58" s="41"/>
    </row>
    <row r="59" spans="1:22" ht="111" thickBot="1">
      <c r="A59" s="43"/>
      <c r="B59" s="46">
        <v>56</v>
      </c>
      <c r="C59" s="47" t="s">
        <v>1664</v>
      </c>
      <c r="D59" s="54">
        <v>27127</v>
      </c>
      <c r="E59" s="49" t="s">
        <v>7</v>
      </c>
      <c r="F59" s="49" t="s">
        <v>74</v>
      </c>
      <c r="G59" s="49" t="s">
        <v>1666</v>
      </c>
      <c r="H59" s="49" t="s">
        <v>1665</v>
      </c>
      <c r="I59" s="49" t="s">
        <v>1667</v>
      </c>
      <c r="J59" s="49" t="s">
        <v>1663</v>
      </c>
      <c r="K59" s="55" t="s">
        <v>10</v>
      </c>
      <c r="L59" s="58" t="str">
        <f t="shared" si="4"/>
        <v>21 г. 5 мес.</v>
      </c>
      <c r="M59" s="51" t="str">
        <f>RIGHT(H59,LEN(H59)-SEARCH("/",H59,1))</f>
        <v> 0 л. 11 мес.</v>
      </c>
      <c r="N59" s="52" t="str">
        <f>TRIM(LEFT(L59,2))&amp;","&amp;TRIM(MID(L59,SEARCH(".",L59,1)+2,2))</f>
        <v>21,5</v>
      </c>
      <c r="O59" s="59" t="str">
        <f>TRIM(LEFT(M59,3))&amp;","&amp;TRIM(MID(M59,SEARCH(".",M59,1)+2,2))</f>
        <v>0,11</v>
      </c>
      <c r="P59" s="53">
        <f>VALUE(N59)</f>
        <v>21.5</v>
      </c>
      <c r="Q59" s="53">
        <f>VALUE(O59)</f>
        <v>0.11</v>
      </c>
      <c r="R59" s="41"/>
      <c r="S59" s="41"/>
      <c r="T59" s="41"/>
      <c r="U59" s="41"/>
      <c r="V59" s="41"/>
    </row>
    <row r="60" spans="1:22" ht="126.75" thickBot="1">
      <c r="A60" s="43"/>
      <c r="B60" s="46">
        <v>57</v>
      </c>
      <c r="C60" s="47" t="s">
        <v>1589</v>
      </c>
      <c r="D60" s="54">
        <v>31582</v>
      </c>
      <c r="E60" s="49" t="s">
        <v>128</v>
      </c>
      <c r="F60" s="49" t="s">
        <v>135</v>
      </c>
      <c r="G60" s="49" t="s">
        <v>45</v>
      </c>
      <c r="H60" s="49" t="s">
        <v>298</v>
      </c>
      <c r="I60" s="49" t="s">
        <v>1590</v>
      </c>
      <c r="J60" s="49" t="s">
        <v>1588</v>
      </c>
      <c r="K60" s="55" t="s">
        <v>10</v>
      </c>
      <c r="L60" s="58" t="str">
        <f t="shared" si="4"/>
        <v>11 л. 4 мес.</v>
      </c>
      <c r="M60" s="51" t="str">
        <f>RIGHT(H60,LEN(H60)-SEARCH("/",H60,1))</f>
        <v> 11 л. 4 мес.</v>
      </c>
      <c r="N60" s="52" t="str">
        <f>TRIM(LEFT(L60,2))&amp;","&amp;TRIM(MID(L60,SEARCH(".",L60,1)+2,2))</f>
        <v>11,4</v>
      </c>
      <c r="O60" s="59" t="str">
        <f>TRIM(LEFT(M60,3))&amp;","&amp;TRIM(MID(M60,SEARCH(".",M60,1)+2,2))</f>
        <v>11,4</v>
      </c>
      <c r="P60" s="53">
        <f>VALUE(N60)</f>
        <v>11.4</v>
      </c>
      <c r="Q60" s="53">
        <f>VALUE(O60)</f>
        <v>11.4</v>
      </c>
      <c r="R60" s="41"/>
      <c r="S60" s="41"/>
      <c r="T60" s="41"/>
      <c r="U60" s="41"/>
      <c r="V60" s="41"/>
    </row>
    <row r="61" spans="1:22" ht="79.5" thickBot="1">
      <c r="A61" s="43"/>
      <c r="B61" s="46">
        <v>58</v>
      </c>
      <c r="C61" s="47" t="s">
        <v>482</v>
      </c>
      <c r="D61" s="54">
        <v>29456</v>
      </c>
      <c r="E61" s="49" t="s">
        <v>78</v>
      </c>
      <c r="F61" s="49" t="s">
        <v>483</v>
      </c>
      <c r="G61" s="49" t="s">
        <v>480</v>
      </c>
      <c r="H61" s="49" t="s">
        <v>484</v>
      </c>
      <c r="I61" s="49" t="s">
        <v>485</v>
      </c>
      <c r="J61" s="49" t="s">
        <v>481</v>
      </c>
      <c r="K61" s="55" t="s">
        <v>10</v>
      </c>
      <c r="L61" s="58" t="str">
        <f t="shared" si="4"/>
        <v>0 л. 0 мес.</v>
      </c>
      <c r="M61" s="51" t="str">
        <f t="shared" si="7"/>
        <v> 16 л. 3 мес.</v>
      </c>
      <c r="N61" s="52" t="str">
        <f t="shared" si="8"/>
        <v>0,0</v>
      </c>
      <c r="O61" s="59" t="str">
        <f t="shared" si="9"/>
        <v>16,3</v>
      </c>
      <c r="P61" s="53">
        <f t="shared" si="11"/>
        <v>0</v>
      </c>
      <c r="Q61" s="53">
        <f t="shared" si="11"/>
        <v>16.3</v>
      </c>
      <c r="R61" s="41"/>
      <c r="S61" s="41"/>
      <c r="T61" s="41"/>
      <c r="U61" s="41"/>
      <c r="V61" s="41"/>
    </row>
    <row r="62" spans="1:22" ht="142.5" thickBot="1">
      <c r="A62" s="43"/>
      <c r="B62" s="46">
        <v>59</v>
      </c>
      <c r="C62" s="47" t="s">
        <v>577</v>
      </c>
      <c r="D62" s="54">
        <v>28200</v>
      </c>
      <c r="E62" s="49" t="s">
        <v>44</v>
      </c>
      <c r="F62" s="49" t="s">
        <v>574</v>
      </c>
      <c r="G62" s="49" t="s">
        <v>917</v>
      </c>
      <c r="H62" s="49" t="s">
        <v>578</v>
      </c>
      <c r="I62" s="49" t="s">
        <v>1657</v>
      </c>
      <c r="J62" s="49" t="s">
        <v>576</v>
      </c>
      <c r="K62" s="55" t="s">
        <v>10</v>
      </c>
      <c r="L62" s="58" t="str">
        <f t="shared" si="4"/>
        <v>18 л. 8 мес.</v>
      </c>
      <c r="M62" s="51" t="str">
        <f t="shared" si="7"/>
        <v> 0 л. 0 мес.</v>
      </c>
      <c r="N62" s="52" t="str">
        <f t="shared" si="8"/>
        <v>18,8</v>
      </c>
      <c r="O62" s="59" t="str">
        <f t="shared" si="9"/>
        <v>0,0</v>
      </c>
      <c r="P62" s="53">
        <f aca="true" t="shared" si="12" ref="P62:Q65">VALUE(N62)</f>
        <v>18.8</v>
      </c>
      <c r="Q62" s="53">
        <f t="shared" si="12"/>
        <v>0</v>
      </c>
      <c r="R62" s="41"/>
      <c r="S62" s="41"/>
      <c r="T62" s="41"/>
      <c r="U62" s="41"/>
      <c r="V62" s="41"/>
    </row>
    <row r="63" spans="1:22" ht="95.25" thickBot="1">
      <c r="A63" s="43"/>
      <c r="B63" s="46">
        <v>60</v>
      </c>
      <c r="C63" s="47" t="s">
        <v>1177</v>
      </c>
      <c r="D63" s="54">
        <v>32110</v>
      </c>
      <c r="E63" s="49" t="s">
        <v>28</v>
      </c>
      <c r="F63" s="49" t="s">
        <v>1174</v>
      </c>
      <c r="G63" s="49" t="s">
        <v>72</v>
      </c>
      <c r="H63" s="49" t="s">
        <v>1175</v>
      </c>
      <c r="I63" s="49" t="s">
        <v>1178</v>
      </c>
      <c r="J63" s="49" t="s">
        <v>1176</v>
      </c>
      <c r="K63" s="55" t="s">
        <v>10</v>
      </c>
      <c r="L63" s="58" t="str">
        <f t="shared" si="4"/>
        <v>4 г. 7 мес.</v>
      </c>
      <c r="M63" s="51" t="str">
        <f>RIGHT(H63,LEN(H63)-SEARCH("/",H63,1))</f>
        <v> 11 л. 7 мес.</v>
      </c>
      <c r="N63" s="52" t="str">
        <f>TRIM(LEFT(L63,2))&amp;","&amp;TRIM(MID(L63,SEARCH(".",L63,1)+2,2))</f>
        <v>4,7</v>
      </c>
      <c r="O63" s="59" t="str">
        <f>TRIM(LEFT(M63,3))&amp;","&amp;TRIM(MID(M63,SEARCH(".",M63,1)+2,2))</f>
        <v>11,7</v>
      </c>
      <c r="P63" s="53">
        <f>VALUE(N63)</f>
        <v>4.7</v>
      </c>
      <c r="Q63" s="53">
        <f>VALUE(O63)</f>
        <v>11.7</v>
      </c>
      <c r="R63" s="41"/>
      <c r="S63" s="41"/>
      <c r="T63" s="41"/>
      <c r="U63" s="41"/>
      <c r="V63" s="41"/>
    </row>
    <row r="64" spans="1:22" ht="79.5" thickBot="1">
      <c r="A64" s="43"/>
      <c r="B64" s="46">
        <v>61</v>
      </c>
      <c r="C64" s="47" t="s">
        <v>750</v>
      </c>
      <c r="D64" s="54">
        <v>26419</v>
      </c>
      <c r="E64" s="49" t="s">
        <v>7</v>
      </c>
      <c r="F64" s="49" t="s">
        <v>74</v>
      </c>
      <c r="G64" s="49" t="s">
        <v>747</v>
      </c>
      <c r="H64" s="49" t="s">
        <v>748</v>
      </c>
      <c r="I64" s="49" t="s">
        <v>751</v>
      </c>
      <c r="J64" s="49" t="s">
        <v>749</v>
      </c>
      <c r="K64" s="55" t="s">
        <v>10</v>
      </c>
      <c r="L64" s="58" t="str">
        <f t="shared" si="4"/>
        <v>26 л. 11 мес.</v>
      </c>
      <c r="M64" s="51" t="str">
        <f>RIGHT(H64,LEN(H64)-SEARCH("/",H64,1))</f>
        <v> 26 л. 11 мес.</v>
      </c>
      <c r="N64" s="52" t="str">
        <f>TRIM(LEFT(L64,2))&amp;","&amp;TRIM(MID(L64,SEARCH(".",L64,1)+2,2))</f>
        <v>26,11</v>
      </c>
      <c r="O64" s="59" t="str">
        <f>TRIM(LEFT(M64,3))&amp;","&amp;TRIM(MID(M64,SEARCH(".",M64,1)+2,2))</f>
        <v>26,11</v>
      </c>
      <c r="P64" s="53">
        <f t="shared" si="12"/>
        <v>26.11</v>
      </c>
      <c r="Q64" s="53">
        <f t="shared" si="12"/>
        <v>26.11</v>
      </c>
      <c r="R64" s="41"/>
      <c r="S64" s="41"/>
      <c r="T64" s="41"/>
      <c r="U64" s="41"/>
      <c r="V64" s="41"/>
    </row>
    <row r="65" spans="1:22" ht="205.5" thickBot="1">
      <c r="A65" s="43"/>
      <c r="B65" s="46">
        <v>62</v>
      </c>
      <c r="C65" s="47" t="s">
        <v>875</v>
      </c>
      <c r="D65" s="54">
        <v>30329</v>
      </c>
      <c r="E65" s="49" t="s">
        <v>870</v>
      </c>
      <c r="F65" s="49" t="s">
        <v>871</v>
      </c>
      <c r="G65" s="49" t="s">
        <v>1713</v>
      </c>
      <c r="H65" s="49" t="s">
        <v>868</v>
      </c>
      <c r="I65" s="49" t="s">
        <v>26</v>
      </c>
      <c r="J65" s="49" t="s">
        <v>872</v>
      </c>
      <c r="K65" s="55" t="s">
        <v>10</v>
      </c>
      <c r="L65" s="58" t="str">
        <f t="shared" si="4"/>
        <v>9 л. 6 мес.</v>
      </c>
      <c r="M65" s="51" t="str">
        <f>RIGHT(H65,LEN(H65)-SEARCH("/",H65,1))</f>
        <v> 9 л. 6 мес.</v>
      </c>
      <c r="N65" s="52" t="str">
        <f>TRIM(LEFT(L65,2))&amp;","&amp;TRIM(MID(L65,SEARCH(".",L65,1)+2,2))</f>
        <v>9,6</v>
      </c>
      <c r="O65" s="59" t="str">
        <f>TRIM(LEFT(M65,3))&amp;","&amp;TRIM(MID(M65,SEARCH(".",M65,1)+2,2))</f>
        <v>9,6</v>
      </c>
      <c r="P65" s="53">
        <f t="shared" si="12"/>
        <v>9.6</v>
      </c>
      <c r="Q65" s="53">
        <f t="shared" si="12"/>
        <v>9.6</v>
      </c>
      <c r="R65" s="41"/>
      <c r="S65" s="41"/>
      <c r="T65" s="41"/>
      <c r="U65" s="41"/>
      <c r="V65" s="41"/>
    </row>
    <row r="66" spans="1:22" ht="126.75" thickBot="1">
      <c r="A66" s="43"/>
      <c r="B66" s="46">
        <v>63</v>
      </c>
      <c r="C66" s="47" t="s">
        <v>308</v>
      </c>
      <c r="D66" s="54">
        <v>25318</v>
      </c>
      <c r="E66" s="49" t="s">
        <v>127</v>
      </c>
      <c r="F66" s="49" t="s">
        <v>260</v>
      </c>
      <c r="G66" s="49" t="s">
        <v>309</v>
      </c>
      <c r="H66" s="49" t="s">
        <v>310</v>
      </c>
      <c r="I66" s="49" t="s">
        <v>1332</v>
      </c>
      <c r="J66" s="49" t="s">
        <v>311</v>
      </c>
      <c r="K66" s="55" t="s">
        <v>10</v>
      </c>
      <c r="L66" s="58" t="str">
        <f t="shared" si="4"/>
        <v>26 л. 8 мес.</v>
      </c>
      <c r="M66" s="51" t="str">
        <f t="shared" si="7"/>
        <v> 28 л. 7 мес.</v>
      </c>
      <c r="N66" s="52" t="str">
        <f t="shared" si="8"/>
        <v>26,8</v>
      </c>
      <c r="O66" s="59" t="str">
        <f t="shared" si="9"/>
        <v>28,7</v>
      </c>
      <c r="P66" s="53">
        <f>VALUE(N66)</f>
        <v>26.8</v>
      </c>
      <c r="Q66" s="53">
        <f>VALUE(O66)</f>
        <v>28.7</v>
      </c>
      <c r="R66" s="41"/>
      <c r="S66" s="41"/>
      <c r="T66" s="41"/>
      <c r="U66" s="41"/>
      <c r="V66" s="41"/>
    </row>
    <row r="67" spans="1:22" ht="79.5" thickBot="1">
      <c r="A67" s="43"/>
      <c r="B67" s="46">
        <v>64</v>
      </c>
      <c r="C67" s="47" t="s">
        <v>671</v>
      </c>
      <c r="D67" s="54">
        <v>25746</v>
      </c>
      <c r="E67" s="49" t="s">
        <v>7</v>
      </c>
      <c r="F67" s="49" t="s">
        <v>74</v>
      </c>
      <c r="G67" s="49" t="s">
        <v>669</v>
      </c>
      <c r="H67" s="49" t="s">
        <v>670</v>
      </c>
      <c r="I67" s="49" t="s">
        <v>672</v>
      </c>
      <c r="J67" s="49" t="s">
        <v>664</v>
      </c>
      <c r="K67" s="55" t="s">
        <v>10</v>
      </c>
      <c r="L67" s="58" t="str">
        <f t="shared" si="4"/>
        <v>34 г. 3 мес.</v>
      </c>
      <c r="M67" s="51" t="str">
        <f t="shared" si="7"/>
        <v> 20 л. 4 мес.</v>
      </c>
      <c r="N67" s="52" t="str">
        <f t="shared" si="8"/>
        <v>34,3</v>
      </c>
      <c r="O67" s="59" t="str">
        <f t="shared" si="9"/>
        <v>20,4</v>
      </c>
      <c r="P67" s="53">
        <f aca="true" t="shared" si="13" ref="P67:Q82">VALUE(N67)</f>
        <v>34.3</v>
      </c>
      <c r="Q67" s="53">
        <f t="shared" si="13"/>
        <v>20.4</v>
      </c>
      <c r="R67" s="41"/>
      <c r="S67" s="41"/>
      <c r="T67" s="41"/>
      <c r="U67" s="41"/>
      <c r="V67" s="41"/>
    </row>
    <row r="68" spans="1:22" ht="63.75" thickBot="1">
      <c r="A68" s="43"/>
      <c r="B68" s="46">
        <v>65</v>
      </c>
      <c r="C68" s="47" t="s">
        <v>1431</v>
      </c>
      <c r="D68" s="54">
        <v>30603</v>
      </c>
      <c r="E68" s="49" t="s">
        <v>128</v>
      </c>
      <c r="F68" s="49" t="s">
        <v>135</v>
      </c>
      <c r="G68" s="49" t="s">
        <v>376</v>
      </c>
      <c r="H68" s="49" t="s">
        <v>1432</v>
      </c>
      <c r="I68" s="49" t="s">
        <v>1433</v>
      </c>
      <c r="J68" s="49" t="s">
        <v>1413</v>
      </c>
      <c r="K68" s="55" t="s">
        <v>10</v>
      </c>
      <c r="L68" s="58" t="str">
        <f t="shared" si="4"/>
        <v>13 л. 0 мес.</v>
      </c>
      <c r="M68" s="51" t="str">
        <f>RIGHT(H68,LEN(H68)-SEARCH("/",H68,1))</f>
        <v> 0 л. 0 мес.</v>
      </c>
      <c r="N68" s="52" t="str">
        <f>TRIM(LEFT(L68,2))&amp;","&amp;TRIM(MID(L68,SEARCH(".",L68,1)+2,2))</f>
        <v>13,0</v>
      </c>
      <c r="O68" s="59" t="str">
        <f>TRIM(LEFT(M68,3))&amp;","&amp;TRIM(MID(M68,SEARCH(".",M68,1)+2,2))</f>
        <v>0,0</v>
      </c>
      <c r="P68" s="53">
        <f>VALUE(N68)</f>
        <v>13</v>
      </c>
      <c r="Q68" s="53">
        <f>VALUE(O68)</f>
        <v>0</v>
      </c>
      <c r="R68" s="41"/>
      <c r="S68" s="41"/>
      <c r="T68" s="41"/>
      <c r="U68" s="41"/>
      <c r="V68" s="41"/>
    </row>
    <row r="69" spans="1:22" ht="79.5" thickBot="1">
      <c r="A69" s="43"/>
      <c r="B69" s="46">
        <v>66</v>
      </c>
      <c r="C69" s="47" t="s">
        <v>943</v>
      </c>
      <c r="D69" s="54">
        <v>23185</v>
      </c>
      <c r="E69" s="49" t="s">
        <v>78</v>
      </c>
      <c r="F69" s="49" t="s">
        <v>944</v>
      </c>
      <c r="G69" s="49" t="s">
        <v>940</v>
      </c>
      <c r="H69" s="49" t="s">
        <v>941</v>
      </c>
      <c r="I69" s="49" t="s">
        <v>26</v>
      </c>
      <c r="J69" s="49" t="s">
        <v>942</v>
      </c>
      <c r="K69" s="55" t="s">
        <v>10</v>
      </c>
      <c r="L69" s="58" t="str">
        <f t="shared" si="4"/>
        <v>4 г. 3 мес.</v>
      </c>
      <c r="M69" s="51" t="str">
        <f>RIGHT(H69,LEN(H69)-SEARCH("/",H69,1))</f>
        <v> 29 л. 8 мес.</v>
      </c>
      <c r="N69" s="52" t="str">
        <f>TRIM(LEFT(L69,2))&amp;","&amp;TRIM(MID(L69,SEARCH(".",L69,1)+2,2))</f>
        <v>4,3</v>
      </c>
      <c r="O69" s="59" t="str">
        <f>TRIM(LEFT(M69,3))&amp;","&amp;TRIM(MID(M69,SEARCH(".",M69,1)+2,2))</f>
        <v>29,8</v>
      </c>
      <c r="P69" s="53">
        <f t="shared" si="13"/>
        <v>4.3</v>
      </c>
      <c r="Q69" s="53">
        <f t="shared" si="13"/>
        <v>29.8</v>
      </c>
      <c r="R69" s="41"/>
      <c r="S69" s="41"/>
      <c r="T69" s="41"/>
      <c r="U69" s="41"/>
      <c r="V69" s="41"/>
    </row>
    <row r="70" spans="1:22" ht="95.25" thickBot="1">
      <c r="A70" s="43"/>
      <c r="B70" s="46">
        <v>67</v>
      </c>
      <c r="C70" s="47" t="s">
        <v>1509</v>
      </c>
      <c r="D70" s="54">
        <v>27956</v>
      </c>
      <c r="E70" s="49" t="s">
        <v>1505</v>
      </c>
      <c r="F70" s="49" t="s">
        <v>1506</v>
      </c>
      <c r="G70" s="49" t="s">
        <v>1507</v>
      </c>
      <c r="H70" s="49" t="s">
        <v>1510</v>
      </c>
      <c r="I70" s="49" t="s">
        <v>1511</v>
      </c>
      <c r="J70" s="49" t="s">
        <v>1508</v>
      </c>
      <c r="K70" s="55" t="s">
        <v>10</v>
      </c>
      <c r="L70" s="58" t="str">
        <f t="shared" si="4"/>
        <v>26 л. 4 мес.</v>
      </c>
      <c r="M70" s="51" t="str">
        <f>RIGHT(H70,LEN(H70)-SEARCH("/",H70,1))</f>
        <v> 29 л. 4 мес.</v>
      </c>
      <c r="N70" s="52" t="str">
        <f>TRIM(LEFT(L70,2))&amp;","&amp;TRIM(MID(L70,SEARCH(".",L70,1)+2,2))</f>
        <v>26,4</v>
      </c>
      <c r="O70" s="59" t="str">
        <f>TRIM(LEFT(M70,3))&amp;","&amp;TRIM(MID(M70,SEARCH(".",M70,1)+2,2))</f>
        <v>29,4</v>
      </c>
      <c r="P70" s="53">
        <f>VALUE(N70)</f>
        <v>26.4</v>
      </c>
      <c r="Q70" s="53">
        <f>VALUE(O70)</f>
        <v>29.4</v>
      </c>
      <c r="R70" s="41"/>
      <c r="S70" s="41"/>
      <c r="T70" s="41"/>
      <c r="U70" s="41"/>
      <c r="V70" s="41"/>
    </row>
    <row r="71" spans="1:22" ht="126.75" thickBot="1">
      <c r="A71" s="43"/>
      <c r="B71" s="46">
        <v>68</v>
      </c>
      <c r="C71" s="47" t="s">
        <v>1113</v>
      </c>
      <c r="D71" s="54">
        <v>27964</v>
      </c>
      <c r="E71" s="49" t="s">
        <v>42</v>
      </c>
      <c r="F71" s="49" t="s">
        <v>1109</v>
      </c>
      <c r="G71" s="49" t="s">
        <v>1110</v>
      </c>
      <c r="H71" s="49" t="s">
        <v>1111</v>
      </c>
      <c r="I71" s="49" t="s">
        <v>245</v>
      </c>
      <c r="J71" s="49" t="s">
        <v>1112</v>
      </c>
      <c r="K71" s="55" t="s">
        <v>10</v>
      </c>
      <c r="L71" s="58" t="str">
        <f t="shared" si="4"/>
        <v>13 л. 5 мес.</v>
      </c>
      <c r="M71" s="51" t="str">
        <f>RIGHT(H71,LEN(H71)-SEARCH("/",H71,1))</f>
        <v> 19 л. 10 мес.</v>
      </c>
      <c r="N71" s="52" t="str">
        <f>TRIM(LEFT(L71,2))&amp;","&amp;TRIM(MID(L71,SEARCH(".",L71,1)+2,2))</f>
        <v>13,5</v>
      </c>
      <c r="O71" s="59" t="str">
        <f>TRIM(LEFT(M71,3))&amp;","&amp;TRIM(MID(M71,SEARCH(".",M71,1)+2,2))</f>
        <v>19,10</v>
      </c>
      <c r="P71" s="53">
        <f t="shared" si="13"/>
        <v>13.5</v>
      </c>
      <c r="Q71" s="53">
        <f t="shared" si="13"/>
        <v>19.1</v>
      </c>
      <c r="R71" s="41"/>
      <c r="S71" s="41"/>
      <c r="T71" s="41"/>
      <c r="U71" s="41"/>
      <c r="V71" s="41"/>
    </row>
    <row r="72" spans="1:22" ht="79.5" thickBot="1">
      <c r="A72" s="43"/>
      <c r="B72" s="46">
        <v>69</v>
      </c>
      <c r="C72" s="47" t="s">
        <v>799</v>
      </c>
      <c r="D72" s="54">
        <v>28378</v>
      </c>
      <c r="E72" s="49" t="s">
        <v>28</v>
      </c>
      <c r="F72" s="49" t="s">
        <v>85</v>
      </c>
      <c r="G72" s="49" t="s">
        <v>45</v>
      </c>
      <c r="H72" s="49" t="s">
        <v>86</v>
      </c>
      <c r="I72" s="49" t="s">
        <v>1332</v>
      </c>
      <c r="J72" s="49" t="s">
        <v>477</v>
      </c>
      <c r="K72" s="55" t="s">
        <v>10</v>
      </c>
      <c r="L72" s="58" t="str">
        <f t="shared" si="4"/>
        <v>4 г. 2 мес.</v>
      </c>
      <c r="M72" s="51" t="str">
        <f t="shared" si="7"/>
        <v> 14 л. 3 мес.</v>
      </c>
      <c r="N72" s="52" t="str">
        <f t="shared" si="8"/>
        <v>4,2</v>
      </c>
      <c r="O72" s="59" t="str">
        <f t="shared" si="9"/>
        <v>14,3</v>
      </c>
      <c r="P72" s="53">
        <f t="shared" si="13"/>
        <v>4.2</v>
      </c>
      <c r="Q72" s="53">
        <f t="shared" si="13"/>
        <v>14.3</v>
      </c>
      <c r="R72" s="41"/>
      <c r="S72" s="41"/>
      <c r="T72" s="41"/>
      <c r="U72" s="41"/>
      <c r="V72" s="41"/>
    </row>
    <row r="73" spans="1:22" ht="126.75" thickBot="1">
      <c r="A73" s="43"/>
      <c r="B73" s="46">
        <v>70</v>
      </c>
      <c r="C73" s="47" t="s">
        <v>46</v>
      </c>
      <c r="D73" s="54">
        <v>26694</v>
      </c>
      <c r="E73" s="49" t="s">
        <v>33</v>
      </c>
      <c r="F73" s="49" t="s">
        <v>47</v>
      </c>
      <c r="G73" s="49" t="s">
        <v>48</v>
      </c>
      <c r="H73" s="49" t="s">
        <v>49</v>
      </c>
      <c r="I73" s="49" t="s">
        <v>50</v>
      </c>
      <c r="J73" s="49" t="s">
        <v>368</v>
      </c>
      <c r="K73" s="55" t="s">
        <v>10</v>
      </c>
      <c r="L73" s="58" t="str">
        <f t="shared" si="4"/>
        <v>13 л. 1 мес.</v>
      </c>
      <c r="M73" s="51" t="str">
        <f t="shared" si="7"/>
        <v> 19 л. 2 мес.</v>
      </c>
      <c r="N73" s="52" t="str">
        <f t="shared" si="8"/>
        <v>13,1</v>
      </c>
      <c r="O73" s="59" t="str">
        <f t="shared" si="9"/>
        <v>19,2</v>
      </c>
      <c r="P73" s="53">
        <f t="shared" si="13"/>
        <v>13.1</v>
      </c>
      <c r="Q73" s="53">
        <f t="shared" si="13"/>
        <v>19.2</v>
      </c>
      <c r="R73" s="41"/>
      <c r="S73" s="41"/>
      <c r="T73" s="41"/>
      <c r="U73" s="41"/>
      <c r="V73" s="41"/>
    </row>
    <row r="74" spans="1:22" ht="126.75" thickBot="1">
      <c r="A74" s="43"/>
      <c r="B74" s="46">
        <v>71</v>
      </c>
      <c r="C74" s="47" t="s">
        <v>1513</v>
      </c>
      <c r="D74" s="54">
        <v>30698</v>
      </c>
      <c r="E74" s="49" t="s">
        <v>1498</v>
      </c>
      <c r="F74" s="49" t="s">
        <v>1512</v>
      </c>
      <c r="G74" s="49" t="s">
        <v>72</v>
      </c>
      <c r="H74" s="49" t="s">
        <v>1514</v>
      </c>
      <c r="I74" s="49" t="s">
        <v>1515</v>
      </c>
      <c r="J74" s="49" t="s">
        <v>1487</v>
      </c>
      <c r="K74" s="55" t="s">
        <v>10</v>
      </c>
      <c r="L74" s="58" t="str">
        <f t="shared" si="4"/>
        <v>0 л. 11 мес.</v>
      </c>
      <c r="M74" s="51" t="str">
        <f>RIGHT(H74,LEN(H74)-SEARCH("/",H74,1))</f>
        <v> 15 л. 9 мес.</v>
      </c>
      <c r="N74" s="52" t="str">
        <f>TRIM(LEFT(L74,2))&amp;","&amp;TRIM(MID(L74,SEARCH(".",L74,1)+2,2))</f>
        <v>0,11</v>
      </c>
      <c r="O74" s="59" t="str">
        <f>TRIM(LEFT(M74,3))&amp;","&amp;TRIM(MID(M74,SEARCH(".",M74,1)+2,2))</f>
        <v>15,9</v>
      </c>
      <c r="P74" s="53">
        <f>VALUE(N74)</f>
        <v>0.11</v>
      </c>
      <c r="Q74" s="53">
        <f>VALUE(O74)</f>
        <v>15.9</v>
      </c>
      <c r="R74" s="41"/>
      <c r="S74" s="41"/>
      <c r="T74" s="41"/>
      <c r="U74" s="41"/>
      <c r="V74" s="41"/>
    </row>
    <row r="75" spans="1:22" ht="111" thickBot="1">
      <c r="A75" s="43"/>
      <c r="B75" s="46">
        <v>72</v>
      </c>
      <c r="C75" s="47" t="s">
        <v>1331</v>
      </c>
      <c r="D75" s="54">
        <v>34975</v>
      </c>
      <c r="E75" s="49" t="s">
        <v>7</v>
      </c>
      <c r="F75" s="49" t="s">
        <v>74</v>
      </c>
      <c r="G75" s="49" t="s">
        <v>288</v>
      </c>
      <c r="H75" s="49" t="s">
        <v>290</v>
      </c>
      <c r="I75" s="49" t="s">
        <v>289</v>
      </c>
      <c r="J75" s="49" t="s">
        <v>1580</v>
      </c>
      <c r="K75" s="55" t="s">
        <v>10</v>
      </c>
      <c r="L75" s="58" t="str">
        <f>LEFT($H75,SEARCH("/",$H75,1)-1)</f>
        <v>3 г. 4 мес.</v>
      </c>
      <c r="M75" s="51" t="str">
        <f>RIGHT(H75,LEN(H75)-SEARCH("/",H75,1))</f>
        <v> 3 г. 4 мес.</v>
      </c>
      <c r="N75" s="52" t="str">
        <f>TRIM(LEFT(L75,2))&amp;","&amp;TRIM(MID(L75,SEARCH(".",L75,1)+2,2))</f>
        <v>3,4</v>
      </c>
      <c r="O75" s="59" t="str">
        <f>TRIM(LEFT(M75,3))&amp;","&amp;TRIM(MID(M75,SEARCH(".",M75,1)+2,2))</f>
        <v>3,4</v>
      </c>
      <c r="P75" s="53">
        <f>VALUE(N75)</f>
        <v>3.4</v>
      </c>
      <c r="Q75" s="53">
        <f>VALUE(O75)</f>
        <v>3.4</v>
      </c>
      <c r="R75" s="41"/>
      <c r="S75" s="41"/>
      <c r="T75" s="41"/>
      <c r="U75" s="41"/>
      <c r="V75" s="41"/>
    </row>
    <row r="76" spans="1:22" ht="79.5" thickBot="1">
      <c r="A76" s="43"/>
      <c r="B76" s="46">
        <v>73</v>
      </c>
      <c r="C76" s="47" t="s">
        <v>755</v>
      </c>
      <c r="D76" s="54">
        <v>25783</v>
      </c>
      <c r="E76" s="49" t="s">
        <v>7</v>
      </c>
      <c r="F76" s="49" t="s">
        <v>74</v>
      </c>
      <c r="G76" s="49" t="s">
        <v>752</v>
      </c>
      <c r="H76" s="49" t="s">
        <v>753</v>
      </c>
      <c r="I76" s="49" t="s">
        <v>756</v>
      </c>
      <c r="J76" s="49" t="s">
        <v>754</v>
      </c>
      <c r="K76" s="55" t="s">
        <v>10</v>
      </c>
      <c r="L76" s="58" t="str">
        <f t="shared" si="4"/>
        <v>16 л. 2 мес.</v>
      </c>
      <c r="M76" s="51" t="str">
        <f>RIGHT(H76,LEN(H76)-SEARCH("/",H76,1))</f>
        <v> 28 л. 8 мес.</v>
      </c>
      <c r="N76" s="52" t="str">
        <f>TRIM(LEFT(L76,2))&amp;","&amp;TRIM(MID(L76,SEARCH(".",L76,1)+2,2))</f>
        <v>16,2</v>
      </c>
      <c r="O76" s="59" t="str">
        <f>TRIM(LEFT(M76,3))&amp;","&amp;TRIM(MID(M76,SEARCH(".",M76,1)+2,2))</f>
        <v>28,8</v>
      </c>
      <c r="P76" s="53">
        <f t="shared" si="13"/>
        <v>16.2</v>
      </c>
      <c r="Q76" s="53">
        <f t="shared" si="13"/>
        <v>28.8</v>
      </c>
      <c r="R76" s="41"/>
      <c r="S76" s="41"/>
      <c r="T76" s="41"/>
      <c r="U76" s="41"/>
      <c r="V76" s="41"/>
    </row>
    <row r="77" spans="1:22" ht="126.75" thickBot="1">
      <c r="A77" s="43"/>
      <c r="B77" s="46">
        <v>74</v>
      </c>
      <c r="C77" s="66" t="s">
        <v>3</v>
      </c>
      <c r="D77" s="56">
        <v>28697</v>
      </c>
      <c r="E77" s="57" t="s">
        <v>42</v>
      </c>
      <c r="F77" s="57" t="s">
        <v>1387</v>
      </c>
      <c r="G77" s="57" t="s">
        <v>25</v>
      </c>
      <c r="H77" s="47" t="s">
        <v>945</v>
      </c>
      <c r="I77" s="49" t="s">
        <v>946</v>
      </c>
      <c r="J77" s="66" t="s">
        <v>963</v>
      </c>
      <c r="K77" s="55" t="s">
        <v>10</v>
      </c>
      <c r="L77" s="58" t="str">
        <f t="shared" si="4"/>
        <v>17 л. 3 мес.</v>
      </c>
      <c r="M77" s="51" t="str">
        <f t="shared" si="7"/>
        <v> 26 л. 7 мес.</v>
      </c>
      <c r="N77" s="52" t="str">
        <f t="shared" si="8"/>
        <v>17,3</v>
      </c>
      <c r="O77" s="59" t="str">
        <f t="shared" si="9"/>
        <v>26,7</v>
      </c>
      <c r="P77" s="53">
        <f t="shared" si="13"/>
        <v>17.3</v>
      </c>
      <c r="Q77" s="53">
        <f t="shared" si="13"/>
        <v>26.7</v>
      </c>
      <c r="R77" s="41"/>
      <c r="S77" s="41"/>
      <c r="T77" s="41"/>
      <c r="U77" s="41"/>
      <c r="V77" s="41"/>
    </row>
    <row r="78" spans="1:22" ht="63.75" thickBot="1">
      <c r="A78" s="43"/>
      <c r="B78" s="46">
        <v>75</v>
      </c>
      <c r="C78" s="47" t="s">
        <v>800</v>
      </c>
      <c r="D78" s="54">
        <v>25305</v>
      </c>
      <c r="E78" s="49" t="s">
        <v>7</v>
      </c>
      <c r="F78" s="49" t="s">
        <v>74</v>
      </c>
      <c r="G78" s="49" t="s">
        <v>312</v>
      </c>
      <c r="H78" s="49" t="s">
        <v>313</v>
      </c>
      <c r="I78" s="49" t="s">
        <v>29</v>
      </c>
      <c r="J78" s="49" t="s">
        <v>304</v>
      </c>
      <c r="K78" s="55" t="s">
        <v>10</v>
      </c>
      <c r="L78" s="58" t="str">
        <f t="shared" si="4"/>
        <v>9 л. 5 мес.</v>
      </c>
      <c r="M78" s="51" t="str">
        <f t="shared" si="7"/>
        <v> 22 г. 2 мес.</v>
      </c>
      <c r="N78" s="52" t="str">
        <f t="shared" si="8"/>
        <v>9,5</v>
      </c>
      <c r="O78" s="59" t="str">
        <f t="shared" si="9"/>
        <v>22,2</v>
      </c>
      <c r="P78" s="53">
        <f t="shared" si="13"/>
        <v>9.5</v>
      </c>
      <c r="Q78" s="53">
        <f t="shared" si="13"/>
        <v>22.2</v>
      </c>
      <c r="R78" s="41"/>
      <c r="S78" s="41"/>
      <c r="T78" s="41"/>
      <c r="U78" s="41"/>
      <c r="V78" s="41"/>
    </row>
    <row r="79" spans="1:22" ht="79.5" thickBot="1">
      <c r="A79" s="43"/>
      <c r="B79" s="46">
        <v>76</v>
      </c>
      <c r="C79" s="47" t="s">
        <v>874</v>
      </c>
      <c r="D79" s="54">
        <v>27577</v>
      </c>
      <c r="E79" s="49" t="s">
        <v>7</v>
      </c>
      <c r="F79" s="49" t="s">
        <v>74</v>
      </c>
      <c r="G79" s="49" t="s">
        <v>873</v>
      </c>
      <c r="H79" s="49" t="s">
        <v>864</v>
      </c>
      <c r="I79" s="49" t="s">
        <v>1313</v>
      </c>
      <c r="J79" s="49" t="s">
        <v>861</v>
      </c>
      <c r="K79" s="55" t="s">
        <v>10</v>
      </c>
      <c r="L79" s="58" t="str">
        <f t="shared" si="4"/>
        <v>19 л. 10 мес.</v>
      </c>
      <c r="M79" s="51" t="str">
        <f>RIGHT(H79,LEN(H79)-SEARCH("/",H79,1))</f>
        <v> 0 л. 0 мес. </v>
      </c>
      <c r="N79" s="52" t="str">
        <f>TRIM(LEFT(L79,2))&amp;","&amp;TRIM(MID(L79,SEARCH(".",L79,1)+2,2))</f>
        <v>19,10</v>
      </c>
      <c r="O79" s="59" t="str">
        <f>TRIM(LEFT(M79,3))&amp;","&amp;TRIM(MID(M79,SEARCH(".",M79,1)+2,2))</f>
        <v>0,0</v>
      </c>
      <c r="P79" s="53">
        <f aca="true" t="shared" si="14" ref="P79:Q81">VALUE(N79)</f>
        <v>19.1</v>
      </c>
      <c r="Q79" s="53">
        <f t="shared" si="14"/>
        <v>0</v>
      </c>
      <c r="R79" s="41"/>
      <c r="S79" s="41"/>
      <c r="T79" s="41"/>
      <c r="U79" s="41"/>
      <c r="V79" s="41"/>
    </row>
    <row r="80" spans="1:22" ht="79.5" thickBot="1">
      <c r="A80" s="43"/>
      <c r="B80" s="46">
        <v>77</v>
      </c>
      <c r="C80" s="47" t="s">
        <v>1435</v>
      </c>
      <c r="D80" s="54">
        <v>31073</v>
      </c>
      <c r="E80" s="49" t="s">
        <v>128</v>
      </c>
      <c r="F80" s="49" t="s">
        <v>135</v>
      </c>
      <c r="G80" s="49" t="s">
        <v>1434</v>
      </c>
      <c r="H80" s="49" t="s">
        <v>1436</v>
      </c>
      <c r="I80" s="49" t="s">
        <v>1437</v>
      </c>
      <c r="J80" s="49" t="s">
        <v>1418</v>
      </c>
      <c r="K80" s="55" t="s">
        <v>10</v>
      </c>
      <c r="L80" s="58" t="str">
        <f t="shared" si="4"/>
        <v>7 л. 8 мес.</v>
      </c>
      <c r="M80" s="51" t="str">
        <f>RIGHT(H80,LEN(H80)-SEARCH("/",H80,1))</f>
        <v> 0 л. 0 мес.</v>
      </c>
      <c r="N80" s="52" t="str">
        <f>TRIM(LEFT(L80,2))&amp;","&amp;TRIM(MID(L80,SEARCH(".",L80,1)+2,2))</f>
        <v>7,8</v>
      </c>
      <c r="O80" s="59" t="str">
        <f>TRIM(LEFT(M80,3))&amp;","&amp;TRIM(MID(M80,SEARCH(".",M80,1)+2,2))</f>
        <v>0,0</v>
      </c>
      <c r="P80" s="53">
        <f t="shared" si="14"/>
        <v>7.8</v>
      </c>
      <c r="Q80" s="53">
        <f t="shared" si="14"/>
        <v>0</v>
      </c>
      <c r="R80" s="41"/>
      <c r="S80" s="41"/>
      <c r="T80" s="41"/>
      <c r="U80" s="41"/>
      <c r="V80" s="41"/>
    </row>
    <row r="81" spans="1:22" ht="126.75" thickBot="1">
      <c r="A81" s="43"/>
      <c r="B81" s="46">
        <v>78</v>
      </c>
      <c r="C81" s="47" t="s">
        <v>676</v>
      </c>
      <c r="D81" s="54">
        <v>25402</v>
      </c>
      <c r="E81" s="49" t="s">
        <v>137</v>
      </c>
      <c r="F81" s="49" t="s">
        <v>673</v>
      </c>
      <c r="G81" s="49" t="s">
        <v>674</v>
      </c>
      <c r="H81" s="49" t="s">
        <v>678</v>
      </c>
      <c r="I81" s="49" t="s">
        <v>677</v>
      </c>
      <c r="J81" s="49" t="s">
        <v>675</v>
      </c>
      <c r="K81" s="55" t="s">
        <v>10</v>
      </c>
      <c r="L81" s="58" t="str">
        <f t="shared" si="4"/>
        <v>15 л. 4 мес.</v>
      </c>
      <c r="M81" s="51" t="str">
        <f t="shared" si="7"/>
        <v> 32 г. 0 мес.</v>
      </c>
      <c r="N81" s="52" t="str">
        <f t="shared" si="8"/>
        <v>15,4</v>
      </c>
      <c r="O81" s="59" t="str">
        <f t="shared" si="9"/>
        <v>32,0</v>
      </c>
      <c r="P81" s="53">
        <f t="shared" si="14"/>
        <v>15.4</v>
      </c>
      <c r="Q81" s="53">
        <f t="shared" si="14"/>
        <v>32</v>
      </c>
      <c r="R81" s="41"/>
      <c r="S81" s="41"/>
      <c r="T81" s="41"/>
      <c r="U81" s="41"/>
      <c r="V81" s="41"/>
    </row>
    <row r="82" spans="1:22" ht="95.25" thickBot="1">
      <c r="A82" s="43"/>
      <c r="B82" s="46">
        <v>79</v>
      </c>
      <c r="C82" s="47" t="s">
        <v>455</v>
      </c>
      <c r="D82" s="54">
        <v>29560</v>
      </c>
      <c r="E82" s="49" t="s">
        <v>7</v>
      </c>
      <c r="F82" s="49" t="s">
        <v>74</v>
      </c>
      <c r="G82" s="49" t="s">
        <v>453</v>
      </c>
      <c r="H82" s="49" t="s">
        <v>171</v>
      </c>
      <c r="I82" s="49" t="s">
        <v>1405</v>
      </c>
      <c r="J82" s="49" t="s">
        <v>454</v>
      </c>
      <c r="K82" s="55" t="s">
        <v>10</v>
      </c>
      <c r="L82" s="58" t="str">
        <f t="shared" si="4"/>
        <v>7 л. 10 мес.</v>
      </c>
      <c r="M82" s="51" t="str">
        <f t="shared" si="7"/>
        <v> 7 л. 10 мес.</v>
      </c>
      <c r="N82" s="52" t="str">
        <f t="shared" si="8"/>
        <v>7,10</v>
      </c>
      <c r="O82" s="59" t="str">
        <f t="shared" si="9"/>
        <v>7,10</v>
      </c>
      <c r="P82" s="53">
        <f t="shared" si="13"/>
        <v>7.1</v>
      </c>
      <c r="Q82" s="53">
        <f t="shared" si="13"/>
        <v>7.1</v>
      </c>
      <c r="R82" s="41"/>
      <c r="S82" s="41"/>
      <c r="T82" s="41"/>
      <c r="U82" s="41"/>
      <c r="V82" s="41"/>
    </row>
    <row r="83" spans="1:22" ht="63.75" thickBot="1">
      <c r="A83" s="43"/>
      <c r="B83" s="46">
        <v>80</v>
      </c>
      <c r="C83" s="47" t="s">
        <v>1439</v>
      </c>
      <c r="D83" s="54">
        <v>28517</v>
      </c>
      <c r="E83" s="49" t="s">
        <v>128</v>
      </c>
      <c r="F83" s="49" t="s">
        <v>135</v>
      </c>
      <c r="G83" s="49" t="s">
        <v>90</v>
      </c>
      <c r="H83" s="49" t="s">
        <v>626</v>
      </c>
      <c r="I83" s="49" t="s">
        <v>1440</v>
      </c>
      <c r="J83" s="49" t="s">
        <v>1438</v>
      </c>
      <c r="K83" s="55" t="s">
        <v>10</v>
      </c>
      <c r="L83" s="58" t="str">
        <f t="shared" si="4"/>
        <v>8 л. 4 мес.</v>
      </c>
      <c r="M83" s="51" t="str">
        <f>RIGHT(H83,LEN(H83)-SEARCH("/",H83,1))</f>
        <v> 8 л. 4 мес.</v>
      </c>
      <c r="N83" s="52" t="str">
        <f>TRIM(LEFT(L83,2))&amp;","&amp;TRIM(MID(L83,SEARCH(".",L83,1)+2,2))</f>
        <v>8,4</v>
      </c>
      <c r="O83" s="59" t="str">
        <f>TRIM(LEFT(M83,3))&amp;","&amp;TRIM(MID(M83,SEARCH(".",M83,1)+2,2))</f>
        <v>8,4</v>
      </c>
      <c r="P83" s="53">
        <f>VALUE(N83)</f>
        <v>8.4</v>
      </c>
      <c r="Q83" s="53">
        <f>VALUE(O83)</f>
        <v>8.4</v>
      </c>
      <c r="R83" s="41"/>
      <c r="S83" s="41"/>
      <c r="T83" s="41"/>
      <c r="U83" s="41"/>
      <c r="V83" s="41"/>
    </row>
    <row r="84" spans="1:22" ht="126.75" thickBot="1">
      <c r="A84" s="43"/>
      <c r="B84" s="46">
        <v>81</v>
      </c>
      <c r="C84" s="47" t="s">
        <v>491</v>
      </c>
      <c r="D84" s="54">
        <v>31957</v>
      </c>
      <c r="E84" s="49" t="s">
        <v>127</v>
      </c>
      <c r="F84" s="49" t="s">
        <v>488</v>
      </c>
      <c r="G84" s="49" t="s">
        <v>489</v>
      </c>
      <c r="H84" s="49" t="s">
        <v>490</v>
      </c>
      <c r="I84" s="49" t="s">
        <v>492</v>
      </c>
      <c r="J84" s="49" t="s">
        <v>481</v>
      </c>
      <c r="K84" s="55" t="s">
        <v>10</v>
      </c>
      <c r="L84" s="58" t="str">
        <f t="shared" si="4"/>
        <v>11 л. 8 мес.</v>
      </c>
      <c r="M84" s="51" t="str">
        <f t="shared" si="7"/>
        <v> 11 л. 11 мес.</v>
      </c>
      <c r="N84" s="52" t="str">
        <f t="shared" si="8"/>
        <v>11,8</v>
      </c>
      <c r="O84" s="59" t="str">
        <f t="shared" si="9"/>
        <v>11,11</v>
      </c>
      <c r="P84" s="53">
        <f aca="true" t="shared" si="15" ref="P84:Q98">VALUE(N84)</f>
        <v>11.8</v>
      </c>
      <c r="Q84" s="53">
        <f t="shared" si="15"/>
        <v>11.11</v>
      </c>
      <c r="R84" s="41"/>
      <c r="S84" s="41"/>
      <c r="T84" s="41"/>
      <c r="U84" s="41"/>
      <c r="V84" s="41"/>
    </row>
    <row r="85" spans="1:22" ht="111" thickBot="1">
      <c r="A85" s="43"/>
      <c r="B85" s="46">
        <v>82</v>
      </c>
      <c r="C85" s="47" t="s">
        <v>356</v>
      </c>
      <c r="D85" s="54">
        <v>28088</v>
      </c>
      <c r="E85" s="49" t="s">
        <v>7</v>
      </c>
      <c r="F85" s="49" t="s">
        <v>74</v>
      </c>
      <c r="G85" s="49" t="s">
        <v>793</v>
      </c>
      <c r="H85" s="49" t="s">
        <v>357</v>
      </c>
      <c r="I85" s="49" t="s">
        <v>1314</v>
      </c>
      <c r="J85" s="49" t="s">
        <v>355</v>
      </c>
      <c r="K85" s="55" t="s">
        <v>10</v>
      </c>
      <c r="L85" s="58" t="str">
        <f t="shared" si="4"/>
        <v>15 л. 5 мес.</v>
      </c>
      <c r="M85" s="51" t="str">
        <f t="shared" si="7"/>
        <v> 0 л. 0 мес.</v>
      </c>
      <c r="N85" s="52" t="str">
        <f t="shared" si="8"/>
        <v>15,5</v>
      </c>
      <c r="O85" s="59" t="str">
        <f t="shared" si="9"/>
        <v>0,0</v>
      </c>
      <c r="P85" s="53">
        <f t="shared" si="15"/>
        <v>15.5</v>
      </c>
      <c r="Q85" s="53">
        <f t="shared" si="15"/>
        <v>0</v>
      </c>
      <c r="R85" s="41"/>
      <c r="S85" s="41"/>
      <c r="T85" s="41"/>
      <c r="U85" s="41"/>
      <c r="V85" s="41"/>
    </row>
    <row r="86" spans="1:22" ht="111" thickBot="1">
      <c r="A86" s="43"/>
      <c r="B86" s="46">
        <v>83</v>
      </c>
      <c r="C86" s="47" t="s">
        <v>1165</v>
      </c>
      <c r="D86" s="54">
        <v>23242</v>
      </c>
      <c r="E86" s="49" t="s">
        <v>7</v>
      </c>
      <c r="F86" s="49" t="s">
        <v>74</v>
      </c>
      <c r="G86" s="49" t="s">
        <v>1153</v>
      </c>
      <c r="H86" s="49" t="s">
        <v>1155</v>
      </c>
      <c r="I86" s="49" t="s">
        <v>1154</v>
      </c>
      <c r="J86" s="49" t="s">
        <v>1152</v>
      </c>
      <c r="K86" s="55" t="s">
        <v>10</v>
      </c>
      <c r="L86" s="58" t="str">
        <f t="shared" si="4"/>
        <v>30 л. 6 мес.</v>
      </c>
      <c r="M86" s="51" t="str">
        <f>RIGHT(H86,LEN(H86)-SEARCH("/",H86,1))</f>
        <v> 27 л. 0 мес.</v>
      </c>
      <c r="N86" s="52" t="str">
        <f>TRIM(LEFT(L86,2))&amp;","&amp;TRIM(MID(L86,SEARCH(".",L86,1)+2,2))</f>
        <v>30,6</v>
      </c>
      <c r="O86" s="59" t="str">
        <f>TRIM(LEFT(M86,3))&amp;","&amp;TRIM(MID(M86,SEARCH(".",M86,1)+2,2))</f>
        <v>27,0</v>
      </c>
      <c r="P86" s="53">
        <f t="shared" si="15"/>
        <v>30.6</v>
      </c>
      <c r="Q86" s="53">
        <f t="shared" si="15"/>
        <v>27</v>
      </c>
      <c r="R86" s="41"/>
      <c r="S86" s="41"/>
      <c r="T86" s="41"/>
      <c r="U86" s="41"/>
      <c r="V86" s="41"/>
    </row>
    <row r="87" spans="1:22" ht="95.25" thickBot="1">
      <c r="A87" s="43"/>
      <c r="B87" s="46">
        <v>84</v>
      </c>
      <c r="C87" s="47" t="s">
        <v>579</v>
      </c>
      <c r="D87" s="54">
        <v>29709</v>
      </c>
      <c r="E87" s="49" t="s">
        <v>43</v>
      </c>
      <c r="F87" s="49" t="s">
        <v>574</v>
      </c>
      <c r="G87" s="49" t="s">
        <v>170</v>
      </c>
      <c r="H87" s="49" t="s">
        <v>580</v>
      </c>
      <c r="I87" s="49" t="s">
        <v>581</v>
      </c>
      <c r="J87" s="49" t="s">
        <v>576</v>
      </c>
      <c r="K87" s="55" t="s">
        <v>10</v>
      </c>
      <c r="L87" s="58" t="str">
        <f t="shared" si="4"/>
        <v>17 л. 10 мес.</v>
      </c>
      <c r="M87" s="51" t="str">
        <f t="shared" si="7"/>
        <v> 0 л. 0 мес.</v>
      </c>
      <c r="N87" s="52" t="str">
        <f t="shared" si="8"/>
        <v>17,10</v>
      </c>
      <c r="O87" s="59" t="str">
        <f t="shared" si="9"/>
        <v>0,0</v>
      </c>
      <c r="P87" s="53">
        <f t="shared" si="15"/>
        <v>17.1</v>
      </c>
      <c r="Q87" s="53">
        <f t="shared" si="15"/>
        <v>0</v>
      </c>
      <c r="R87" s="41"/>
      <c r="S87" s="41"/>
      <c r="T87" s="41"/>
      <c r="U87" s="41"/>
      <c r="V87" s="41"/>
    </row>
    <row r="88" spans="1:22" ht="95.25" thickBot="1">
      <c r="A88" s="43"/>
      <c r="B88" s="46">
        <v>85</v>
      </c>
      <c r="C88" s="47" t="s">
        <v>228</v>
      </c>
      <c r="D88" s="54">
        <v>27427</v>
      </c>
      <c r="E88" s="49" t="s">
        <v>7</v>
      </c>
      <c r="F88" s="49" t="s">
        <v>74</v>
      </c>
      <c r="G88" s="49" t="s">
        <v>41</v>
      </c>
      <c r="H88" s="49" t="s">
        <v>419</v>
      </c>
      <c r="I88" s="49" t="s">
        <v>229</v>
      </c>
      <c r="J88" s="49" t="s">
        <v>1228</v>
      </c>
      <c r="K88" s="55" t="s">
        <v>10</v>
      </c>
      <c r="L88" s="58" t="str">
        <f>LEFT($H88,SEARCH("/",$H88,1)-1)</f>
        <v>7 л. 3 мес.</v>
      </c>
      <c r="M88" s="51" t="str">
        <f t="shared" si="7"/>
        <v> 21 г. 0 мес.</v>
      </c>
      <c r="N88" s="52" t="str">
        <f t="shared" si="8"/>
        <v>7,3</v>
      </c>
      <c r="O88" s="59" t="str">
        <f t="shared" si="9"/>
        <v>21,0</v>
      </c>
      <c r="P88" s="53">
        <f t="shared" si="15"/>
        <v>7.3</v>
      </c>
      <c r="Q88" s="53">
        <f t="shared" si="15"/>
        <v>21</v>
      </c>
      <c r="R88" s="41"/>
      <c r="S88" s="41"/>
      <c r="T88" s="41"/>
      <c r="U88" s="41"/>
      <c r="V88" s="41"/>
    </row>
    <row r="89" spans="1:22" ht="79.5" thickBot="1">
      <c r="A89" s="43"/>
      <c r="B89" s="46">
        <v>86</v>
      </c>
      <c r="C89" s="47" t="s">
        <v>494</v>
      </c>
      <c r="D89" s="54">
        <v>28520</v>
      </c>
      <c r="E89" s="49" t="s">
        <v>28</v>
      </c>
      <c r="F89" s="49" t="s">
        <v>493</v>
      </c>
      <c r="G89" s="49" t="s">
        <v>25</v>
      </c>
      <c r="H89" s="49" t="s">
        <v>495</v>
      </c>
      <c r="I89" s="49" t="s">
        <v>496</v>
      </c>
      <c r="J89" s="49" t="s">
        <v>1229</v>
      </c>
      <c r="K89" s="55" t="s">
        <v>10</v>
      </c>
      <c r="L89" s="58" t="str">
        <f>LEFT($H89,SEARCH("/",$H89,1)-1)</f>
        <v>0 л. 0 мес.</v>
      </c>
      <c r="M89" s="51" t="str">
        <f t="shared" si="7"/>
        <v> 20 л. 1 мес.</v>
      </c>
      <c r="N89" s="52" t="str">
        <f t="shared" si="8"/>
        <v>0,0</v>
      </c>
      <c r="O89" s="59" t="str">
        <f t="shared" si="9"/>
        <v>20,1</v>
      </c>
      <c r="P89" s="53">
        <f aca="true" t="shared" si="16" ref="P89:Q92">VALUE(N89)</f>
        <v>0</v>
      </c>
      <c r="Q89" s="53">
        <f t="shared" si="16"/>
        <v>20.1</v>
      </c>
      <c r="R89" s="41"/>
      <c r="S89" s="41"/>
      <c r="T89" s="41"/>
      <c r="U89" s="41"/>
      <c r="V89" s="41"/>
    </row>
    <row r="90" spans="1:22" ht="63.75" thickBot="1">
      <c r="A90" s="43"/>
      <c r="B90" s="46">
        <v>87</v>
      </c>
      <c r="C90" s="47" t="s">
        <v>1662</v>
      </c>
      <c r="D90" s="54">
        <v>25128</v>
      </c>
      <c r="E90" s="49" t="s">
        <v>128</v>
      </c>
      <c r="F90" s="49" t="s">
        <v>135</v>
      </c>
      <c r="G90" s="49" t="s">
        <v>1516</v>
      </c>
      <c r="H90" s="49" t="s">
        <v>1517</v>
      </c>
      <c r="I90" s="49" t="s">
        <v>1658</v>
      </c>
      <c r="J90" s="49" t="s">
        <v>1493</v>
      </c>
      <c r="K90" s="55" t="s">
        <v>10</v>
      </c>
      <c r="L90" s="58" t="str">
        <f>LEFT($H90,SEARCH("/",$H90,1)-1)</f>
        <v>26 л. 6 мес.</v>
      </c>
      <c r="M90" s="51" t="str">
        <f>RIGHT(H90,LEN(H90)-SEARCH("/",H90,1))</f>
        <v> 5 л. 4 мес.</v>
      </c>
      <c r="N90" s="52" t="str">
        <f>TRIM(LEFT(L90,2))&amp;","&amp;TRIM(MID(L90,SEARCH(".",L90,1)+2,2))</f>
        <v>26,6</v>
      </c>
      <c r="O90" s="59" t="str">
        <f>TRIM(LEFT(M90,3))&amp;","&amp;TRIM(MID(M90,SEARCH(".",M90,1)+2,2))</f>
        <v>5,4</v>
      </c>
      <c r="P90" s="53">
        <f t="shared" si="16"/>
        <v>26.6</v>
      </c>
      <c r="Q90" s="53">
        <f t="shared" si="16"/>
        <v>5.4</v>
      </c>
      <c r="R90" s="41"/>
      <c r="S90" s="41"/>
      <c r="T90" s="41"/>
      <c r="U90" s="41"/>
      <c r="V90" s="41"/>
    </row>
    <row r="91" spans="1:22" ht="142.5" thickBot="1">
      <c r="A91" s="43"/>
      <c r="B91" s="46">
        <v>88</v>
      </c>
      <c r="C91" s="47" t="s">
        <v>1518</v>
      </c>
      <c r="D91" s="54">
        <v>33404</v>
      </c>
      <c r="E91" s="49" t="s">
        <v>1498</v>
      </c>
      <c r="F91" s="49" t="s">
        <v>1512</v>
      </c>
      <c r="G91" s="49" t="s">
        <v>1519</v>
      </c>
      <c r="H91" s="49" t="s">
        <v>1520</v>
      </c>
      <c r="I91" s="49" t="s">
        <v>1521</v>
      </c>
      <c r="J91" s="49" t="s">
        <v>1487</v>
      </c>
      <c r="K91" s="55" t="s">
        <v>10</v>
      </c>
      <c r="L91" s="58" t="str">
        <f>LEFT($H91,SEARCH("/",$H91,1)-1)</f>
        <v>9 л. 0 мес.</v>
      </c>
      <c r="M91" s="51" t="str">
        <f>RIGHT(H91,LEN(H91)-SEARCH("/",H91,1))</f>
        <v>  9 л. 11 мес.</v>
      </c>
      <c r="N91" s="52" t="str">
        <f>TRIM(LEFT(L91,2))&amp;","&amp;TRIM(MID(L91,SEARCH(".",L91,1)+2,2))</f>
        <v>9,0</v>
      </c>
      <c r="O91" s="59" t="str">
        <f>TRIM(LEFT(M91,3))&amp;","&amp;TRIM(MID(M91,SEARCH(".",M91,1)+2,2))</f>
        <v>9,11</v>
      </c>
      <c r="P91" s="53">
        <f t="shared" si="16"/>
        <v>9</v>
      </c>
      <c r="Q91" s="53">
        <f t="shared" si="16"/>
        <v>9.11</v>
      </c>
      <c r="R91" s="41"/>
      <c r="S91" s="41"/>
      <c r="T91" s="41"/>
      <c r="U91" s="41"/>
      <c r="V91" s="41"/>
    </row>
    <row r="92" spans="1:22" ht="95.25" thickBot="1">
      <c r="A92" s="43"/>
      <c r="B92" s="46">
        <v>89</v>
      </c>
      <c r="C92" s="47" t="s">
        <v>950</v>
      </c>
      <c r="D92" s="54">
        <v>29974</v>
      </c>
      <c r="E92" s="49" t="s">
        <v>7</v>
      </c>
      <c r="F92" s="49" t="s">
        <v>74</v>
      </c>
      <c r="G92" s="49" t="s">
        <v>947</v>
      </c>
      <c r="H92" s="49" t="s">
        <v>948</v>
      </c>
      <c r="I92" s="49" t="s">
        <v>1714</v>
      </c>
      <c r="J92" s="49" t="s">
        <v>949</v>
      </c>
      <c r="K92" s="55" t="s">
        <v>10</v>
      </c>
      <c r="L92" s="58" t="str">
        <f t="shared" si="4"/>
        <v>17 л. 7 мес.</v>
      </c>
      <c r="M92" s="51" t="str">
        <f>RIGHT(H92,LEN(H92)-SEARCH("/",H92,1))</f>
        <v> 17 л. 7 мес.</v>
      </c>
      <c r="N92" s="52" t="str">
        <f>TRIM(LEFT(L92,2))&amp;","&amp;TRIM(MID(L92,SEARCH(".",L92,1)+2,2))</f>
        <v>17,7</v>
      </c>
      <c r="O92" s="59" t="str">
        <f>TRIM(LEFT(M92,3))&amp;","&amp;TRIM(MID(M92,SEARCH(".",M92,1)+2,2))</f>
        <v>17,7</v>
      </c>
      <c r="P92" s="53">
        <f t="shared" si="16"/>
        <v>17.7</v>
      </c>
      <c r="Q92" s="53">
        <f t="shared" si="16"/>
        <v>17.7</v>
      </c>
      <c r="R92" s="41"/>
      <c r="S92" s="41"/>
      <c r="T92" s="41"/>
      <c r="U92" s="41"/>
      <c r="V92" s="41"/>
    </row>
    <row r="93" spans="1:22" ht="63.75" thickBot="1">
      <c r="A93" s="43"/>
      <c r="B93" s="46">
        <v>90</v>
      </c>
      <c r="C93" s="47" t="s">
        <v>202</v>
      </c>
      <c r="D93" s="54">
        <v>29597</v>
      </c>
      <c r="E93" s="49" t="s">
        <v>80</v>
      </c>
      <c r="F93" s="49" t="s">
        <v>74</v>
      </c>
      <c r="G93" s="49" t="s">
        <v>25</v>
      </c>
      <c r="H93" s="49" t="s">
        <v>1344</v>
      </c>
      <c r="I93" s="49" t="s">
        <v>1659</v>
      </c>
      <c r="J93" s="49" t="s">
        <v>1343</v>
      </c>
      <c r="K93" s="55" t="s">
        <v>10</v>
      </c>
      <c r="L93" s="58" t="str">
        <f t="shared" si="4"/>
        <v>16 л. 0 мес.</v>
      </c>
      <c r="M93" s="51" t="str">
        <f t="shared" si="7"/>
        <v> 16 л. 1 мес.</v>
      </c>
      <c r="N93" s="52" t="str">
        <f t="shared" si="8"/>
        <v>16,0</v>
      </c>
      <c r="O93" s="59" t="str">
        <f t="shared" si="9"/>
        <v>16,1</v>
      </c>
      <c r="P93" s="53">
        <f t="shared" si="15"/>
        <v>16</v>
      </c>
      <c r="Q93" s="53">
        <f t="shared" si="15"/>
        <v>16.1</v>
      </c>
      <c r="R93" s="41"/>
      <c r="S93" s="41"/>
      <c r="T93" s="41"/>
      <c r="U93" s="41"/>
      <c r="V93" s="41"/>
    </row>
    <row r="94" spans="1:22" ht="95.25" thickBot="1">
      <c r="A94" s="43"/>
      <c r="B94" s="46">
        <v>91</v>
      </c>
      <c r="C94" s="47" t="s">
        <v>801</v>
      </c>
      <c r="D94" s="54">
        <v>25148</v>
      </c>
      <c r="E94" s="49" t="s">
        <v>7</v>
      </c>
      <c r="F94" s="49" t="s">
        <v>74</v>
      </c>
      <c r="G94" s="49" t="s">
        <v>173</v>
      </c>
      <c r="H94" s="49" t="s">
        <v>153</v>
      </c>
      <c r="I94" s="49" t="s">
        <v>1360</v>
      </c>
      <c r="J94" s="49" t="s">
        <v>935</v>
      </c>
      <c r="K94" s="55" t="s">
        <v>10</v>
      </c>
      <c r="L94" s="58" t="str">
        <f t="shared" si="4"/>
        <v>21 г. 1 мес.</v>
      </c>
      <c r="M94" s="51" t="str">
        <f t="shared" si="7"/>
        <v> 27 л. 4 мес.</v>
      </c>
      <c r="N94" s="52" t="str">
        <f t="shared" si="8"/>
        <v>21,1</v>
      </c>
      <c r="O94" s="59" t="str">
        <f t="shared" si="9"/>
        <v>27,4</v>
      </c>
      <c r="P94" s="53">
        <f t="shared" si="15"/>
        <v>21.1</v>
      </c>
      <c r="Q94" s="53">
        <f t="shared" si="15"/>
        <v>27.4</v>
      </c>
      <c r="R94" s="41"/>
      <c r="S94" s="41"/>
      <c r="T94" s="41"/>
      <c r="U94" s="41"/>
      <c r="V94" s="41"/>
    </row>
    <row r="95" spans="1:22" ht="79.5" thickBot="1">
      <c r="A95" s="43"/>
      <c r="B95" s="46">
        <v>92</v>
      </c>
      <c r="C95" s="47" t="s">
        <v>954</v>
      </c>
      <c r="D95" s="54">
        <v>35463</v>
      </c>
      <c r="E95" s="49" t="s">
        <v>7</v>
      </c>
      <c r="F95" s="49" t="s">
        <v>74</v>
      </c>
      <c r="G95" s="49" t="s">
        <v>951</v>
      </c>
      <c r="H95" s="49" t="s">
        <v>952</v>
      </c>
      <c r="I95" s="49" t="s">
        <v>1311</v>
      </c>
      <c r="J95" s="49" t="s">
        <v>953</v>
      </c>
      <c r="K95" s="55" t="s">
        <v>10</v>
      </c>
      <c r="L95" s="58" t="str">
        <f t="shared" si="4"/>
        <v>1 г. 6 мес.</v>
      </c>
      <c r="M95" s="51" t="str">
        <f>RIGHT(H95,LEN(H95)-SEARCH("/",H95,1))</f>
        <v> 1 г. 6 мес.</v>
      </c>
      <c r="N95" s="52" t="str">
        <f>TRIM(LEFT(L95,2))&amp;","&amp;TRIM(MID(L95,SEARCH(".",L95,1)+2,2))</f>
        <v>1,6</v>
      </c>
      <c r="O95" s="59" t="str">
        <f>TRIM(LEFT(M95,3))&amp;","&amp;TRIM(MID(M95,SEARCH(".",M95,1)+2,2))</f>
        <v>1,6</v>
      </c>
      <c r="P95" s="53">
        <f>VALUE(N95)</f>
        <v>1.6</v>
      </c>
      <c r="Q95" s="53">
        <f>VALUE(O95)</f>
        <v>1.6</v>
      </c>
      <c r="R95" s="41"/>
      <c r="S95" s="41"/>
      <c r="T95" s="41"/>
      <c r="U95" s="41"/>
      <c r="V95" s="41"/>
    </row>
    <row r="96" spans="1:22" ht="126.75" thickBot="1">
      <c r="A96" s="43"/>
      <c r="B96" s="46">
        <v>93</v>
      </c>
      <c r="C96" s="47" t="s">
        <v>458</v>
      </c>
      <c r="D96" s="54">
        <v>27532</v>
      </c>
      <c r="E96" s="49" t="s">
        <v>42</v>
      </c>
      <c r="F96" s="49" t="s">
        <v>456</v>
      </c>
      <c r="G96" s="49" t="s">
        <v>63</v>
      </c>
      <c r="H96" s="49" t="s">
        <v>460</v>
      </c>
      <c r="I96" s="49" t="s">
        <v>459</v>
      </c>
      <c r="J96" s="49" t="s">
        <v>457</v>
      </c>
      <c r="K96" s="55" t="s">
        <v>10</v>
      </c>
      <c r="L96" s="58" t="str">
        <f t="shared" si="4"/>
        <v>17 л. 3 мес.</v>
      </c>
      <c r="M96" s="51" t="str">
        <f t="shared" si="7"/>
        <v> 24 г. 0 мес.</v>
      </c>
      <c r="N96" s="52" t="str">
        <f t="shared" si="8"/>
        <v>17,3</v>
      </c>
      <c r="O96" s="59" t="str">
        <f t="shared" si="9"/>
        <v>24,0</v>
      </c>
      <c r="P96" s="53">
        <f t="shared" si="15"/>
        <v>17.3</v>
      </c>
      <c r="Q96" s="53">
        <f t="shared" si="15"/>
        <v>24</v>
      </c>
      <c r="R96" s="41"/>
      <c r="S96" s="41"/>
      <c r="T96" s="41"/>
      <c r="U96" s="41"/>
      <c r="V96" s="41"/>
    </row>
    <row r="97" spans="1:22" ht="126.75" thickBot="1">
      <c r="A97" s="43"/>
      <c r="B97" s="46">
        <v>94</v>
      </c>
      <c r="C97" s="47" t="s">
        <v>1230</v>
      </c>
      <c r="D97" s="54">
        <v>28204</v>
      </c>
      <c r="E97" s="49" t="s">
        <v>42</v>
      </c>
      <c r="F97" s="49" t="s">
        <v>1020</v>
      </c>
      <c r="G97" s="49" t="s">
        <v>1231</v>
      </c>
      <c r="H97" s="49" t="s">
        <v>1232</v>
      </c>
      <c r="I97" s="49" t="s">
        <v>36</v>
      </c>
      <c r="J97" s="49" t="s">
        <v>1233</v>
      </c>
      <c r="K97" s="55" t="s">
        <v>10</v>
      </c>
      <c r="L97" s="58" t="str">
        <f t="shared" si="4"/>
        <v>25 л. 0 мес.</v>
      </c>
      <c r="M97" s="51" t="str">
        <f aca="true" t="shared" si="17" ref="M97:M128">RIGHT(H97,LEN(H97)-SEARCH("/",H97,1))</f>
        <v> 9 л. 0 мес.</v>
      </c>
      <c r="N97" s="52" t="str">
        <f aca="true" t="shared" si="18" ref="N97:N128">TRIM(LEFT(L97,2))&amp;","&amp;TRIM(MID(L97,SEARCH(".",L97,1)+2,2))</f>
        <v>25,0</v>
      </c>
      <c r="O97" s="59" t="str">
        <f aca="true" t="shared" si="19" ref="O97:O128">TRIM(LEFT(M97,3))&amp;","&amp;TRIM(MID(M97,SEARCH(".",M97,1)+2,2))</f>
        <v>9,0</v>
      </c>
      <c r="P97" s="53">
        <f>VALUE(N97)</f>
        <v>25</v>
      </c>
      <c r="Q97" s="53">
        <f>VALUE(O97)</f>
        <v>9</v>
      </c>
      <c r="R97" s="41"/>
      <c r="S97" s="41"/>
      <c r="T97" s="41"/>
      <c r="U97" s="41"/>
      <c r="V97" s="41"/>
    </row>
    <row r="98" spans="1:22" ht="189.75" thickBot="1">
      <c r="A98" s="43"/>
      <c r="B98" s="46">
        <v>95</v>
      </c>
      <c r="C98" s="47" t="s">
        <v>956</v>
      </c>
      <c r="D98" s="54">
        <v>28147</v>
      </c>
      <c r="E98" s="49" t="s">
        <v>1668</v>
      </c>
      <c r="F98" s="49" t="s">
        <v>1669</v>
      </c>
      <c r="G98" s="49" t="s">
        <v>45</v>
      </c>
      <c r="H98" s="49" t="s">
        <v>1670</v>
      </c>
      <c r="I98" s="49" t="s">
        <v>1671</v>
      </c>
      <c r="J98" s="49" t="s">
        <v>1672</v>
      </c>
      <c r="K98" s="55" t="s">
        <v>10</v>
      </c>
      <c r="L98" s="58" t="str">
        <f t="shared" si="4"/>
        <v>23 г. 0 мес.</v>
      </c>
      <c r="M98" s="51" t="str">
        <f t="shared" si="17"/>
        <v> 15 л. 0 мес.</v>
      </c>
      <c r="N98" s="52" t="str">
        <f t="shared" si="18"/>
        <v>23,0</v>
      </c>
      <c r="O98" s="59" t="str">
        <f t="shared" si="19"/>
        <v>15,0</v>
      </c>
      <c r="P98" s="53">
        <f t="shared" si="15"/>
        <v>23</v>
      </c>
      <c r="Q98" s="53">
        <f t="shared" si="15"/>
        <v>15</v>
      </c>
      <c r="R98" s="41"/>
      <c r="S98" s="41"/>
      <c r="T98" s="41"/>
      <c r="U98" s="41"/>
      <c r="V98" s="41"/>
    </row>
    <row r="99" spans="1:22" ht="95.25" thickBot="1">
      <c r="A99" s="43"/>
      <c r="B99" s="46">
        <v>96</v>
      </c>
      <c r="C99" s="47" t="s">
        <v>624</v>
      </c>
      <c r="D99" s="54">
        <v>32081</v>
      </c>
      <c r="E99" s="49" t="s">
        <v>7</v>
      </c>
      <c r="F99" s="49" t="s">
        <v>74</v>
      </c>
      <c r="G99" s="49" t="s">
        <v>45</v>
      </c>
      <c r="H99" s="49" t="s">
        <v>619</v>
      </c>
      <c r="I99" s="49" t="s">
        <v>236</v>
      </c>
      <c r="J99" s="49" t="s">
        <v>620</v>
      </c>
      <c r="K99" s="55" t="s">
        <v>10</v>
      </c>
      <c r="L99" s="58" t="str">
        <f t="shared" si="4"/>
        <v>10 л. 2 мес.</v>
      </c>
      <c r="M99" s="51" t="str">
        <f t="shared" si="17"/>
        <v> 3 г. 1 мес.</v>
      </c>
      <c r="N99" s="52" t="str">
        <f t="shared" si="18"/>
        <v>10,2</v>
      </c>
      <c r="O99" s="59" t="str">
        <f t="shared" si="19"/>
        <v>3,1</v>
      </c>
      <c r="P99" s="53">
        <f aca="true" t="shared" si="20" ref="P99:Q110">VALUE(N99)</f>
        <v>10.2</v>
      </c>
      <c r="Q99" s="53">
        <f t="shared" si="20"/>
        <v>3.1</v>
      </c>
      <c r="R99" s="41"/>
      <c r="S99" s="41"/>
      <c r="T99" s="41"/>
      <c r="U99" s="41"/>
      <c r="V99" s="41"/>
    </row>
    <row r="100" spans="1:22" ht="79.5" thickBot="1">
      <c r="A100" s="43"/>
      <c r="B100" s="46">
        <v>97</v>
      </c>
      <c r="C100" s="47" t="s">
        <v>1156</v>
      </c>
      <c r="D100" s="54">
        <v>29418</v>
      </c>
      <c r="E100" s="49" t="s">
        <v>7</v>
      </c>
      <c r="F100" s="49" t="s">
        <v>74</v>
      </c>
      <c r="G100" s="49" t="s">
        <v>157</v>
      </c>
      <c r="H100" s="49" t="s">
        <v>1157</v>
      </c>
      <c r="I100" s="49" t="s">
        <v>1158</v>
      </c>
      <c r="J100" s="49" t="s">
        <v>1152</v>
      </c>
      <c r="K100" s="55" t="s">
        <v>10</v>
      </c>
      <c r="L100" s="58" t="str">
        <f t="shared" si="4"/>
        <v>12 л. 0 мес.</v>
      </c>
      <c r="M100" s="51" t="str">
        <f t="shared" si="17"/>
        <v> 19 л. 4 мес.</v>
      </c>
      <c r="N100" s="52" t="str">
        <f t="shared" si="18"/>
        <v>12,0</v>
      </c>
      <c r="O100" s="59" t="str">
        <f t="shared" si="19"/>
        <v>19,4</v>
      </c>
      <c r="P100" s="53">
        <f t="shared" si="20"/>
        <v>12</v>
      </c>
      <c r="Q100" s="53">
        <f t="shared" si="20"/>
        <v>19.4</v>
      </c>
      <c r="R100" s="41"/>
      <c r="S100" s="41"/>
      <c r="T100" s="41"/>
      <c r="U100" s="41"/>
      <c r="V100" s="41"/>
    </row>
    <row r="101" spans="1:22" ht="126.75" thickBot="1">
      <c r="A101" s="43"/>
      <c r="B101" s="46">
        <v>98</v>
      </c>
      <c r="C101" s="47" t="s">
        <v>462</v>
      </c>
      <c r="D101" s="54">
        <v>30223</v>
      </c>
      <c r="E101" s="49" t="s">
        <v>42</v>
      </c>
      <c r="F101" s="49" t="s">
        <v>456</v>
      </c>
      <c r="G101" s="49" t="s">
        <v>461</v>
      </c>
      <c r="H101" s="49" t="s">
        <v>463</v>
      </c>
      <c r="I101" s="49" t="s">
        <v>1631</v>
      </c>
      <c r="J101" s="49" t="s">
        <v>457</v>
      </c>
      <c r="K101" s="55" t="s">
        <v>10</v>
      </c>
      <c r="L101" s="58" t="str">
        <f t="shared" si="4"/>
        <v>16 л. 0 мес.</v>
      </c>
      <c r="M101" s="51" t="str">
        <f t="shared" si="17"/>
        <v> 16 л. 0 мес.</v>
      </c>
      <c r="N101" s="52" t="str">
        <f t="shared" si="18"/>
        <v>16,0</v>
      </c>
      <c r="O101" s="59" t="str">
        <f t="shared" si="19"/>
        <v>16,0</v>
      </c>
      <c r="P101" s="53">
        <f t="shared" si="20"/>
        <v>16</v>
      </c>
      <c r="Q101" s="53">
        <f t="shared" si="20"/>
        <v>16</v>
      </c>
      <c r="R101" s="41"/>
      <c r="S101" s="41"/>
      <c r="T101" s="41"/>
      <c r="U101" s="41"/>
      <c r="V101" s="41"/>
    </row>
    <row r="102" spans="1:22" ht="142.5" thickBot="1">
      <c r="A102" s="43"/>
      <c r="B102" s="46">
        <v>99</v>
      </c>
      <c r="C102" s="47" t="s">
        <v>500</v>
      </c>
      <c r="D102" s="54">
        <v>23850</v>
      </c>
      <c r="E102" s="49" t="s">
        <v>42</v>
      </c>
      <c r="F102" s="49" t="s">
        <v>497</v>
      </c>
      <c r="G102" s="49" t="s">
        <v>498</v>
      </c>
      <c r="H102" s="49" t="s">
        <v>501</v>
      </c>
      <c r="I102" s="49" t="s">
        <v>1581</v>
      </c>
      <c r="J102" s="49" t="s">
        <v>499</v>
      </c>
      <c r="K102" s="55" t="s">
        <v>10</v>
      </c>
      <c r="L102" s="58" t="str">
        <f t="shared" si="4"/>
        <v>37 л. 8 мес.</v>
      </c>
      <c r="M102" s="51" t="str">
        <f t="shared" si="17"/>
        <v> 0 л. 0 мес.</v>
      </c>
      <c r="N102" s="52" t="str">
        <f t="shared" si="18"/>
        <v>37,8</v>
      </c>
      <c r="O102" s="59" t="str">
        <f t="shared" si="19"/>
        <v>0,0</v>
      </c>
      <c r="P102" s="53">
        <f t="shared" si="20"/>
        <v>37.8</v>
      </c>
      <c r="Q102" s="53">
        <f t="shared" si="20"/>
        <v>0</v>
      </c>
      <c r="R102" s="41"/>
      <c r="S102" s="41"/>
      <c r="T102" s="41"/>
      <c r="U102" s="41"/>
      <c r="V102" s="41"/>
    </row>
    <row r="103" spans="1:22" ht="126.75" thickBot="1">
      <c r="A103" s="43"/>
      <c r="B103" s="46">
        <v>100</v>
      </c>
      <c r="C103" s="47" t="s">
        <v>802</v>
      </c>
      <c r="D103" s="54">
        <v>25331</v>
      </c>
      <c r="E103" s="49" t="s">
        <v>42</v>
      </c>
      <c r="F103" s="49" t="s">
        <v>152</v>
      </c>
      <c r="G103" s="49" t="s">
        <v>154</v>
      </c>
      <c r="H103" s="49" t="s">
        <v>155</v>
      </c>
      <c r="I103" s="49" t="s">
        <v>156</v>
      </c>
      <c r="J103" s="49" t="s">
        <v>936</v>
      </c>
      <c r="K103" s="55" t="s">
        <v>10</v>
      </c>
      <c r="L103" s="58" t="str">
        <f t="shared" si="4"/>
        <v>16 л. 8 мес.</v>
      </c>
      <c r="M103" s="51" t="str">
        <f t="shared" si="17"/>
        <v> 14 л. 6 мес.</v>
      </c>
      <c r="N103" s="52" t="str">
        <f t="shared" si="18"/>
        <v>16,8</v>
      </c>
      <c r="O103" s="59" t="str">
        <f t="shared" si="19"/>
        <v>14,6</v>
      </c>
      <c r="P103" s="53">
        <f t="shared" si="20"/>
        <v>16.8</v>
      </c>
      <c r="Q103" s="53">
        <f t="shared" si="20"/>
        <v>14.6</v>
      </c>
      <c r="R103" s="41"/>
      <c r="S103" s="41"/>
      <c r="T103" s="41"/>
      <c r="U103" s="41"/>
      <c r="V103" s="41"/>
    </row>
    <row r="104" spans="1:22" ht="79.5" thickBot="1">
      <c r="A104" s="43"/>
      <c r="B104" s="46">
        <v>101</v>
      </c>
      <c r="C104" s="47" t="s">
        <v>1524</v>
      </c>
      <c r="D104" s="54">
        <v>32505</v>
      </c>
      <c r="E104" s="49" t="s">
        <v>128</v>
      </c>
      <c r="F104" s="49" t="s">
        <v>135</v>
      </c>
      <c r="G104" s="49" t="s">
        <v>203</v>
      </c>
      <c r="H104" s="49" t="s">
        <v>275</v>
      </c>
      <c r="I104" s="49" t="s">
        <v>1525</v>
      </c>
      <c r="J104" s="49" t="s">
        <v>1523</v>
      </c>
      <c r="K104" s="55" t="s">
        <v>10</v>
      </c>
      <c r="L104" s="58" t="str">
        <f t="shared" si="4"/>
        <v>11 л. 5 мес.</v>
      </c>
      <c r="M104" s="51" t="str">
        <f>RIGHT(H104,LEN(H104)-SEARCH("/",H104,1))</f>
        <v> 11 л. 5 мес.</v>
      </c>
      <c r="N104" s="52" t="str">
        <f>TRIM(LEFT(L104,2))&amp;","&amp;TRIM(MID(L104,SEARCH(".",L104,1)+2,2))</f>
        <v>11,5</v>
      </c>
      <c r="O104" s="59" t="str">
        <f>TRIM(LEFT(M104,3))&amp;","&amp;TRIM(MID(M104,SEARCH(".",M104,1)+2,2))</f>
        <v>11,5</v>
      </c>
      <c r="P104" s="53">
        <f>VALUE(N104)</f>
        <v>11.5</v>
      </c>
      <c r="Q104" s="53">
        <f>VALUE(O104)</f>
        <v>11.5</v>
      </c>
      <c r="R104" s="41"/>
      <c r="S104" s="41"/>
      <c r="T104" s="41"/>
      <c r="U104" s="41"/>
      <c r="V104" s="41"/>
    </row>
    <row r="105" spans="1:22" ht="126.75" thickBot="1">
      <c r="A105" s="43"/>
      <c r="B105" s="46">
        <v>102</v>
      </c>
      <c r="C105" s="47" t="s">
        <v>684</v>
      </c>
      <c r="D105" s="54">
        <v>31233</v>
      </c>
      <c r="E105" s="49" t="s">
        <v>42</v>
      </c>
      <c r="F105" s="49" t="s">
        <v>680</v>
      </c>
      <c r="G105" s="49" t="s">
        <v>681</v>
      </c>
      <c r="H105" s="49" t="s">
        <v>682</v>
      </c>
      <c r="I105" s="49" t="s">
        <v>256</v>
      </c>
      <c r="J105" s="49" t="s">
        <v>683</v>
      </c>
      <c r="K105" s="55" t="s">
        <v>10</v>
      </c>
      <c r="L105" s="58" t="str">
        <f t="shared" si="4"/>
        <v>12 л. 1 мес.</v>
      </c>
      <c r="M105" s="51" t="str">
        <f t="shared" si="17"/>
        <v> 13 л. 5 мес.</v>
      </c>
      <c r="N105" s="52" t="str">
        <f t="shared" si="18"/>
        <v>12,1</v>
      </c>
      <c r="O105" s="59" t="str">
        <f t="shared" si="19"/>
        <v>13,5</v>
      </c>
      <c r="P105" s="53">
        <f t="shared" si="20"/>
        <v>12.1</v>
      </c>
      <c r="Q105" s="53">
        <f t="shared" si="20"/>
        <v>13.5</v>
      </c>
      <c r="R105" s="41"/>
      <c r="S105" s="41"/>
      <c r="T105" s="41"/>
      <c r="U105" s="41"/>
      <c r="V105" s="41"/>
    </row>
    <row r="106" spans="1:22" ht="63.75" thickBot="1">
      <c r="A106" s="43"/>
      <c r="B106" s="46">
        <v>103</v>
      </c>
      <c r="C106" s="47" t="s">
        <v>687</v>
      </c>
      <c r="D106" s="54">
        <v>33445</v>
      </c>
      <c r="E106" s="49" t="s">
        <v>7</v>
      </c>
      <c r="F106" s="49" t="s">
        <v>74</v>
      </c>
      <c r="G106" s="49" t="s">
        <v>45</v>
      </c>
      <c r="H106" s="49" t="s">
        <v>685</v>
      </c>
      <c r="I106" s="49" t="s">
        <v>1315</v>
      </c>
      <c r="J106" s="49" t="s">
        <v>686</v>
      </c>
      <c r="K106" s="55" t="s">
        <v>10</v>
      </c>
      <c r="L106" s="58" t="str">
        <f t="shared" si="4"/>
        <v>6 л. 6 мес.</v>
      </c>
      <c r="M106" s="51" t="str">
        <f t="shared" si="17"/>
        <v> 6 л. 6 мес.</v>
      </c>
      <c r="N106" s="52" t="str">
        <f t="shared" si="18"/>
        <v>6,6</v>
      </c>
      <c r="O106" s="59" t="str">
        <f t="shared" si="19"/>
        <v>6,6</v>
      </c>
      <c r="P106" s="53">
        <f t="shared" si="20"/>
        <v>6.6</v>
      </c>
      <c r="Q106" s="53">
        <f t="shared" si="20"/>
        <v>6.6</v>
      </c>
      <c r="R106" s="41"/>
      <c r="S106" s="41"/>
      <c r="T106" s="41"/>
      <c r="U106" s="41"/>
      <c r="V106" s="41"/>
    </row>
    <row r="107" spans="1:22" ht="79.5" thickBot="1">
      <c r="A107" s="43"/>
      <c r="B107" s="46">
        <v>104</v>
      </c>
      <c r="C107" s="47" t="s">
        <v>691</v>
      </c>
      <c r="D107" s="54">
        <v>30060</v>
      </c>
      <c r="E107" s="49" t="s">
        <v>7</v>
      </c>
      <c r="F107" s="49" t="s">
        <v>74</v>
      </c>
      <c r="G107" s="49" t="s">
        <v>688</v>
      </c>
      <c r="H107" s="49" t="s">
        <v>689</v>
      </c>
      <c r="I107" s="49" t="s">
        <v>692</v>
      </c>
      <c r="J107" s="49" t="s">
        <v>690</v>
      </c>
      <c r="K107" s="55" t="s">
        <v>10</v>
      </c>
      <c r="L107" s="58" t="str">
        <f t="shared" si="4"/>
        <v>8 л. 1 мес.</v>
      </c>
      <c r="M107" s="51" t="str">
        <f t="shared" si="17"/>
        <v> 15 л. 5 мес.</v>
      </c>
      <c r="N107" s="52" t="str">
        <f t="shared" si="18"/>
        <v>8,1</v>
      </c>
      <c r="O107" s="59" t="str">
        <f t="shared" si="19"/>
        <v>15,5</v>
      </c>
      <c r="P107" s="53">
        <f t="shared" si="20"/>
        <v>8.1</v>
      </c>
      <c r="Q107" s="53">
        <f t="shared" si="20"/>
        <v>15.5</v>
      </c>
      <c r="R107" s="41"/>
      <c r="S107" s="41"/>
      <c r="T107" s="41"/>
      <c r="U107" s="41"/>
      <c r="V107" s="41"/>
    </row>
    <row r="108" spans="1:22" ht="111" thickBot="1">
      <c r="A108" s="43"/>
      <c r="B108" s="46">
        <v>105</v>
      </c>
      <c r="C108" s="47" t="s">
        <v>1206</v>
      </c>
      <c r="D108" s="54">
        <v>27265</v>
      </c>
      <c r="E108" s="49" t="s">
        <v>7</v>
      </c>
      <c r="F108" s="49" t="s">
        <v>74</v>
      </c>
      <c r="G108" s="49" t="s">
        <v>1207</v>
      </c>
      <c r="H108" s="49" t="s">
        <v>13</v>
      </c>
      <c r="I108" s="49" t="s">
        <v>1342</v>
      </c>
      <c r="J108" s="49" t="s">
        <v>1208</v>
      </c>
      <c r="K108" s="55" t="s">
        <v>10</v>
      </c>
      <c r="L108" s="58" t="str">
        <f t="shared" si="4"/>
        <v>15 л. 8 мес.</v>
      </c>
      <c r="M108" s="51" t="str">
        <f t="shared" si="17"/>
        <v> 15 л. 8 мес.</v>
      </c>
      <c r="N108" s="52" t="str">
        <f t="shared" si="18"/>
        <v>15,8</v>
      </c>
      <c r="O108" s="59" t="str">
        <f t="shared" si="19"/>
        <v>15,8</v>
      </c>
      <c r="P108" s="53">
        <f t="shared" si="20"/>
        <v>15.8</v>
      </c>
      <c r="Q108" s="53">
        <f t="shared" si="20"/>
        <v>15.8</v>
      </c>
      <c r="R108" s="41"/>
      <c r="S108" s="41"/>
      <c r="T108" s="41"/>
      <c r="U108" s="41"/>
      <c r="V108" s="41"/>
    </row>
    <row r="109" spans="1:22" ht="95.25" thickBot="1">
      <c r="A109" s="43"/>
      <c r="B109" s="46">
        <v>106</v>
      </c>
      <c r="C109" s="47" t="s">
        <v>1591</v>
      </c>
      <c r="D109" s="54">
        <v>32475</v>
      </c>
      <c r="E109" s="49" t="s">
        <v>128</v>
      </c>
      <c r="F109" s="49" t="s">
        <v>135</v>
      </c>
      <c r="G109" s="49" t="s">
        <v>45</v>
      </c>
      <c r="H109" s="49" t="s">
        <v>1592</v>
      </c>
      <c r="I109" s="49" t="s">
        <v>1593</v>
      </c>
      <c r="J109" s="49" t="s">
        <v>1588</v>
      </c>
      <c r="K109" s="55" t="s">
        <v>10</v>
      </c>
      <c r="L109" s="58" t="str">
        <f t="shared" si="4"/>
        <v>15 л. 1 мес.</v>
      </c>
      <c r="M109" s="51" t="str">
        <f>RIGHT(H109,LEN(H109)-SEARCH("/",H109,1))</f>
        <v> 15 л. 1 мес.</v>
      </c>
      <c r="N109" s="52" t="str">
        <f>TRIM(LEFT(L109,2))&amp;","&amp;TRIM(MID(L109,SEARCH(".",L109,1)+2,2))</f>
        <v>15,1</v>
      </c>
      <c r="O109" s="59" t="str">
        <f>TRIM(LEFT(M109,3))&amp;","&amp;TRIM(MID(M109,SEARCH(".",M109,1)+2,2))</f>
        <v>15,1</v>
      </c>
      <c r="P109" s="53">
        <f>VALUE(N109)</f>
        <v>15.1</v>
      </c>
      <c r="Q109" s="53">
        <f>VALUE(O109)</f>
        <v>15.1</v>
      </c>
      <c r="R109" s="41"/>
      <c r="S109" s="41"/>
      <c r="T109" s="41"/>
      <c r="U109" s="41"/>
      <c r="V109" s="41"/>
    </row>
    <row r="110" spans="1:22" ht="126.75" thickBot="1">
      <c r="A110" s="43"/>
      <c r="B110" s="46">
        <v>107</v>
      </c>
      <c r="C110" s="47" t="s">
        <v>465</v>
      </c>
      <c r="D110" s="54">
        <v>27684</v>
      </c>
      <c r="E110" s="49" t="s">
        <v>42</v>
      </c>
      <c r="F110" s="49" t="s">
        <v>456</v>
      </c>
      <c r="G110" s="49" t="s">
        <v>61</v>
      </c>
      <c r="H110" s="49" t="s">
        <v>464</v>
      </c>
      <c r="I110" s="49" t="s">
        <v>263</v>
      </c>
      <c r="J110" s="49" t="s">
        <v>457</v>
      </c>
      <c r="K110" s="55" t="s">
        <v>10</v>
      </c>
      <c r="L110" s="58" t="str">
        <f aca="true" t="shared" si="21" ref="L110:L190">LEFT($H110,SEARCH("/",$H110,1)-1)</f>
        <v>17 л. 2 мес.</v>
      </c>
      <c r="M110" s="51" t="str">
        <f t="shared" si="17"/>
        <v> 17 л. 2 мес.</v>
      </c>
      <c r="N110" s="52" t="str">
        <f t="shared" si="18"/>
        <v>17,2</v>
      </c>
      <c r="O110" s="59" t="str">
        <f t="shared" si="19"/>
        <v>17,2</v>
      </c>
      <c r="P110" s="53">
        <f t="shared" si="20"/>
        <v>17.2</v>
      </c>
      <c r="Q110" s="53">
        <f t="shared" si="20"/>
        <v>17.2</v>
      </c>
      <c r="R110" s="41"/>
      <c r="S110" s="41"/>
      <c r="T110" s="41"/>
      <c r="U110" s="41"/>
      <c r="V110" s="41"/>
    </row>
    <row r="111" spans="1:22" ht="126.75" thickBot="1">
      <c r="A111" s="43"/>
      <c r="B111" s="46">
        <v>108</v>
      </c>
      <c r="C111" s="47" t="s">
        <v>960</v>
      </c>
      <c r="D111" s="54">
        <v>33239</v>
      </c>
      <c r="E111" s="49" t="s">
        <v>42</v>
      </c>
      <c r="F111" s="49" t="s">
        <v>957</v>
      </c>
      <c r="G111" s="49" t="s">
        <v>1715</v>
      </c>
      <c r="H111" s="49" t="s">
        <v>958</v>
      </c>
      <c r="I111" s="49" t="s">
        <v>1406</v>
      </c>
      <c r="J111" s="49" t="s">
        <v>959</v>
      </c>
      <c r="K111" s="55" t="s">
        <v>10</v>
      </c>
      <c r="L111" s="58" t="str">
        <f t="shared" si="21"/>
        <v>5 л. 6 мес.</v>
      </c>
      <c r="M111" s="51" t="str">
        <f t="shared" si="17"/>
        <v> 8 л. 4 мес.</v>
      </c>
      <c r="N111" s="52" t="str">
        <f t="shared" si="18"/>
        <v>5,6</v>
      </c>
      <c r="O111" s="59" t="str">
        <f t="shared" si="19"/>
        <v>8,4</v>
      </c>
      <c r="P111" s="53">
        <f>VALUE(N111)</f>
        <v>5.6</v>
      </c>
      <c r="Q111" s="53">
        <f>VALUE(O111)</f>
        <v>8.4</v>
      </c>
      <c r="R111" s="41"/>
      <c r="S111" s="41"/>
      <c r="T111" s="41"/>
      <c r="U111" s="41"/>
      <c r="V111" s="41"/>
    </row>
    <row r="112" spans="1:22" ht="158.25" thickBot="1">
      <c r="A112" s="43"/>
      <c r="B112" s="46">
        <v>109</v>
      </c>
      <c r="C112" s="47" t="s">
        <v>1598</v>
      </c>
      <c r="D112" s="54">
        <v>27520</v>
      </c>
      <c r="E112" s="49" t="s">
        <v>1594</v>
      </c>
      <c r="F112" s="49" t="s">
        <v>1595</v>
      </c>
      <c r="G112" s="49" t="s">
        <v>1596</v>
      </c>
      <c r="H112" s="49" t="s">
        <v>1599</v>
      </c>
      <c r="I112" s="49" t="s">
        <v>1600</v>
      </c>
      <c r="J112" s="49" t="s">
        <v>1597</v>
      </c>
      <c r="K112" s="55" t="s">
        <v>10</v>
      </c>
      <c r="L112" s="58" t="str">
        <f t="shared" si="21"/>
        <v>26 л. 1 мес.</v>
      </c>
      <c r="M112" s="51" t="str">
        <f>RIGHT(H112,LEN(H112)-SEARCH("/",H112,1))</f>
        <v> 16 л. 1 мес.</v>
      </c>
      <c r="N112" s="52" t="str">
        <f>TRIM(LEFT(L112,2))&amp;","&amp;TRIM(MID(L112,SEARCH(".",L112,1)+2,2))</f>
        <v>26,1</v>
      </c>
      <c r="O112" s="59" t="str">
        <f>TRIM(LEFT(M112,3))&amp;","&amp;TRIM(MID(M112,SEARCH(".",M112,1)+2,2))</f>
        <v>16,1</v>
      </c>
      <c r="P112" s="53">
        <f>VALUE(N112)</f>
        <v>26.1</v>
      </c>
      <c r="Q112" s="53">
        <f>VALUE(O112)</f>
        <v>16.1</v>
      </c>
      <c r="R112" s="41"/>
      <c r="S112" s="41"/>
      <c r="T112" s="41"/>
      <c r="U112" s="41"/>
      <c r="V112" s="41"/>
    </row>
    <row r="113" spans="1:22" ht="126.75" thickBot="1">
      <c r="A113" s="43"/>
      <c r="B113" s="46">
        <v>110</v>
      </c>
      <c r="C113" s="66" t="s">
        <v>4</v>
      </c>
      <c r="D113" s="56">
        <v>24021</v>
      </c>
      <c r="E113" s="57" t="s">
        <v>7</v>
      </c>
      <c r="F113" s="57" t="s">
        <v>74</v>
      </c>
      <c r="G113" s="57" t="s">
        <v>41</v>
      </c>
      <c r="H113" s="57" t="s">
        <v>274</v>
      </c>
      <c r="I113" s="57" t="s">
        <v>20</v>
      </c>
      <c r="J113" s="66" t="s">
        <v>1483</v>
      </c>
      <c r="K113" s="55" t="s">
        <v>10</v>
      </c>
      <c r="L113" s="58" t="str">
        <f t="shared" si="21"/>
        <v>17 л. 8 мес.</v>
      </c>
      <c r="M113" s="51" t="str">
        <f t="shared" si="17"/>
        <v> 32 г. 9 мес.</v>
      </c>
      <c r="N113" s="52" t="str">
        <f t="shared" si="18"/>
        <v>17,8</v>
      </c>
      <c r="O113" s="59" t="str">
        <f t="shared" si="19"/>
        <v>32,9</v>
      </c>
      <c r="P113" s="53">
        <f aca="true" t="shared" si="22" ref="P113:Q127">VALUE(N113)</f>
        <v>17.8</v>
      </c>
      <c r="Q113" s="53">
        <f t="shared" si="22"/>
        <v>32.9</v>
      </c>
      <c r="R113" s="41"/>
      <c r="S113" s="41"/>
      <c r="T113" s="41"/>
      <c r="U113" s="41"/>
      <c r="V113" s="41"/>
    </row>
    <row r="114" spans="1:22" ht="63.75" thickBot="1">
      <c r="A114" s="43"/>
      <c r="B114" s="46">
        <v>111</v>
      </c>
      <c r="C114" s="47" t="s">
        <v>877</v>
      </c>
      <c r="D114" s="54">
        <v>32232</v>
      </c>
      <c r="E114" s="49" t="s">
        <v>7</v>
      </c>
      <c r="F114" s="49" t="s">
        <v>74</v>
      </c>
      <c r="G114" s="49" t="s">
        <v>1660</v>
      </c>
      <c r="H114" s="49" t="s">
        <v>878</v>
      </c>
      <c r="I114" s="49" t="s">
        <v>1317</v>
      </c>
      <c r="J114" s="49" t="s">
        <v>863</v>
      </c>
      <c r="K114" s="55" t="s">
        <v>10</v>
      </c>
      <c r="L114" s="58" t="str">
        <f t="shared" si="21"/>
        <v>11 л. 4 мес.</v>
      </c>
      <c r="M114" s="51" t="str">
        <f t="shared" si="17"/>
        <v> 0 л. 0 мес.</v>
      </c>
      <c r="N114" s="52" t="str">
        <f t="shared" si="18"/>
        <v>11,4</v>
      </c>
      <c r="O114" s="59" t="str">
        <f t="shared" si="19"/>
        <v>0,0</v>
      </c>
      <c r="P114" s="53">
        <f t="shared" si="22"/>
        <v>11.4</v>
      </c>
      <c r="Q114" s="53">
        <f t="shared" si="22"/>
        <v>0</v>
      </c>
      <c r="R114" s="41"/>
      <c r="S114" s="41"/>
      <c r="T114" s="41"/>
      <c r="U114" s="41"/>
      <c r="V114" s="41"/>
    </row>
    <row r="115" spans="1:22" ht="158.25" thickBot="1">
      <c r="A115" s="43"/>
      <c r="B115" s="46">
        <v>112</v>
      </c>
      <c r="C115" s="47" t="s">
        <v>1602</v>
      </c>
      <c r="D115" s="54">
        <v>29283</v>
      </c>
      <c r="E115" s="49" t="s">
        <v>128</v>
      </c>
      <c r="F115" s="49" t="s">
        <v>135</v>
      </c>
      <c r="G115" s="49" t="s">
        <v>1716</v>
      </c>
      <c r="H115" s="49" t="s">
        <v>1603</v>
      </c>
      <c r="I115" s="49" t="s">
        <v>1604</v>
      </c>
      <c r="J115" s="49" t="s">
        <v>1601</v>
      </c>
      <c r="K115" s="55" t="s">
        <v>10</v>
      </c>
      <c r="L115" s="58" t="str">
        <f t="shared" si="21"/>
        <v>19 л. 5 мес.</v>
      </c>
      <c r="M115" s="51" t="str">
        <f>RIGHT(H115,LEN(H115)-SEARCH("/",H115,1))</f>
        <v> 19 л. 10 мес.</v>
      </c>
      <c r="N115" s="52" t="str">
        <f>TRIM(LEFT(L115,2))&amp;","&amp;TRIM(MID(L115,SEARCH(".",L115,1)+2,2))</f>
        <v>19,5</v>
      </c>
      <c r="O115" s="59" t="str">
        <f>TRIM(LEFT(M115,3))&amp;","&amp;TRIM(MID(M115,SEARCH(".",M115,1)+2,2))</f>
        <v>19,10</v>
      </c>
      <c r="P115" s="53">
        <f>VALUE(N115)</f>
        <v>19.5</v>
      </c>
      <c r="Q115" s="53">
        <f>VALUE(O115)</f>
        <v>19.1</v>
      </c>
      <c r="R115" s="41"/>
      <c r="S115" s="41"/>
      <c r="T115" s="41"/>
      <c r="U115" s="41"/>
      <c r="V115" s="41"/>
    </row>
    <row r="116" spans="1:22" ht="158.25" thickBot="1">
      <c r="A116" s="43"/>
      <c r="B116" s="46">
        <v>113</v>
      </c>
      <c r="C116" s="47" t="s">
        <v>265</v>
      </c>
      <c r="D116" s="54">
        <v>33794</v>
      </c>
      <c r="E116" s="49" t="s">
        <v>7</v>
      </c>
      <c r="F116" s="49" t="s">
        <v>74</v>
      </c>
      <c r="G116" s="49" t="s">
        <v>227</v>
      </c>
      <c r="H116" s="49" t="s">
        <v>420</v>
      </c>
      <c r="I116" s="49" t="s">
        <v>1341</v>
      </c>
      <c r="J116" s="49" t="s">
        <v>1209</v>
      </c>
      <c r="K116" s="55" t="s">
        <v>10</v>
      </c>
      <c r="L116" s="58" t="str">
        <f>LEFT($H116,SEARCH("/",$H116,1)-1)</f>
        <v>5 л. 6 мес.</v>
      </c>
      <c r="M116" s="51" t="str">
        <f t="shared" si="17"/>
        <v> 6 л. 0 мес.</v>
      </c>
      <c r="N116" s="52" t="str">
        <f t="shared" si="18"/>
        <v>5,6</v>
      </c>
      <c r="O116" s="59" t="str">
        <f t="shared" si="19"/>
        <v>6,0</v>
      </c>
      <c r="P116" s="53">
        <f t="shared" si="22"/>
        <v>5.6</v>
      </c>
      <c r="Q116" s="53">
        <f t="shared" si="22"/>
        <v>6</v>
      </c>
      <c r="R116" s="41"/>
      <c r="S116" s="41"/>
      <c r="T116" s="41"/>
      <c r="U116" s="41"/>
      <c r="V116" s="41"/>
    </row>
    <row r="117" spans="1:22" ht="95.25" thickBot="1">
      <c r="A117" s="43"/>
      <c r="B117" s="46">
        <v>114</v>
      </c>
      <c r="C117" s="47" t="s">
        <v>1234</v>
      </c>
      <c r="D117" s="54">
        <v>26754</v>
      </c>
      <c r="E117" s="49" t="s">
        <v>28</v>
      </c>
      <c r="F117" s="49" t="s">
        <v>1020</v>
      </c>
      <c r="G117" s="49" t="s">
        <v>1235</v>
      </c>
      <c r="H117" s="49" t="s">
        <v>1236</v>
      </c>
      <c r="I117" s="49" t="s">
        <v>1237</v>
      </c>
      <c r="J117" s="49" t="s">
        <v>1233</v>
      </c>
      <c r="K117" s="55" t="s">
        <v>10</v>
      </c>
      <c r="L117" s="58" t="str">
        <f t="shared" si="21"/>
        <v>25 л. 1 мес.</v>
      </c>
      <c r="M117" s="51" t="str">
        <f t="shared" si="17"/>
        <v> 24 г. 5 мес.</v>
      </c>
      <c r="N117" s="52" t="str">
        <f t="shared" si="18"/>
        <v>25,1</v>
      </c>
      <c r="O117" s="59" t="str">
        <f t="shared" si="19"/>
        <v>24,5</v>
      </c>
      <c r="P117" s="53">
        <f aca="true" t="shared" si="23" ref="P117:Q119">VALUE(N117)</f>
        <v>25.1</v>
      </c>
      <c r="Q117" s="53">
        <f t="shared" si="23"/>
        <v>24.5</v>
      </c>
      <c r="R117" s="41"/>
      <c r="S117" s="41"/>
      <c r="T117" s="41"/>
      <c r="U117" s="41"/>
      <c r="V117" s="41"/>
    </row>
    <row r="118" spans="1:22" ht="117" customHeight="1" thickBot="1">
      <c r="A118" s="43"/>
      <c r="B118" s="46">
        <v>115</v>
      </c>
      <c r="C118" s="47" t="s">
        <v>1347</v>
      </c>
      <c r="D118" s="54">
        <v>27692</v>
      </c>
      <c r="E118" s="49" t="s">
        <v>7</v>
      </c>
      <c r="F118" s="49" t="s">
        <v>74</v>
      </c>
      <c r="G118" s="49" t="s">
        <v>1717</v>
      </c>
      <c r="H118" s="49" t="s">
        <v>1346</v>
      </c>
      <c r="I118" s="49" t="s">
        <v>1345</v>
      </c>
      <c r="J118" s="49" t="s">
        <v>1343</v>
      </c>
      <c r="K118" s="55" t="s">
        <v>10</v>
      </c>
      <c r="L118" s="58" t="str">
        <f t="shared" si="21"/>
        <v>10 л. 0 мес.</v>
      </c>
      <c r="M118" s="51" t="str">
        <f t="shared" si="17"/>
        <v> 0 л. 6 мес.</v>
      </c>
      <c r="N118" s="52" t="str">
        <f t="shared" si="18"/>
        <v>10,0</v>
      </c>
      <c r="O118" s="59" t="str">
        <f t="shared" si="19"/>
        <v>0,6</v>
      </c>
      <c r="P118" s="53">
        <f t="shared" si="23"/>
        <v>10</v>
      </c>
      <c r="Q118" s="53">
        <f t="shared" si="23"/>
        <v>0.6</v>
      </c>
      <c r="R118" s="41"/>
      <c r="S118" s="41"/>
      <c r="T118" s="41"/>
      <c r="U118" s="41"/>
      <c r="V118" s="41"/>
    </row>
    <row r="119" spans="1:22" ht="117" customHeight="1" thickBot="1">
      <c r="A119" s="43"/>
      <c r="B119" s="46">
        <v>116</v>
      </c>
      <c r="C119" s="47" t="s">
        <v>1443</v>
      </c>
      <c r="D119" s="54">
        <v>30179</v>
      </c>
      <c r="E119" s="49" t="s">
        <v>128</v>
      </c>
      <c r="F119" s="49" t="s">
        <v>135</v>
      </c>
      <c r="G119" s="49" t="s">
        <v>72</v>
      </c>
      <c r="H119" s="49" t="s">
        <v>1442</v>
      </c>
      <c r="I119" s="49" t="s">
        <v>1444</v>
      </c>
      <c r="J119" s="49" t="s">
        <v>1441</v>
      </c>
      <c r="K119" s="55" t="s">
        <v>10</v>
      </c>
      <c r="L119" s="58" t="str">
        <f t="shared" si="21"/>
        <v>11 л. 7 мес.</v>
      </c>
      <c r="M119" s="51" t="str">
        <f t="shared" si="17"/>
        <v> 1 г. 2 мес.</v>
      </c>
      <c r="N119" s="52" t="str">
        <f t="shared" si="18"/>
        <v>11,7</v>
      </c>
      <c r="O119" s="59" t="str">
        <f t="shared" si="19"/>
        <v>1,2</v>
      </c>
      <c r="P119" s="53">
        <f t="shared" si="23"/>
        <v>11.7</v>
      </c>
      <c r="Q119" s="53">
        <f t="shared" si="23"/>
        <v>1.2</v>
      </c>
      <c r="R119" s="41"/>
      <c r="S119" s="41"/>
      <c r="T119" s="41"/>
      <c r="U119" s="41"/>
      <c r="V119" s="41"/>
    </row>
    <row r="120" spans="1:22" ht="63.75" thickBot="1">
      <c r="A120" s="43"/>
      <c r="B120" s="46">
        <v>117</v>
      </c>
      <c r="C120" s="47" t="s">
        <v>803</v>
      </c>
      <c r="D120" s="54">
        <v>30562</v>
      </c>
      <c r="E120" s="49" t="s">
        <v>7</v>
      </c>
      <c r="F120" s="49" t="s">
        <v>74</v>
      </c>
      <c r="G120" s="49" t="s">
        <v>695</v>
      </c>
      <c r="H120" s="49" t="s">
        <v>696</v>
      </c>
      <c r="I120" s="49" t="s">
        <v>1310</v>
      </c>
      <c r="J120" s="49" t="s">
        <v>679</v>
      </c>
      <c r="K120" s="55" t="s">
        <v>10</v>
      </c>
      <c r="L120" s="58" t="str">
        <f t="shared" si="21"/>
        <v>10 л. 9 мес.</v>
      </c>
      <c r="M120" s="51" t="str">
        <f t="shared" si="17"/>
        <v> 16 л. 4 мес.</v>
      </c>
      <c r="N120" s="52" t="str">
        <f t="shared" si="18"/>
        <v>10,9</v>
      </c>
      <c r="O120" s="59" t="str">
        <f t="shared" si="19"/>
        <v>16,4</v>
      </c>
      <c r="P120" s="53">
        <f t="shared" si="22"/>
        <v>10.9</v>
      </c>
      <c r="Q120" s="53">
        <f t="shared" si="22"/>
        <v>16.4</v>
      </c>
      <c r="R120" s="41"/>
      <c r="S120" s="41"/>
      <c r="T120" s="41"/>
      <c r="U120" s="41"/>
      <c r="V120" s="41"/>
    </row>
    <row r="121" spans="1:22" ht="79.5" thickBot="1">
      <c r="A121" s="43"/>
      <c r="B121" s="46">
        <v>118</v>
      </c>
      <c r="C121" s="47" t="s">
        <v>964</v>
      </c>
      <c r="D121" s="54">
        <v>29856</v>
      </c>
      <c r="E121" s="49" t="s">
        <v>28</v>
      </c>
      <c r="F121" s="49" t="s">
        <v>961</v>
      </c>
      <c r="G121" s="49" t="s">
        <v>962</v>
      </c>
      <c r="H121" s="49" t="s">
        <v>966</v>
      </c>
      <c r="I121" s="49" t="s">
        <v>965</v>
      </c>
      <c r="J121" s="49" t="s">
        <v>963</v>
      </c>
      <c r="K121" s="55" t="s">
        <v>10</v>
      </c>
      <c r="L121" s="58" t="str">
        <f t="shared" si="21"/>
        <v>0 л. 0 мес.</v>
      </c>
      <c r="M121" s="51" t="str">
        <f t="shared" si="17"/>
        <v> 19 л. 3 мес.</v>
      </c>
      <c r="N121" s="52" t="str">
        <f t="shared" si="18"/>
        <v>0,0</v>
      </c>
      <c r="O121" s="59" t="str">
        <f t="shared" si="19"/>
        <v>19,3</v>
      </c>
      <c r="P121" s="53">
        <f t="shared" si="22"/>
        <v>0</v>
      </c>
      <c r="Q121" s="53">
        <f t="shared" si="22"/>
        <v>19.3</v>
      </c>
      <c r="R121" s="41"/>
      <c r="S121" s="41"/>
      <c r="T121" s="41"/>
      <c r="U121" s="41"/>
      <c r="V121" s="41"/>
    </row>
    <row r="122" spans="1:22" ht="142.5" thickBot="1">
      <c r="A122" s="43"/>
      <c r="B122" s="46">
        <v>119</v>
      </c>
      <c r="C122" s="47" t="s">
        <v>1605</v>
      </c>
      <c r="D122" s="54">
        <v>30815</v>
      </c>
      <c r="E122" s="49" t="s">
        <v>1594</v>
      </c>
      <c r="F122" s="49" t="s">
        <v>1595</v>
      </c>
      <c r="G122" s="49" t="s">
        <v>653</v>
      </c>
      <c r="H122" s="49" t="s">
        <v>1606</v>
      </c>
      <c r="I122" s="49" t="s">
        <v>1607</v>
      </c>
      <c r="J122" s="49" t="s">
        <v>1597</v>
      </c>
      <c r="K122" s="55" t="s">
        <v>10</v>
      </c>
      <c r="L122" s="58" t="str">
        <f t="shared" si="21"/>
        <v>17 л. 4 мес.</v>
      </c>
      <c r="M122" s="51" t="str">
        <f>RIGHT(H122,LEN(H122)-SEARCH("/",H122,1))</f>
        <v> 16 л. 11 мес.</v>
      </c>
      <c r="N122" s="52" t="str">
        <f>TRIM(LEFT(L122,2))&amp;","&amp;TRIM(MID(L122,SEARCH(".",L122,1)+2,2))</f>
        <v>17,4</v>
      </c>
      <c r="O122" s="59" t="str">
        <f>TRIM(LEFT(M122,3))&amp;","&amp;TRIM(MID(M122,SEARCH(".",M122,1)+2,2))</f>
        <v>16,11</v>
      </c>
      <c r="P122" s="53">
        <f>VALUE(N122)</f>
        <v>17.4</v>
      </c>
      <c r="Q122" s="53">
        <f>VALUE(O122)</f>
        <v>16.11</v>
      </c>
      <c r="R122" s="41"/>
      <c r="S122" s="41"/>
      <c r="T122" s="41"/>
      <c r="U122" s="41"/>
      <c r="V122" s="41"/>
    </row>
    <row r="123" spans="1:22" ht="126.75" thickBot="1">
      <c r="A123" s="43"/>
      <c r="B123" s="46">
        <v>120</v>
      </c>
      <c r="C123" s="47" t="s">
        <v>969</v>
      </c>
      <c r="D123" s="54">
        <v>26619</v>
      </c>
      <c r="E123" s="49" t="s">
        <v>7</v>
      </c>
      <c r="F123" s="49" t="s">
        <v>74</v>
      </c>
      <c r="G123" s="49" t="s">
        <v>967</v>
      </c>
      <c r="H123" s="49" t="s">
        <v>968</v>
      </c>
      <c r="I123" s="49" t="s">
        <v>970</v>
      </c>
      <c r="J123" s="49" t="s">
        <v>949</v>
      </c>
      <c r="K123" s="55" t="s">
        <v>10</v>
      </c>
      <c r="L123" s="58" t="str">
        <f t="shared" si="21"/>
        <v>17 л. 4 мес.</v>
      </c>
      <c r="M123" s="51" t="str">
        <f t="shared" si="17"/>
        <v> 17 л. 4 мес.</v>
      </c>
      <c r="N123" s="52" t="str">
        <f t="shared" si="18"/>
        <v>17,4</v>
      </c>
      <c r="O123" s="59" t="str">
        <f t="shared" si="19"/>
        <v>17,4</v>
      </c>
      <c r="P123" s="53">
        <f t="shared" si="22"/>
        <v>17.4</v>
      </c>
      <c r="Q123" s="53">
        <f t="shared" si="22"/>
        <v>17.4</v>
      </c>
      <c r="R123" s="41"/>
      <c r="S123" s="41"/>
      <c r="T123" s="41"/>
      <c r="U123" s="41"/>
      <c r="V123" s="41"/>
    </row>
    <row r="124" spans="1:22" ht="142.5" thickBot="1">
      <c r="A124" s="43"/>
      <c r="B124" s="46">
        <v>121</v>
      </c>
      <c r="C124" s="47" t="s">
        <v>804</v>
      </c>
      <c r="D124" s="54">
        <v>32111</v>
      </c>
      <c r="E124" s="49" t="s">
        <v>98</v>
      </c>
      <c r="F124" s="49" t="s">
        <v>143</v>
      </c>
      <c r="G124" s="49" t="s">
        <v>144</v>
      </c>
      <c r="H124" s="49" t="s">
        <v>145</v>
      </c>
      <c r="I124" s="49" t="s">
        <v>556</v>
      </c>
      <c r="J124" s="49" t="s">
        <v>1388</v>
      </c>
      <c r="K124" s="55" t="s">
        <v>10</v>
      </c>
      <c r="L124" s="58" t="str">
        <f t="shared" si="21"/>
        <v>6 л. 9 мес.</v>
      </c>
      <c r="M124" s="51" t="str">
        <f t="shared" si="17"/>
        <v> 0 л. 0 мес.</v>
      </c>
      <c r="N124" s="52" t="str">
        <f t="shared" si="18"/>
        <v>6,9</v>
      </c>
      <c r="O124" s="59" t="str">
        <f t="shared" si="19"/>
        <v>0,0</v>
      </c>
      <c r="P124" s="53">
        <f t="shared" si="22"/>
        <v>6.9</v>
      </c>
      <c r="Q124" s="53">
        <f t="shared" si="22"/>
        <v>0</v>
      </c>
      <c r="R124" s="41"/>
      <c r="S124" s="41"/>
      <c r="T124" s="41"/>
      <c r="U124" s="41"/>
      <c r="V124" s="41"/>
    </row>
    <row r="125" spans="1:22" ht="142.5" thickBot="1">
      <c r="A125" s="43"/>
      <c r="B125" s="46">
        <v>122</v>
      </c>
      <c r="C125" s="47" t="s">
        <v>760</v>
      </c>
      <c r="D125" s="54">
        <v>30166</v>
      </c>
      <c r="E125" s="49" t="s">
        <v>100</v>
      </c>
      <c r="F125" s="49" t="s">
        <v>758</v>
      </c>
      <c r="G125" s="49" t="s">
        <v>87</v>
      </c>
      <c r="H125" s="49" t="s">
        <v>759</v>
      </c>
      <c r="I125" s="49" t="s">
        <v>1340</v>
      </c>
      <c r="J125" s="49" t="s">
        <v>757</v>
      </c>
      <c r="K125" s="55" t="s">
        <v>10</v>
      </c>
      <c r="L125" s="58" t="str">
        <f t="shared" si="21"/>
        <v>17 л. 6 мес.</v>
      </c>
      <c r="M125" s="51" t="str">
        <f t="shared" si="17"/>
        <v> 17 л. 6 мес.</v>
      </c>
      <c r="N125" s="52" t="str">
        <f t="shared" si="18"/>
        <v>17,6</v>
      </c>
      <c r="O125" s="59" t="str">
        <f t="shared" si="19"/>
        <v>17,6</v>
      </c>
      <c r="P125" s="53">
        <f t="shared" si="22"/>
        <v>17.6</v>
      </c>
      <c r="Q125" s="53">
        <f t="shared" si="22"/>
        <v>17.6</v>
      </c>
      <c r="R125" s="41"/>
      <c r="S125" s="41"/>
      <c r="T125" s="41"/>
      <c r="U125" s="41"/>
      <c r="V125" s="41"/>
    </row>
    <row r="126" spans="1:22" ht="111" thickBot="1">
      <c r="A126" s="43"/>
      <c r="B126" s="46">
        <v>123</v>
      </c>
      <c r="C126" s="47" t="s">
        <v>503</v>
      </c>
      <c r="D126" s="54">
        <v>24609</v>
      </c>
      <c r="E126" s="49" t="s">
        <v>28</v>
      </c>
      <c r="F126" s="49" t="s">
        <v>502</v>
      </c>
      <c r="G126" s="49" t="s">
        <v>53</v>
      </c>
      <c r="H126" s="49" t="s">
        <v>505</v>
      </c>
      <c r="I126" s="49" t="s">
        <v>504</v>
      </c>
      <c r="J126" s="49" t="s">
        <v>487</v>
      </c>
      <c r="K126" s="55" t="s">
        <v>10</v>
      </c>
      <c r="L126" s="58" t="str">
        <f t="shared" si="21"/>
        <v>23 г. 0 мес.</v>
      </c>
      <c r="M126" s="51" t="str">
        <f t="shared" si="17"/>
        <v> 23 г. 0 мес.</v>
      </c>
      <c r="N126" s="52" t="str">
        <f t="shared" si="18"/>
        <v>23,0</v>
      </c>
      <c r="O126" s="59" t="str">
        <f t="shared" si="19"/>
        <v>23,0</v>
      </c>
      <c r="P126" s="53">
        <f t="shared" si="22"/>
        <v>23</v>
      </c>
      <c r="Q126" s="53">
        <f t="shared" si="22"/>
        <v>23</v>
      </c>
      <c r="R126" s="41"/>
      <c r="S126" s="41"/>
      <c r="T126" s="41"/>
      <c r="U126" s="41"/>
      <c r="V126" s="41"/>
    </row>
    <row r="127" spans="1:22" ht="79.5" thickBot="1">
      <c r="A127" s="43"/>
      <c r="B127" s="46">
        <v>124</v>
      </c>
      <c r="C127" s="47" t="s">
        <v>975</v>
      </c>
      <c r="D127" s="54">
        <v>23216</v>
      </c>
      <c r="E127" s="49" t="s">
        <v>28</v>
      </c>
      <c r="F127" s="49" t="s">
        <v>971</v>
      </c>
      <c r="G127" s="49" t="s">
        <v>81</v>
      </c>
      <c r="H127" s="49" t="s">
        <v>972</v>
      </c>
      <c r="I127" s="49" t="s">
        <v>26</v>
      </c>
      <c r="J127" s="49" t="s">
        <v>959</v>
      </c>
      <c r="K127" s="55" t="s">
        <v>10</v>
      </c>
      <c r="L127" s="58" t="str">
        <f t="shared" si="21"/>
        <v>16 л. 4 мес.</v>
      </c>
      <c r="M127" s="51" t="str">
        <f t="shared" si="17"/>
        <v> 35 л. 7 мес.</v>
      </c>
      <c r="N127" s="52" t="str">
        <f t="shared" si="18"/>
        <v>16,4</v>
      </c>
      <c r="O127" s="59" t="str">
        <f t="shared" si="19"/>
        <v>35,7</v>
      </c>
      <c r="P127" s="53">
        <f t="shared" si="22"/>
        <v>16.4</v>
      </c>
      <c r="Q127" s="53">
        <f t="shared" si="22"/>
        <v>35.7</v>
      </c>
      <c r="R127" s="41"/>
      <c r="S127" s="41"/>
      <c r="T127" s="41"/>
      <c r="U127" s="41"/>
      <c r="V127" s="41"/>
    </row>
    <row r="128" spans="1:22" ht="111" thickBot="1">
      <c r="A128" s="43"/>
      <c r="B128" s="46">
        <v>125</v>
      </c>
      <c r="C128" s="66" t="s">
        <v>976</v>
      </c>
      <c r="D128" s="56">
        <v>29281</v>
      </c>
      <c r="E128" s="57" t="s">
        <v>7</v>
      </c>
      <c r="F128" s="57" t="s">
        <v>74</v>
      </c>
      <c r="G128" s="57" t="s">
        <v>63</v>
      </c>
      <c r="H128" s="57" t="s">
        <v>973</v>
      </c>
      <c r="I128" s="57" t="s">
        <v>974</v>
      </c>
      <c r="J128" s="57" t="s">
        <v>949</v>
      </c>
      <c r="K128" s="55" t="s">
        <v>10</v>
      </c>
      <c r="L128" s="58" t="str">
        <f t="shared" si="21"/>
        <v>16 л. 1 мес.</v>
      </c>
      <c r="M128" s="51" t="str">
        <f t="shared" si="17"/>
        <v> 19 л. 4 мес.</v>
      </c>
      <c r="N128" s="52" t="str">
        <f t="shared" si="18"/>
        <v>16,1</v>
      </c>
      <c r="O128" s="59" t="str">
        <f t="shared" si="19"/>
        <v>19,4</v>
      </c>
      <c r="P128" s="53">
        <f aca="true" t="shared" si="24" ref="P128:P134">VALUE(N128)</f>
        <v>16.1</v>
      </c>
      <c r="Q128" s="53">
        <f aca="true" t="shared" si="25" ref="Q128:Q134">VALUE(O128)</f>
        <v>19.4</v>
      </c>
      <c r="R128" s="41"/>
      <c r="S128" s="41"/>
      <c r="T128" s="41"/>
      <c r="U128" s="41"/>
      <c r="V128" s="41"/>
    </row>
    <row r="129" spans="1:22" ht="142.5" thickBot="1">
      <c r="A129" s="43"/>
      <c r="B129" s="46">
        <v>126</v>
      </c>
      <c r="C129" s="47" t="s">
        <v>248</v>
      </c>
      <c r="D129" s="54">
        <v>34030</v>
      </c>
      <c r="E129" s="49" t="s">
        <v>44</v>
      </c>
      <c r="F129" s="49" t="s">
        <v>247</v>
      </c>
      <c r="G129" s="49" t="s">
        <v>125</v>
      </c>
      <c r="H129" s="49" t="s">
        <v>417</v>
      </c>
      <c r="I129" s="49" t="s">
        <v>1333</v>
      </c>
      <c r="J129" s="49" t="s">
        <v>1400</v>
      </c>
      <c r="K129" s="55" t="s">
        <v>10</v>
      </c>
      <c r="L129" s="58" t="str">
        <f t="shared" si="21"/>
        <v>4 г. 5 мес.</v>
      </c>
      <c r="M129" s="51" t="str">
        <f aca="true" t="shared" si="26" ref="M129:M143">RIGHT(H129,LEN(H129)-SEARCH("/",H129,1))</f>
        <v> 2 г. 0 мес.</v>
      </c>
      <c r="N129" s="52" t="str">
        <f aca="true" t="shared" si="27" ref="N129:N143">TRIM(LEFT(L129,2))&amp;","&amp;TRIM(MID(L129,SEARCH(".",L129,1)+2,2))</f>
        <v>4,5</v>
      </c>
      <c r="O129" s="59" t="str">
        <f aca="true" t="shared" si="28" ref="O129:O143">TRIM(LEFT(M129,3))&amp;","&amp;TRIM(MID(M129,SEARCH(".",M129,1)+2,2))</f>
        <v>2,0</v>
      </c>
      <c r="P129" s="53">
        <f t="shared" si="24"/>
        <v>4.5</v>
      </c>
      <c r="Q129" s="53">
        <f t="shared" si="25"/>
        <v>2</v>
      </c>
      <c r="R129" s="41"/>
      <c r="S129" s="41"/>
      <c r="T129" s="41"/>
      <c r="U129" s="41"/>
      <c r="V129" s="41"/>
    </row>
    <row r="130" spans="1:22" ht="126.75" thickBot="1">
      <c r="A130" s="43"/>
      <c r="B130" s="46">
        <v>127</v>
      </c>
      <c r="C130" s="47" t="s">
        <v>805</v>
      </c>
      <c r="D130" s="54">
        <v>27169</v>
      </c>
      <c r="E130" s="49" t="s">
        <v>168</v>
      </c>
      <c r="F130" s="49" t="s">
        <v>673</v>
      </c>
      <c r="G130" s="49" t="s">
        <v>697</v>
      </c>
      <c r="H130" s="49" t="s">
        <v>699</v>
      </c>
      <c r="I130" s="49" t="s">
        <v>698</v>
      </c>
      <c r="J130" s="49" t="s">
        <v>675</v>
      </c>
      <c r="K130" s="55" t="s">
        <v>10</v>
      </c>
      <c r="L130" s="58" t="str">
        <f t="shared" si="21"/>
        <v>14 л. 11 мес.</v>
      </c>
      <c r="M130" s="51" t="str">
        <f t="shared" si="26"/>
        <v> 28 л. 0 мес.</v>
      </c>
      <c r="N130" s="52" t="str">
        <f t="shared" si="27"/>
        <v>14,11</v>
      </c>
      <c r="O130" s="59" t="str">
        <f t="shared" si="28"/>
        <v>28,0</v>
      </c>
      <c r="P130" s="53">
        <f t="shared" si="24"/>
        <v>14.11</v>
      </c>
      <c r="Q130" s="53">
        <f t="shared" si="25"/>
        <v>28</v>
      </c>
      <c r="R130" s="41"/>
      <c r="S130" s="41"/>
      <c r="T130" s="41"/>
      <c r="U130" s="41"/>
      <c r="V130" s="41"/>
    </row>
    <row r="131" spans="1:22" ht="126.75" thickBot="1">
      <c r="A131" s="43"/>
      <c r="B131" s="46">
        <v>128</v>
      </c>
      <c r="C131" s="47" t="s">
        <v>374</v>
      </c>
      <c r="D131" s="54">
        <v>32940</v>
      </c>
      <c r="E131" s="49" t="s">
        <v>42</v>
      </c>
      <c r="F131" s="49" t="s">
        <v>370</v>
      </c>
      <c r="G131" s="49" t="s">
        <v>371</v>
      </c>
      <c r="H131" s="49" t="s">
        <v>372</v>
      </c>
      <c r="I131" s="49" t="s">
        <v>1200</v>
      </c>
      <c r="J131" s="49" t="s">
        <v>373</v>
      </c>
      <c r="K131" s="55" t="s">
        <v>10</v>
      </c>
      <c r="L131" s="58" t="str">
        <f t="shared" si="21"/>
        <v>2 г. 5 мес.</v>
      </c>
      <c r="M131" s="51" t="str">
        <f t="shared" si="26"/>
        <v> 4 г. 5 мес.</v>
      </c>
      <c r="N131" s="52" t="str">
        <f t="shared" si="27"/>
        <v>2,5</v>
      </c>
      <c r="O131" s="59" t="str">
        <f t="shared" si="28"/>
        <v>4,5</v>
      </c>
      <c r="P131" s="53">
        <f t="shared" si="24"/>
        <v>2.5</v>
      </c>
      <c r="Q131" s="53">
        <f t="shared" si="25"/>
        <v>4.5</v>
      </c>
      <c r="R131" s="41"/>
      <c r="S131" s="41"/>
      <c r="T131" s="41"/>
      <c r="U131" s="41"/>
      <c r="V131" s="41"/>
    </row>
    <row r="132" spans="1:22" ht="95.25" thickBot="1">
      <c r="A132" s="43"/>
      <c r="B132" s="46">
        <v>129</v>
      </c>
      <c r="C132" s="47" t="s">
        <v>584</v>
      </c>
      <c r="D132" s="54">
        <v>32317</v>
      </c>
      <c r="E132" s="49" t="s">
        <v>582</v>
      </c>
      <c r="F132" s="49" t="s">
        <v>574</v>
      </c>
      <c r="G132" s="49" t="s">
        <v>585</v>
      </c>
      <c r="H132" s="49" t="s">
        <v>583</v>
      </c>
      <c r="I132" s="49" t="s">
        <v>1582</v>
      </c>
      <c r="J132" s="49" t="s">
        <v>576</v>
      </c>
      <c r="K132" s="55" t="s">
        <v>10</v>
      </c>
      <c r="L132" s="58" t="str">
        <f t="shared" si="21"/>
        <v>11 л. 2 мес.</v>
      </c>
      <c r="M132" s="51" t="str">
        <f t="shared" si="26"/>
        <v> 11 л. 2 мес.</v>
      </c>
      <c r="N132" s="52" t="str">
        <f t="shared" si="27"/>
        <v>11,2</v>
      </c>
      <c r="O132" s="59" t="str">
        <f t="shared" si="28"/>
        <v>11,2</v>
      </c>
      <c r="P132" s="53">
        <f t="shared" si="24"/>
        <v>11.2</v>
      </c>
      <c r="Q132" s="53">
        <f t="shared" si="25"/>
        <v>11.2</v>
      </c>
      <c r="R132" s="41"/>
      <c r="S132" s="41"/>
      <c r="T132" s="41"/>
      <c r="U132" s="41"/>
      <c r="V132" s="41"/>
    </row>
    <row r="133" spans="1:22" ht="84" customHeight="1" thickBot="1">
      <c r="A133" s="43"/>
      <c r="B133" s="46">
        <v>130</v>
      </c>
      <c r="C133" s="47" t="s">
        <v>1445</v>
      </c>
      <c r="D133" s="54">
        <v>23747</v>
      </c>
      <c r="E133" s="49" t="s">
        <v>128</v>
      </c>
      <c r="F133" s="49" t="s">
        <v>135</v>
      </c>
      <c r="G133" s="49" t="s">
        <v>1446</v>
      </c>
      <c r="H133" s="49" t="s">
        <v>1447</v>
      </c>
      <c r="I133" s="49" t="s">
        <v>1448</v>
      </c>
      <c r="J133" s="49" t="s">
        <v>1449</v>
      </c>
      <c r="K133" s="55" t="s">
        <v>10</v>
      </c>
      <c r="L133" s="58" t="str">
        <f t="shared" si="21"/>
        <v>30 л. 11 мес.</v>
      </c>
      <c r="M133" s="51" t="str">
        <f>RIGHT(H133,LEN(H133)-SEARCH("/",H133,1))</f>
        <v> 1 г. 0 мес.</v>
      </c>
      <c r="N133" s="52" t="str">
        <f>TRIM(LEFT(L133,2))&amp;","&amp;TRIM(MID(L133,SEARCH(".",L133,1)+2,2))</f>
        <v>30,11</v>
      </c>
      <c r="O133" s="59" t="str">
        <f>TRIM(LEFT(M133,3))&amp;","&amp;TRIM(MID(M133,SEARCH(".",M133,1)+2,2))</f>
        <v>1,0</v>
      </c>
      <c r="P133" s="53">
        <f>VALUE(N133)</f>
        <v>30.11</v>
      </c>
      <c r="Q133" s="53">
        <f>VALUE(O133)</f>
        <v>1</v>
      </c>
      <c r="R133" s="41"/>
      <c r="S133" s="41"/>
      <c r="T133" s="41"/>
      <c r="U133" s="41"/>
      <c r="V133" s="41"/>
    </row>
    <row r="134" spans="1:22" ht="111" thickBot="1">
      <c r="A134" s="43"/>
      <c r="B134" s="46">
        <v>131</v>
      </c>
      <c r="C134" s="47" t="s">
        <v>979</v>
      </c>
      <c r="D134" s="54">
        <v>32498</v>
      </c>
      <c r="E134" s="49" t="s">
        <v>28</v>
      </c>
      <c r="F134" s="49" t="s">
        <v>977</v>
      </c>
      <c r="G134" s="49" t="s">
        <v>203</v>
      </c>
      <c r="H134" s="49" t="s">
        <v>980</v>
      </c>
      <c r="I134" s="49" t="s">
        <v>981</v>
      </c>
      <c r="J134" s="49" t="s">
        <v>978</v>
      </c>
      <c r="K134" s="55" t="s">
        <v>10</v>
      </c>
      <c r="L134" s="58" t="str">
        <f t="shared" si="21"/>
        <v>9 л. 8 мес.</v>
      </c>
      <c r="M134" s="51" t="str">
        <f>RIGHT(H134,LEN(H134)-SEARCH("/",H134,1))</f>
        <v> 0 л. 0 мес.</v>
      </c>
      <c r="N134" s="52" t="str">
        <f>TRIM(LEFT(L134,2))&amp;","&amp;TRIM(MID(L134,SEARCH(".",L134,1)+2,2))</f>
        <v>9,8</v>
      </c>
      <c r="O134" s="59" t="str">
        <f>TRIM(LEFT(M134,3))&amp;","&amp;TRIM(MID(M134,SEARCH(".",M134,1)+2,2))</f>
        <v>0,0</v>
      </c>
      <c r="P134" s="53">
        <f t="shared" si="24"/>
        <v>9.8</v>
      </c>
      <c r="Q134" s="53">
        <f t="shared" si="25"/>
        <v>0</v>
      </c>
      <c r="R134" s="41"/>
      <c r="S134" s="41"/>
      <c r="T134" s="41"/>
      <c r="U134" s="41"/>
      <c r="V134" s="41"/>
    </row>
    <row r="135" spans="1:22" ht="111" thickBot="1">
      <c r="A135" s="43"/>
      <c r="B135" s="46">
        <v>132</v>
      </c>
      <c r="C135" s="47" t="s">
        <v>623</v>
      </c>
      <c r="D135" s="54">
        <v>28935</v>
      </c>
      <c r="E135" s="49" t="s">
        <v>7</v>
      </c>
      <c r="F135" s="49" t="s">
        <v>74</v>
      </c>
      <c r="G135" s="49" t="s">
        <v>71</v>
      </c>
      <c r="H135" s="49" t="s">
        <v>621</v>
      </c>
      <c r="I135" s="49" t="s">
        <v>1338</v>
      </c>
      <c r="J135" s="49" t="s">
        <v>622</v>
      </c>
      <c r="K135" s="55" t="s">
        <v>10</v>
      </c>
      <c r="L135" s="58" t="str">
        <f t="shared" si="21"/>
        <v>18 л. 6 мес.</v>
      </c>
      <c r="M135" s="51" t="str">
        <f t="shared" si="26"/>
        <v> 18 л. 6 мес.</v>
      </c>
      <c r="N135" s="52" t="str">
        <f t="shared" si="27"/>
        <v>18,6</v>
      </c>
      <c r="O135" s="59" t="str">
        <f t="shared" si="28"/>
        <v>18,6</v>
      </c>
      <c r="P135" s="53">
        <f aca="true" t="shared" si="29" ref="P135:Q143">VALUE(N135)</f>
        <v>18.6</v>
      </c>
      <c r="Q135" s="53">
        <f t="shared" si="29"/>
        <v>18.6</v>
      </c>
      <c r="R135" s="41"/>
      <c r="S135" s="41"/>
      <c r="T135" s="41"/>
      <c r="U135" s="41"/>
      <c r="V135" s="41"/>
    </row>
    <row r="136" spans="1:22" ht="111" thickBot="1">
      <c r="A136" s="43"/>
      <c r="B136" s="46">
        <v>133</v>
      </c>
      <c r="C136" s="47" t="s">
        <v>1608</v>
      </c>
      <c r="D136" s="54">
        <v>31503</v>
      </c>
      <c r="E136" s="49" t="s">
        <v>128</v>
      </c>
      <c r="F136" s="49" t="s">
        <v>135</v>
      </c>
      <c r="G136" s="49" t="s">
        <v>249</v>
      </c>
      <c r="H136" s="49" t="s">
        <v>1609</v>
      </c>
      <c r="I136" s="49" t="s">
        <v>470</v>
      </c>
      <c r="J136" s="49" t="s">
        <v>1588</v>
      </c>
      <c r="K136" s="55" t="s">
        <v>10</v>
      </c>
      <c r="L136" s="58" t="str">
        <f t="shared" si="21"/>
        <v>12 л. 11 мес.</v>
      </c>
      <c r="M136" s="51" t="str">
        <f>RIGHT(H136,LEN(H136)-SEARCH("/",H136,1))</f>
        <v> 12 л. 11 мес.</v>
      </c>
      <c r="N136" s="52" t="str">
        <f>TRIM(LEFT(L136,2))&amp;","&amp;TRIM(MID(L136,SEARCH(".",L136,1)+2,2))</f>
        <v>12,11</v>
      </c>
      <c r="O136" s="59" t="str">
        <f>TRIM(LEFT(M136,3))&amp;","&amp;TRIM(MID(M136,SEARCH(".",M136,1)+2,2))</f>
        <v>12,11</v>
      </c>
      <c r="P136" s="53">
        <f>VALUE(N136)</f>
        <v>12.11</v>
      </c>
      <c r="Q136" s="53">
        <f>VALUE(O136)</f>
        <v>12.11</v>
      </c>
      <c r="R136" s="41"/>
      <c r="S136" s="41"/>
      <c r="T136" s="41"/>
      <c r="U136" s="41"/>
      <c r="V136" s="41"/>
    </row>
    <row r="137" spans="1:22" ht="111" thickBot="1">
      <c r="A137" s="43"/>
      <c r="B137" s="46">
        <v>134</v>
      </c>
      <c r="C137" s="47" t="s">
        <v>882</v>
      </c>
      <c r="D137" s="54">
        <v>24305</v>
      </c>
      <c r="E137" s="49" t="s">
        <v>7</v>
      </c>
      <c r="F137" s="49" t="s">
        <v>74</v>
      </c>
      <c r="G137" s="49" t="s">
        <v>879</v>
      </c>
      <c r="H137" s="49" t="s">
        <v>880</v>
      </c>
      <c r="I137" s="49" t="s">
        <v>883</v>
      </c>
      <c r="J137" s="49" t="s">
        <v>881</v>
      </c>
      <c r="K137" s="55" t="s">
        <v>10</v>
      </c>
      <c r="L137" s="58" t="str">
        <f t="shared" si="21"/>
        <v>25 л. 2 мес.</v>
      </c>
      <c r="M137" s="51" t="str">
        <f t="shared" si="26"/>
        <v> 34 г. 8 мес.</v>
      </c>
      <c r="N137" s="52" t="str">
        <f t="shared" si="27"/>
        <v>25,2</v>
      </c>
      <c r="O137" s="59" t="str">
        <f t="shared" si="28"/>
        <v>34,8</v>
      </c>
      <c r="P137" s="53">
        <f t="shared" si="29"/>
        <v>25.2</v>
      </c>
      <c r="Q137" s="53">
        <f t="shared" si="29"/>
        <v>34.8</v>
      </c>
      <c r="R137" s="41"/>
      <c r="S137" s="41"/>
      <c r="T137" s="41"/>
      <c r="U137" s="41"/>
      <c r="V137" s="41"/>
    </row>
    <row r="138" spans="1:22" ht="126.75" thickBot="1">
      <c r="A138" s="43"/>
      <c r="B138" s="46">
        <v>135</v>
      </c>
      <c r="C138" s="47" t="s">
        <v>985</v>
      </c>
      <c r="D138" s="54">
        <v>26986</v>
      </c>
      <c r="E138" s="49" t="s">
        <v>42</v>
      </c>
      <c r="F138" s="49" t="s">
        <v>982</v>
      </c>
      <c r="G138" s="49" t="s">
        <v>983</v>
      </c>
      <c r="H138" s="49" t="s">
        <v>984</v>
      </c>
      <c r="I138" s="49" t="s">
        <v>986</v>
      </c>
      <c r="J138" s="49" t="s">
        <v>963</v>
      </c>
      <c r="K138" s="55" t="s">
        <v>10</v>
      </c>
      <c r="L138" s="58" t="str">
        <f t="shared" si="21"/>
        <v>24 г. 11 мес.</v>
      </c>
      <c r="M138" s="51" t="str">
        <f>RIGHT(H138,LEN(H138)-SEARCH("/",H138,1))</f>
        <v> 25 л. 10 мес.</v>
      </c>
      <c r="N138" s="52" t="str">
        <f>TRIM(LEFT(L138,2))&amp;","&amp;TRIM(MID(L138,SEARCH(".",L138,1)+2,2))</f>
        <v>24,11</v>
      </c>
      <c r="O138" s="59" t="str">
        <f>TRIM(LEFT(M138,3))&amp;","&amp;TRIM(MID(M138,SEARCH(".",M138,1)+2,2))</f>
        <v>25,10</v>
      </c>
      <c r="P138" s="53">
        <f>VALUE(N138)</f>
        <v>24.11</v>
      </c>
      <c r="Q138" s="53">
        <f>VALUE(O138)</f>
        <v>25.1</v>
      </c>
      <c r="R138" s="41"/>
      <c r="S138" s="41"/>
      <c r="T138" s="41"/>
      <c r="U138" s="41"/>
      <c r="V138" s="41"/>
    </row>
    <row r="139" spans="1:22" ht="142.5" thickBot="1">
      <c r="A139" s="43"/>
      <c r="B139" s="46">
        <v>136</v>
      </c>
      <c r="C139" s="47" t="s">
        <v>888</v>
      </c>
      <c r="D139" s="49" t="s">
        <v>884</v>
      </c>
      <c r="E139" s="49" t="s">
        <v>44</v>
      </c>
      <c r="F139" s="49" t="s">
        <v>885</v>
      </c>
      <c r="G139" s="49" t="s">
        <v>147</v>
      </c>
      <c r="H139" s="49" t="s">
        <v>886</v>
      </c>
      <c r="I139" s="49" t="s">
        <v>889</v>
      </c>
      <c r="J139" s="49" t="s">
        <v>887</v>
      </c>
      <c r="K139" s="55" t="s">
        <v>10</v>
      </c>
      <c r="L139" s="58" t="str">
        <f t="shared" si="21"/>
        <v>22 г. 10 мес.</v>
      </c>
      <c r="M139" s="51" t="str">
        <f t="shared" si="26"/>
        <v> 24 г. 7 мес.</v>
      </c>
      <c r="N139" s="52" t="str">
        <f t="shared" si="27"/>
        <v>22,10</v>
      </c>
      <c r="O139" s="59" t="str">
        <f t="shared" si="28"/>
        <v>24,7</v>
      </c>
      <c r="P139" s="53">
        <f t="shared" si="29"/>
        <v>22.1</v>
      </c>
      <c r="Q139" s="53">
        <f t="shared" si="29"/>
        <v>24.7</v>
      </c>
      <c r="R139" s="41"/>
      <c r="S139" s="41"/>
      <c r="T139" s="41"/>
      <c r="U139" s="41"/>
      <c r="V139" s="41"/>
    </row>
    <row r="140" spans="1:22" ht="142.5" thickBot="1">
      <c r="A140" s="43"/>
      <c r="B140" s="46">
        <v>137</v>
      </c>
      <c r="C140" s="47" t="s">
        <v>806</v>
      </c>
      <c r="D140" s="54">
        <v>27611</v>
      </c>
      <c r="E140" s="49" t="s">
        <v>44</v>
      </c>
      <c r="F140" s="49" t="s">
        <v>314</v>
      </c>
      <c r="G140" s="49" t="s">
        <v>316</v>
      </c>
      <c r="H140" s="49" t="s">
        <v>317</v>
      </c>
      <c r="I140" s="49" t="s">
        <v>273</v>
      </c>
      <c r="J140" s="49" t="s">
        <v>315</v>
      </c>
      <c r="K140" s="55" t="s">
        <v>10</v>
      </c>
      <c r="L140" s="58" t="str">
        <f t="shared" si="21"/>
        <v>9 л. 3 мес.</v>
      </c>
      <c r="M140" s="51" t="str">
        <f t="shared" si="26"/>
        <v> 9 л. 3 мес.</v>
      </c>
      <c r="N140" s="52" t="str">
        <f t="shared" si="27"/>
        <v>9,3</v>
      </c>
      <c r="O140" s="59" t="str">
        <f t="shared" si="28"/>
        <v>9,3</v>
      </c>
      <c r="P140" s="53">
        <f t="shared" si="29"/>
        <v>9.3</v>
      </c>
      <c r="Q140" s="53">
        <f t="shared" si="29"/>
        <v>9.3</v>
      </c>
      <c r="R140" s="41"/>
      <c r="S140" s="41"/>
      <c r="T140" s="41"/>
      <c r="U140" s="41"/>
      <c r="V140" s="41"/>
    </row>
    <row r="141" spans="1:22" ht="79.5" thickBot="1">
      <c r="A141" s="43"/>
      <c r="B141" s="46">
        <v>138</v>
      </c>
      <c r="C141" s="47" t="s">
        <v>891</v>
      </c>
      <c r="D141" s="54">
        <v>32373</v>
      </c>
      <c r="E141" s="49" t="s">
        <v>7</v>
      </c>
      <c r="F141" s="49" t="s">
        <v>74</v>
      </c>
      <c r="G141" s="49" t="s">
        <v>71</v>
      </c>
      <c r="H141" s="49" t="s">
        <v>892</v>
      </c>
      <c r="I141" s="49" t="s">
        <v>893</v>
      </c>
      <c r="J141" s="49" t="s">
        <v>890</v>
      </c>
      <c r="K141" s="55" t="s">
        <v>10</v>
      </c>
      <c r="L141" s="58" t="str">
        <f t="shared" si="21"/>
        <v>10 л. 6 мес.</v>
      </c>
      <c r="M141" s="51" t="str">
        <f t="shared" si="26"/>
        <v> 0 л. 0 мес.</v>
      </c>
      <c r="N141" s="52" t="str">
        <f t="shared" si="27"/>
        <v>10,6</v>
      </c>
      <c r="O141" s="59" t="str">
        <f t="shared" si="28"/>
        <v>0,0</v>
      </c>
      <c r="P141" s="53">
        <f t="shared" si="29"/>
        <v>10.6</v>
      </c>
      <c r="Q141" s="53">
        <f t="shared" si="29"/>
        <v>0</v>
      </c>
      <c r="R141" s="41"/>
      <c r="S141" s="41"/>
      <c r="T141" s="41"/>
      <c r="U141" s="41"/>
      <c r="V141" s="41"/>
    </row>
    <row r="142" spans="1:22" ht="95.25" thickBot="1">
      <c r="A142" s="43"/>
      <c r="B142" s="46">
        <v>139</v>
      </c>
      <c r="C142" s="47" t="s">
        <v>1322</v>
      </c>
      <c r="D142" s="54">
        <v>33049</v>
      </c>
      <c r="E142" s="49" t="s">
        <v>7</v>
      </c>
      <c r="F142" s="49" t="s">
        <v>74</v>
      </c>
      <c r="G142" s="49" t="s">
        <v>90</v>
      </c>
      <c r="H142" s="49" t="s">
        <v>1323</v>
      </c>
      <c r="I142" s="49" t="s">
        <v>236</v>
      </c>
      <c r="J142" s="49" t="s">
        <v>1321</v>
      </c>
      <c r="K142" s="55" t="s">
        <v>10</v>
      </c>
      <c r="L142" s="58" t="str">
        <f t="shared" si="21"/>
        <v>10 л. 0 мес.</v>
      </c>
      <c r="M142" s="51" t="str">
        <f>RIGHT(H142,LEN(H142)-SEARCH("/",H142,1))</f>
        <v> 10 л. 0 мес.</v>
      </c>
      <c r="N142" s="52" t="str">
        <f>TRIM(LEFT(L142,2))&amp;","&amp;TRIM(MID(L142,SEARCH(".",L142,1)+2,2))</f>
        <v>10,0</v>
      </c>
      <c r="O142" s="59" t="str">
        <f>TRIM(LEFT(M142,3))&amp;","&amp;TRIM(MID(M142,SEARCH(".",M142,1)+2,2))</f>
        <v>10,0</v>
      </c>
      <c r="P142" s="53">
        <f>VALUE(N142)</f>
        <v>10</v>
      </c>
      <c r="Q142" s="53">
        <f>VALUE(O142)</f>
        <v>10</v>
      </c>
      <c r="R142" s="41"/>
      <c r="S142" s="41"/>
      <c r="T142" s="41"/>
      <c r="U142" s="41"/>
      <c r="V142" s="41"/>
    </row>
    <row r="143" spans="1:22" ht="111" thickBot="1">
      <c r="A143" s="43"/>
      <c r="B143" s="46">
        <v>140</v>
      </c>
      <c r="C143" s="47" t="s">
        <v>839</v>
      </c>
      <c r="D143" s="54">
        <v>25539</v>
      </c>
      <c r="E143" s="49" t="s">
        <v>78</v>
      </c>
      <c r="F143" s="49" t="s">
        <v>833</v>
      </c>
      <c r="G143" s="49" t="s">
        <v>830</v>
      </c>
      <c r="H143" s="49" t="s">
        <v>831</v>
      </c>
      <c r="I143" s="49" t="s">
        <v>834</v>
      </c>
      <c r="J143" s="49" t="s">
        <v>832</v>
      </c>
      <c r="K143" s="55" t="s">
        <v>10</v>
      </c>
      <c r="L143" s="58" t="str">
        <f t="shared" si="21"/>
        <v>11 л. 5 мес.</v>
      </c>
      <c r="M143" s="51" t="str">
        <f t="shared" si="26"/>
        <v> 29 л. 4 мес.</v>
      </c>
      <c r="N143" s="52" t="str">
        <f t="shared" si="27"/>
        <v>11,5</v>
      </c>
      <c r="O143" s="59" t="str">
        <f t="shared" si="28"/>
        <v>29,4</v>
      </c>
      <c r="P143" s="53">
        <f t="shared" si="29"/>
        <v>11.5</v>
      </c>
      <c r="Q143" s="53">
        <f t="shared" si="29"/>
        <v>29.4</v>
      </c>
      <c r="R143" s="41"/>
      <c r="S143" s="41"/>
      <c r="T143" s="41"/>
      <c r="U143" s="41"/>
      <c r="V143" s="41"/>
    </row>
    <row r="144" spans="1:22" ht="111" thickBot="1">
      <c r="A144" s="43"/>
      <c r="B144" s="46">
        <v>141</v>
      </c>
      <c r="C144" s="47" t="s">
        <v>508</v>
      </c>
      <c r="D144" s="54">
        <v>28720</v>
      </c>
      <c r="E144" s="49" t="s">
        <v>28</v>
      </c>
      <c r="F144" s="49" t="s">
        <v>506</v>
      </c>
      <c r="G144" s="49" t="s">
        <v>507</v>
      </c>
      <c r="H144" s="49" t="s">
        <v>335</v>
      </c>
      <c r="I144" s="49" t="s">
        <v>509</v>
      </c>
      <c r="J144" s="49" t="s">
        <v>487</v>
      </c>
      <c r="K144" s="55" t="s">
        <v>10</v>
      </c>
      <c r="L144" s="58" t="str">
        <f t="shared" si="21"/>
        <v>0 л. 0 мес.</v>
      </c>
      <c r="M144" s="51" t="str">
        <f aca="true" t="shared" si="30" ref="M144:M176">RIGHT(H144,LEN(H144)-SEARCH("/",H144,1))</f>
        <v> 7 л. 8 мес.</v>
      </c>
      <c r="N144" s="52" t="str">
        <f aca="true" t="shared" si="31" ref="N144:N176">TRIM(LEFT(L144,2))&amp;","&amp;TRIM(MID(L144,SEARCH(".",L144,1)+2,2))</f>
        <v>0,0</v>
      </c>
      <c r="O144" s="59" t="str">
        <f aca="true" t="shared" si="32" ref="O144:O176">TRIM(LEFT(M144,3))&amp;","&amp;TRIM(MID(M144,SEARCH(".",M144,1)+2,2))</f>
        <v>7,8</v>
      </c>
      <c r="P144" s="53">
        <f>VALUE(N144)</f>
        <v>0</v>
      </c>
      <c r="Q144" s="53">
        <f>VALUE(O144)</f>
        <v>7.8</v>
      </c>
      <c r="R144" s="41"/>
      <c r="S144" s="41"/>
      <c r="T144" s="41"/>
      <c r="U144" s="41"/>
      <c r="V144" s="41"/>
    </row>
    <row r="145" spans="1:22" ht="79.5" thickBot="1">
      <c r="A145" s="43"/>
      <c r="B145" s="46">
        <v>142</v>
      </c>
      <c r="C145" s="47" t="s">
        <v>467</v>
      </c>
      <c r="D145" s="54">
        <v>28570</v>
      </c>
      <c r="E145" s="49" t="s">
        <v>7</v>
      </c>
      <c r="F145" s="49" t="s">
        <v>74</v>
      </c>
      <c r="G145" s="49" t="s">
        <v>25</v>
      </c>
      <c r="H145" s="49" t="s">
        <v>468</v>
      </c>
      <c r="I145" s="49" t="s">
        <v>469</v>
      </c>
      <c r="J145" s="49" t="s">
        <v>466</v>
      </c>
      <c r="K145" s="55" t="s">
        <v>10</v>
      </c>
      <c r="L145" s="58" t="str">
        <f t="shared" si="21"/>
        <v>19 л. 5 мес.</v>
      </c>
      <c r="M145" s="51" t="str">
        <f t="shared" si="30"/>
        <v> 0 л. 0 мес.</v>
      </c>
      <c r="N145" s="52" t="str">
        <f t="shared" si="31"/>
        <v>19,5</v>
      </c>
      <c r="O145" s="59" t="str">
        <f t="shared" si="32"/>
        <v>0,0</v>
      </c>
      <c r="P145" s="53">
        <f>VALUE(N145)</f>
        <v>19.5</v>
      </c>
      <c r="Q145" s="53">
        <f>VALUE(O145)</f>
        <v>0</v>
      </c>
      <c r="R145" s="41"/>
      <c r="S145" s="41"/>
      <c r="T145" s="41"/>
      <c r="U145" s="41"/>
      <c r="V145" s="41"/>
    </row>
    <row r="146" spans="1:22" ht="142.5" thickBot="1">
      <c r="A146" s="43"/>
      <c r="B146" s="46">
        <v>143</v>
      </c>
      <c r="C146" s="47" t="s">
        <v>320</v>
      </c>
      <c r="D146" s="54">
        <v>27789</v>
      </c>
      <c r="E146" s="49" t="s">
        <v>44</v>
      </c>
      <c r="F146" s="49" t="s">
        <v>314</v>
      </c>
      <c r="G146" s="49" t="s">
        <v>318</v>
      </c>
      <c r="H146" s="49" t="s">
        <v>319</v>
      </c>
      <c r="I146" s="49" t="s">
        <v>321</v>
      </c>
      <c r="J146" s="49" t="s">
        <v>315</v>
      </c>
      <c r="K146" s="55" t="s">
        <v>10</v>
      </c>
      <c r="L146" s="58" t="str">
        <f t="shared" si="21"/>
        <v>5 л. 11 мес.</v>
      </c>
      <c r="M146" s="51" t="str">
        <f t="shared" si="30"/>
        <v> 9 л. 8 мес.</v>
      </c>
      <c r="N146" s="52" t="str">
        <f t="shared" si="31"/>
        <v>5,11</v>
      </c>
      <c r="O146" s="59" t="str">
        <f t="shared" si="32"/>
        <v>9,8</v>
      </c>
      <c r="P146" s="53">
        <f aca="true" t="shared" si="33" ref="P146:Q149">VALUE(N146)</f>
        <v>5.11</v>
      </c>
      <c r="Q146" s="53">
        <f t="shared" si="33"/>
        <v>9.8</v>
      </c>
      <c r="R146" s="41"/>
      <c r="S146" s="41"/>
      <c r="T146" s="41"/>
      <c r="U146" s="41"/>
      <c r="V146" s="41"/>
    </row>
    <row r="147" spans="1:22" ht="158.25" thickBot="1">
      <c r="A147" s="43"/>
      <c r="B147" s="46">
        <v>144</v>
      </c>
      <c r="C147" s="47" t="s">
        <v>1614</v>
      </c>
      <c r="D147" s="54">
        <v>29427</v>
      </c>
      <c r="E147" s="49" t="s">
        <v>128</v>
      </c>
      <c r="F147" s="49" t="s">
        <v>135</v>
      </c>
      <c r="G147" s="49" t="s">
        <v>1615</v>
      </c>
      <c r="H147" s="49" t="s">
        <v>1245</v>
      </c>
      <c r="I147" s="49" t="s">
        <v>1616</v>
      </c>
      <c r="J147" s="49" t="s">
        <v>1588</v>
      </c>
      <c r="K147" s="55" t="s">
        <v>10</v>
      </c>
      <c r="L147" s="58" t="str">
        <f t="shared" si="21"/>
        <v>20 л. 10 мес.</v>
      </c>
      <c r="M147" s="51" t="str">
        <f>RIGHT(H147,LEN(H147)-SEARCH("/",H147,1))</f>
        <v> 20 л. 10 мес.</v>
      </c>
      <c r="N147" s="52" t="str">
        <f>TRIM(LEFT(L147,2))&amp;","&amp;TRIM(MID(L147,SEARCH(".",L147,1)+2,2))</f>
        <v>20,10</v>
      </c>
      <c r="O147" s="59" t="str">
        <f>TRIM(LEFT(M147,3))&amp;","&amp;TRIM(MID(M147,SEARCH(".",M147,1)+2,2))</f>
        <v>20,10</v>
      </c>
      <c r="P147" s="53">
        <f>VALUE(N147)</f>
        <v>20.1</v>
      </c>
      <c r="Q147" s="53">
        <f>VALUE(O147)</f>
        <v>20.1</v>
      </c>
      <c r="R147" s="41"/>
      <c r="S147" s="41"/>
      <c r="T147" s="41"/>
      <c r="U147" s="41"/>
      <c r="V147" s="41"/>
    </row>
    <row r="148" spans="1:22" ht="111" thickBot="1">
      <c r="A148" s="43"/>
      <c r="B148" s="46">
        <v>145</v>
      </c>
      <c r="C148" s="47" t="s">
        <v>1296</v>
      </c>
      <c r="D148" s="54">
        <v>34411</v>
      </c>
      <c r="E148" s="49" t="s">
        <v>7</v>
      </c>
      <c r="F148" s="49" t="s">
        <v>74</v>
      </c>
      <c r="G148" s="49" t="s">
        <v>1295</v>
      </c>
      <c r="H148" s="49" t="s">
        <v>1297</v>
      </c>
      <c r="I148" s="49" t="s">
        <v>1298</v>
      </c>
      <c r="J148" s="49" t="s">
        <v>1282</v>
      </c>
      <c r="K148" s="55" t="s">
        <v>10</v>
      </c>
      <c r="L148" s="58" t="str">
        <f t="shared" si="21"/>
        <v>1 г. 5 мес.</v>
      </c>
      <c r="M148" s="51" t="str">
        <f t="shared" si="30"/>
        <v> 0 л. 0 мес.</v>
      </c>
      <c r="N148" s="52" t="str">
        <f t="shared" si="31"/>
        <v>1,5</v>
      </c>
      <c r="O148" s="59" t="str">
        <f t="shared" si="32"/>
        <v>0,0</v>
      </c>
      <c r="P148" s="53">
        <f>VALUE(N148)</f>
        <v>1.5</v>
      </c>
      <c r="Q148" s="53">
        <f>VALUE(O148)</f>
        <v>0</v>
      </c>
      <c r="R148" s="41"/>
      <c r="S148" s="41"/>
      <c r="T148" s="41"/>
      <c r="U148" s="41"/>
      <c r="V148" s="41"/>
    </row>
    <row r="149" spans="1:22" ht="95.25" thickBot="1">
      <c r="A149" s="43"/>
      <c r="B149" s="46">
        <v>146</v>
      </c>
      <c r="C149" s="47" t="s">
        <v>324</v>
      </c>
      <c r="D149" s="54">
        <v>28666</v>
      </c>
      <c r="E149" s="49" t="s">
        <v>7</v>
      </c>
      <c r="F149" s="49" t="s">
        <v>74</v>
      </c>
      <c r="G149" s="49" t="s">
        <v>149</v>
      </c>
      <c r="H149" s="49" t="s">
        <v>322</v>
      </c>
      <c r="I149" s="49" t="s">
        <v>1334</v>
      </c>
      <c r="J149" s="49" t="s">
        <v>323</v>
      </c>
      <c r="K149" s="55" t="s">
        <v>10</v>
      </c>
      <c r="L149" s="58" t="str">
        <f t="shared" si="21"/>
        <v>18 л. 9 мес.</v>
      </c>
      <c r="M149" s="51" t="str">
        <f t="shared" si="30"/>
        <v> 12 л. 11 мес.</v>
      </c>
      <c r="N149" s="52" t="str">
        <f t="shared" si="31"/>
        <v>18,9</v>
      </c>
      <c r="O149" s="59" t="str">
        <f t="shared" si="32"/>
        <v>12,11</v>
      </c>
      <c r="P149" s="53">
        <f t="shared" si="33"/>
        <v>18.9</v>
      </c>
      <c r="Q149" s="53">
        <f t="shared" si="33"/>
        <v>12.11</v>
      </c>
      <c r="R149" s="41"/>
      <c r="S149" s="41"/>
      <c r="T149" s="41"/>
      <c r="U149" s="41"/>
      <c r="V149" s="41"/>
    </row>
    <row r="150" spans="1:22" ht="79.5" thickBot="1">
      <c r="A150" s="43"/>
      <c r="B150" s="46">
        <v>147</v>
      </c>
      <c r="C150" s="47" t="s">
        <v>990</v>
      </c>
      <c r="D150" s="54">
        <v>24603</v>
      </c>
      <c r="E150" s="49" t="s">
        <v>7</v>
      </c>
      <c r="F150" s="49" t="s">
        <v>74</v>
      </c>
      <c r="G150" s="49" t="s">
        <v>987</v>
      </c>
      <c r="H150" s="49" t="s">
        <v>988</v>
      </c>
      <c r="I150" s="49" t="s">
        <v>756</v>
      </c>
      <c r="J150" s="49" t="s">
        <v>989</v>
      </c>
      <c r="K150" s="55" t="s">
        <v>10</v>
      </c>
      <c r="L150" s="58" t="str">
        <f t="shared" si="21"/>
        <v>19 л. 10 мес.</v>
      </c>
      <c r="M150" s="51" t="str">
        <f t="shared" si="30"/>
        <v> 26 л. 8 мес.</v>
      </c>
      <c r="N150" s="52" t="str">
        <f t="shared" si="31"/>
        <v>19,10</v>
      </c>
      <c r="O150" s="59" t="str">
        <f t="shared" si="32"/>
        <v>26,8</v>
      </c>
      <c r="P150" s="53">
        <f>VALUE(N150)</f>
        <v>19.1</v>
      </c>
      <c r="Q150" s="53">
        <f>VALUE(O150)</f>
        <v>26.8</v>
      </c>
      <c r="R150" s="41"/>
      <c r="S150" s="41"/>
      <c r="T150" s="41"/>
      <c r="U150" s="41"/>
      <c r="V150" s="41"/>
    </row>
    <row r="151" spans="1:22" ht="126.75" thickBot="1">
      <c r="A151" s="43"/>
      <c r="B151" s="46">
        <v>148</v>
      </c>
      <c r="C151" s="47" t="s">
        <v>993</v>
      </c>
      <c r="D151" s="54">
        <v>26536</v>
      </c>
      <c r="E151" s="49" t="s">
        <v>42</v>
      </c>
      <c r="F151" s="49" t="s">
        <v>991</v>
      </c>
      <c r="G151" s="49" t="s">
        <v>170</v>
      </c>
      <c r="H151" s="49" t="s">
        <v>992</v>
      </c>
      <c r="I151" s="49" t="s">
        <v>994</v>
      </c>
      <c r="J151" s="49" t="s">
        <v>942</v>
      </c>
      <c r="K151" s="55" t="s">
        <v>10</v>
      </c>
      <c r="L151" s="58" t="str">
        <f t="shared" si="21"/>
        <v>26 л. 2 мес.</v>
      </c>
      <c r="M151" s="51" t="str">
        <f t="shared" si="30"/>
        <v> 21 г. 9 мес.</v>
      </c>
      <c r="N151" s="52" t="str">
        <f t="shared" si="31"/>
        <v>26,2</v>
      </c>
      <c r="O151" s="59" t="str">
        <f t="shared" si="32"/>
        <v>21,9</v>
      </c>
      <c r="P151" s="53">
        <f>VALUE(N151)</f>
        <v>26.2</v>
      </c>
      <c r="Q151" s="53">
        <f>VALUE(O151)</f>
        <v>21.9</v>
      </c>
      <c r="R151" s="41"/>
      <c r="S151" s="41"/>
      <c r="T151" s="41"/>
      <c r="U151" s="41"/>
      <c r="V151" s="41"/>
    </row>
    <row r="152" spans="1:22" ht="284.25" thickBot="1">
      <c r="A152" s="43"/>
      <c r="B152" s="46">
        <v>149</v>
      </c>
      <c r="C152" s="47" t="s">
        <v>325</v>
      </c>
      <c r="D152" s="54">
        <v>30016</v>
      </c>
      <c r="E152" s="49" t="s">
        <v>510</v>
      </c>
      <c r="F152" s="49" t="s">
        <v>511</v>
      </c>
      <c r="G152" s="49" t="s">
        <v>71</v>
      </c>
      <c r="H152" s="49" t="s">
        <v>513</v>
      </c>
      <c r="I152" s="49" t="s">
        <v>237</v>
      </c>
      <c r="J152" s="49" t="s">
        <v>512</v>
      </c>
      <c r="K152" s="55" t="s">
        <v>10</v>
      </c>
      <c r="L152" s="58" t="str">
        <f t="shared" si="21"/>
        <v>17 л. 11 мес.</v>
      </c>
      <c r="M152" s="51" t="str">
        <f t="shared" si="30"/>
        <v> 13 л. 4 мес.</v>
      </c>
      <c r="N152" s="52" t="str">
        <f t="shared" si="31"/>
        <v>17,11</v>
      </c>
      <c r="O152" s="59" t="str">
        <f t="shared" si="32"/>
        <v>13,4</v>
      </c>
      <c r="P152" s="53">
        <f aca="true" t="shared" si="34" ref="P152:Q157">VALUE(N152)</f>
        <v>17.11</v>
      </c>
      <c r="Q152" s="53">
        <f t="shared" si="34"/>
        <v>13.4</v>
      </c>
      <c r="R152" s="41"/>
      <c r="S152" s="41"/>
      <c r="T152" s="41"/>
      <c r="U152" s="41"/>
      <c r="V152" s="41"/>
    </row>
    <row r="153" spans="1:22" ht="63.75" thickBot="1">
      <c r="A153" s="43"/>
      <c r="B153" s="46">
        <v>150</v>
      </c>
      <c r="C153" s="47" t="s">
        <v>1238</v>
      </c>
      <c r="D153" s="54">
        <v>29101</v>
      </c>
      <c r="E153" s="49" t="s">
        <v>7</v>
      </c>
      <c r="F153" s="49" t="s">
        <v>74</v>
      </c>
      <c r="G153" s="49" t="s">
        <v>1239</v>
      </c>
      <c r="H153" s="49" t="s">
        <v>1240</v>
      </c>
      <c r="I153" s="49" t="s">
        <v>1241</v>
      </c>
      <c r="J153" s="49" t="s">
        <v>1242</v>
      </c>
      <c r="K153" s="55" t="s">
        <v>10</v>
      </c>
      <c r="L153" s="58" t="str">
        <f t="shared" si="21"/>
        <v>20 л. 10 мес.</v>
      </c>
      <c r="M153" s="51" t="str">
        <f t="shared" si="30"/>
        <v> 6 л. 11 мес.</v>
      </c>
      <c r="N153" s="52" t="str">
        <f t="shared" si="31"/>
        <v>20,10</v>
      </c>
      <c r="O153" s="59" t="str">
        <f t="shared" si="32"/>
        <v>6,11</v>
      </c>
      <c r="P153" s="53">
        <f>VALUE(N153)</f>
        <v>20.1</v>
      </c>
      <c r="Q153" s="53">
        <f>VALUE(O153)</f>
        <v>6.11</v>
      </c>
      <c r="R153" s="41"/>
      <c r="S153" s="41"/>
      <c r="T153" s="41"/>
      <c r="U153" s="41"/>
      <c r="V153" s="41"/>
    </row>
    <row r="154" spans="1:22" ht="95.25" thickBot="1">
      <c r="A154" s="43"/>
      <c r="B154" s="46">
        <v>151</v>
      </c>
      <c r="C154" s="47" t="s">
        <v>996</v>
      </c>
      <c r="D154" s="54">
        <v>29024</v>
      </c>
      <c r="E154" s="49" t="s">
        <v>7</v>
      </c>
      <c r="F154" s="49" t="s">
        <v>74</v>
      </c>
      <c r="G154" s="49" t="s">
        <v>71</v>
      </c>
      <c r="H154" s="49" t="s">
        <v>997</v>
      </c>
      <c r="I154" s="49" t="s">
        <v>998</v>
      </c>
      <c r="J154" s="49" t="s">
        <v>995</v>
      </c>
      <c r="K154" s="55" t="s">
        <v>10</v>
      </c>
      <c r="L154" s="58" t="str">
        <f t="shared" si="21"/>
        <v>18 л. 4 мес.</v>
      </c>
      <c r="M154" s="51" t="str">
        <f t="shared" si="30"/>
        <v> 0 л. 0 мес.</v>
      </c>
      <c r="N154" s="52" t="str">
        <f t="shared" si="31"/>
        <v>18,4</v>
      </c>
      <c r="O154" s="59" t="str">
        <f t="shared" si="32"/>
        <v>0,0</v>
      </c>
      <c r="P154" s="53">
        <f t="shared" si="34"/>
        <v>18.4</v>
      </c>
      <c r="Q154" s="53">
        <f t="shared" si="34"/>
        <v>0</v>
      </c>
      <c r="R154" s="41"/>
      <c r="S154" s="41"/>
      <c r="T154" s="41"/>
      <c r="U154" s="41"/>
      <c r="V154" s="41"/>
    </row>
    <row r="155" spans="1:22" ht="79.5" thickBot="1">
      <c r="A155" s="43"/>
      <c r="B155" s="46">
        <v>152</v>
      </c>
      <c r="C155" s="47" t="s">
        <v>1675</v>
      </c>
      <c r="D155" s="54">
        <v>26607</v>
      </c>
      <c r="E155" s="49" t="s">
        <v>7</v>
      </c>
      <c r="F155" s="49" t="s">
        <v>74</v>
      </c>
      <c r="G155" s="49" t="s">
        <v>1673</v>
      </c>
      <c r="H155" s="49" t="s">
        <v>1676</v>
      </c>
      <c r="I155" s="49" t="s">
        <v>1677</v>
      </c>
      <c r="J155" s="49" t="s">
        <v>1674</v>
      </c>
      <c r="K155" s="55" t="s">
        <v>10</v>
      </c>
      <c r="L155" s="58" t="str">
        <f t="shared" si="21"/>
        <v>18 л. 0 мес.</v>
      </c>
      <c r="M155" s="51" t="str">
        <f>RIGHT(H155,LEN(H155)-SEARCH("/",H155,1))</f>
        <v>26 л. 0 мес.</v>
      </c>
      <c r="N155" s="52" t="str">
        <f>TRIM(LEFT(L155,2))&amp;","&amp;TRIM(MID(L155,SEARCH(".",L155,1)+2,2))</f>
        <v>18,0</v>
      </c>
      <c r="O155" s="59" t="str">
        <f>TRIM(LEFT(M155,3))&amp;","&amp;TRIM(MID(M155,SEARCH(".",M155,1)+2,2))</f>
        <v>26,0</v>
      </c>
      <c r="P155" s="53">
        <f>VALUE(N155)</f>
        <v>18</v>
      </c>
      <c r="Q155" s="53">
        <f>VALUE(O155)</f>
        <v>26</v>
      </c>
      <c r="R155" s="41"/>
      <c r="S155" s="41"/>
      <c r="T155" s="41"/>
      <c r="U155" s="41"/>
      <c r="V155" s="41"/>
    </row>
    <row r="156" spans="1:22" ht="79.5" thickBot="1">
      <c r="A156" s="43"/>
      <c r="B156" s="46">
        <v>153</v>
      </c>
      <c r="C156" s="47" t="s">
        <v>1160</v>
      </c>
      <c r="D156" s="54">
        <v>30517</v>
      </c>
      <c r="E156" s="49" t="s">
        <v>28</v>
      </c>
      <c r="F156" s="49" t="s">
        <v>1148</v>
      </c>
      <c r="G156" s="49" t="s">
        <v>1</v>
      </c>
      <c r="H156" s="49" t="s">
        <v>1159</v>
      </c>
      <c r="I156" s="49" t="s">
        <v>1720</v>
      </c>
      <c r="J156" s="49" t="s">
        <v>1146</v>
      </c>
      <c r="K156" s="55" t="s">
        <v>10</v>
      </c>
      <c r="L156" s="58" t="str">
        <f>LEFT($H156,SEARCH("/",$H156,1)-1)</f>
        <v>7 л. 2 мес.</v>
      </c>
      <c r="M156" s="51" t="str">
        <f t="shared" si="30"/>
        <v> 5 л. 6 мес.</v>
      </c>
      <c r="N156" s="52" t="str">
        <f t="shared" si="31"/>
        <v>7,2</v>
      </c>
      <c r="O156" s="59" t="str">
        <f t="shared" si="32"/>
        <v>5,6</v>
      </c>
      <c r="P156" s="53">
        <f t="shared" si="34"/>
        <v>7.2</v>
      </c>
      <c r="Q156" s="53">
        <f t="shared" si="34"/>
        <v>5.6</v>
      </c>
      <c r="R156" s="41"/>
      <c r="S156" s="41"/>
      <c r="T156" s="41"/>
      <c r="U156" s="41"/>
      <c r="V156" s="41"/>
    </row>
    <row r="157" spans="1:22" ht="111" thickBot="1">
      <c r="A157" s="43"/>
      <c r="B157" s="46">
        <v>154</v>
      </c>
      <c r="C157" s="47" t="s">
        <v>276</v>
      </c>
      <c r="D157" s="54">
        <v>32447</v>
      </c>
      <c r="E157" s="49" t="s">
        <v>7</v>
      </c>
      <c r="F157" s="49" t="s">
        <v>74</v>
      </c>
      <c r="G157" s="49" t="s">
        <v>45</v>
      </c>
      <c r="H157" s="49" t="s">
        <v>275</v>
      </c>
      <c r="I157" s="49" t="s">
        <v>277</v>
      </c>
      <c r="J157" s="49" t="s">
        <v>1484</v>
      </c>
      <c r="K157" s="55" t="s">
        <v>10</v>
      </c>
      <c r="L157" s="58" t="str">
        <f t="shared" si="21"/>
        <v>11 л. 5 мес.</v>
      </c>
      <c r="M157" s="51" t="str">
        <f t="shared" si="30"/>
        <v> 11 л. 5 мес.</v>
      </c>
      <c r="N157" s="52" t="str">
        <f t="shared" si="31"/>
        <v>11,5</v>
      </c>
      <c r="O157" s="59" t="str">
        <f t="shared" si="32"/>
        <v>11,5</v>
      </c>
      <c r="P157" s="53">
        <f t="shared" si="34"/>
        <v>11.5</v>
      </c>
      <c r="Q157" s="53">
        <f t="shared" si="34"/>
        <v>11.5</v>
      </c>
      <c r="R157" s="41"/>
      <c r="S157" s="41"/>
      <c r="T157" s="41"/>
      <c r="U157" s="41"/>
      <c r="V157" s="41"/>
    </row>
    <row r="158" spans="1:22" ht="48" thickBot="1">
      <c r="A158" s="43"/>
      <c r="B158" s="46">
        <v>155</v>
      </c>
      <c r="C158" s="47" t="s">
        <v>1299</v>
      </c>
      <c r="D158" s="54">
        <v>29633</v>
      </c>
      <c r="E158" s="49" t="s">
        <v>7</v>
      </c>
      <c r="F158" s="49" t="s">
        <v>74</v>
      </c>
      <c r="G158" s="49" t="s">
        <v>234</v>
      </c>
      <c r="H158" s="49" t="s">
        <v>291</v>
      </c>
      <c r="I158" s="49" t="s">
        <v>1300</v>
      </c>
      <c r="J158" s="49" t="s">
        <v>1282</v>
      </c>
      <c r="K158" s="55" t="s">
        <v>10</v>
      </c>
      <c r="L158" s="58" t="str">
        <f t="shared" si="21"/>
        <v>17 л. 1 мес.</v>
      </c>
      <c r="M158" s="51" t="str">
        <f t="shared" si="30"/>
        <v> 17 л. 1 мес.</v>
      </c>
      <c r="N158" s="52" t="str">
        <f t="shared" si="31"/>
        <v>17,1</v>
      </c>
      <c r="O158" s="59" t="str">
        <f t="shared" si="32"/>
        <v>17,1</v>
      </c>
      <c r="P158" s="53">
        <f>VALUE(N158)</f>
        <v>17.1</v>
      </c>
      <c r="Q158" s="53">
        <f>VALUE(O158)</f>
        <v>17.1</v>
      </c>
      <c r="R158" s="41"/>
      <c r="S158" s="41"/>
      <c r="T158" s="41"/>
      <c r="U158" s="41"/>
      <c r="V158" s="41"/>
    </row>
    <row r="159" spans="1:22" ht="111" thickBot="1">
      <c r="A159" s="43"/>
      <c r="B159" s="46">
        <v>156</v>
      </c>
      <c r="C159" s="47" t="s">
        <v>328</v>
      </c>
      <c r="D159" s="54">
        <v>28342</v>
      </c>
      <c r="E159" s="49" t="s">
        <v>43</v>
      </c>
      <c r="F159" s="49" t="s">
        <v>314</v>
      </c>
      <c r="G159" s="49" t="s">
        <v>326</v>
      </c>
      <c r="H159" s="49" t="s">
        <v>327</v>
      </c>
      <c r="I159" s="49" t="s">
        <v>199</v>
      </c>
      <c r="J159" s="49" t="s">
        <v>315</v>
      </c>
      <c r="K159" s="55" t="s">
        <v>10</v>
      </c>
      <c r="L159" s="58" t="str">
        <f t="shared" si="21"/>
        <v>23 г. 10 мес.</v>
      </c>
      <c r="M159" s="51" t="str">
        <f t="shared" si="30"/>
        <v> 19 л. 5 мес.</v>
      </c>
      <c r="N159" s="52" t="str">
        <f t="shared" si="31"/>
        <v>23,10</v>
      </c>
      <c r="O159" s="59" t="str">
        <f t="shared" si="32"/>
        <v>19,5</v>
      </c>
      <c r="P159" s="53">
        <f aca="true" t="shared" si="35" ref="P159:Q161">VALUE(N159)</f>
        <v>23.1</v>
      </c>
      <c r="Q159" s="53">
        <f t="shared" si="35"/>
        <v>19.5</v>
      </c>
      <c r="R159" s="41"/>
      <c r="S159" s="41"/>
      <c r="T159" s="41"/>
      <c r="U159" s="41"/>
      <c r="V159" s="41"/>
    </row>
    <row r="160" spans="1:22" ht="111" thickBot="1">
      <c r="A160" s="43"/>
      <c r="B160" s="46">
        <v>157</v>
      </c>
      <c r="C160" s="47" t="s">
        <v>895</v>
      </c>
      <c r="D160" s="54">
        <v>29493</v>
      </c>
      <c r="E160" s="49" t="s">
        <v>7</v>
      </c>
      <c r="F160" s="49" t="s">
        <v>74</v>
      </c>
      <c r="G160" s="49" t="s">
        <v>25</v>
      </c>
      <c r="H160" s="49" t="s">
        <v>894</v>
      </c>
      <c r="I160" s="49" t="s">
        <v>883</v>
      </c>
      <c r="J160" s="49" t="s">
        <v>881</v>
      </c>
      <c r="K160" s="55" t="s">
        <v>10</v>
      </c>
      <c r="L160" s="58" t="str">
        <f t="shared" si="21"/>
        <v>22 г. 1 мес.</v>
      </c>
      <c r="M160" s="51" t="str">
        <f t="shared" si="30"/>
        <v> 22 г. 5 мес.</v>
      </c>
      <c r="N160" s="52" t="str">
        <f t="shared" si="31"/>
        <v>22,1</v>
      </c>
      <c r="O160" s="59" t="str">
        <f t="shared" si="32"/>
        <v>22,5</v>
      </c>
      <c r="P160" s="53">
        <f t="shared" si="35"/>
        <v>22.1</v>
      </c>
      <c r="Q160" s="53">
        <f t="shared" si="35"/>
        <v>22.5</v>
      </c>
      <c r="R160" s="41"/>
      <c r="S160" s="41"/>
      <c r="T160" s="41"/>
      <c r="U160" s="41"/>
      <c r="V160" s="41"/>
    </row>
    <row r="161" spans="1:22" ht="95.25" thickBot="1">
      <c r="A161" s="43"/>
      <c r="B161" s="46">
        <v>158</v>
      </c>
      <c r="C161" s="47" t="s">
        <v>897</v>
      </c>
      <c r="D161" s="54">
        <v>28182</v>
      </c>
      <c r="E161" s="49" t="s">
        <v>896</v>
      </c>
      <c r="F161" s="49" t="s">
        <v>867</v>
      </c>
      <c r="G161" s="49" t="s">
        <v>45</v>
      </c>
      <c r="H161" s="49" t="s">
        <v>898</v>
      </c>
      <c r="I161" s="49" t="s">
        <v>1583</v>
      </c>
      <c r="J161" s="49" t="s">
        <v>869</v>
      </c>
      <c r="K161" s="55" t="s">
        <v>10</v>
      </c>
      <c r="L161" s="58" t="str">
        <f t="shared" si="21"/>
        <v>0 л. 0 мес.</v>
      </c>
      <c r="M161" s="51" t="str">
        <f t="shared" si="30"/>
        <v> 6 л. 4 мес.</v>
      </c>
      <c r="N161" s="52" t="str">
        <f t="shared" si="31"/>
        <v>0,0</v>
      </c>
      <c r="O161" s="59" t="str">
        <f t="shared" si="32"/>
        <v>6,4</v>
      </c>
      <c r="P161" s="53">
        <f t="shared" si="35"/>
        <v>0</v>
      </c>
      <c r="Q161" s="53">
        <f t="shared" si="35"/>
        <v>6.4</v>
      </c>
      <c r="R161" s="41"/>
      <c r="S161" s="41"/>
      <c r="T161" s="41"/>
      <c r="U161" s="41"/>
      <c r="V161" s="41"/>
    </row>
    <row r="162" spans="1:22" ht="63.75" thickBot="1">
      <c r="A162" s="43"/>
      <c r="B162" s="46">
        <v>159</v>
      </c>
      <c r="C162" s="47" t="s">
        <v>1451</v>
      </c>
      <c r="D162" s="54">
        <v>31113</v>
      </c>
      <c r="E162" s="49" t="s">
        <v>128</v>
      </c>
      <c r="F162" s="49" t="s">
        <v>135</v>
      </c>
      <c r="G162" s="49" t="s">
        <v>25</v>
      </c>
      <c r="H162" s="49" t="s">
        <v>1452</v>
      </c>
      <c r="I162" s="49" t="s">
        <v>1453</v>
      </c>
      <c r="J162" s="49" t="s">
        <v>1454</v>
      </c>
      <c r="K162" s="55" t="s">
        <v>10</v>
      </c>
      <c r="L162" s="58" t="str">
        <f t="shared" si="21"/>
        <v>14 л. 4 мес.</v>
      </c>
      <c r="M162" s="51" t="str">
        <f t="shared" si="30"/>
        <v> 0 л. 4 мес.</v>
      </c>
      <c r="N162" s="52" t="str">
        <f t="shared" si="31"/>
        <v>14,4</v>
      </c>
      <c r="O162" s="59" t="str">
        <f t="shared" si="32"/>
        <v>0,4</v>
      </c>
      <c r="P162" s="53">
        <f aca="true" t="shared" si="36" ref="P162:Q165">VALUE(N162)</f>
        <v>14.4</v>
      </c>
      <c r="Q162" s="53">
        <f t="shared" si="36"/>
        <v>0.4</v>
      </c>
      <c r="R162" s="41"/>
      <c r="S162" s="41"/>
      <c r="T162" s="41"/>
      <c r="U162" s="41"/>
      <c r="V162" s="41"/>
    </row>
    <row r="163" spans="1:22" ht="142.5" thickBot="1">
      <c r="A163" s="43"/>
      <c r="B163" s="46">
        <v>160</v>
      </c>
      <c r="C163" s="47" t="s">
        <v>1610</v>
      </c>
      <c r="D163" s="54">
        <v>30195</v>
      </c>
      <c r="E163" s="49" t="s">
        <v>1611</v>
      </c>
      <c r="F163" s="49" t="s">
        <v>1612</v>
      </c>
      <c r="G163" s="49" t="s">
        <v>45</v>
      </c>
      <c r="H163" s="49" t="s">
        <v>171</v>
      </c>
      <c r="I163" s="49" t="s">
        <v>1613</v>
      </c>
      <c r="J163" s="49" t="s">
        <v>1597</v>
      </c>
      <c r="K163" s="55" t="s">
        <v>10</v>
      </c>
      <c r="L163" s="58" t="str">
        <f t="shared" si="21"/>
        <v>7 л. 10 мес.</v>
      </c>
      <c r="M163" s="51" t="str">
        <f>RIGHT(H163,LEN(H163)-SEARCH("/",H163,1))</f>
        <v> 7 л. 10 мес.</v>
      </c>
      <c r="N163" s="52" t="str">
        <f>TRIM(LEFT(L163,2))&amp;","&amp;TRIM(MID(L163,SEARCH(".",L163,1)+2,2))</f>
        <v>7,10</v>
      </c>
      <c r="O163" s="59" t="str">
        <f>TRIM(LEFT(M163,3))&amp;","&amp;TRIM(MID(M163,SEARCH(".",M163,1)+2,2))</f>
        <v>7,10</v>
      </c>
      <c r="P163" s="53">
        <f t="shared" si="36"/>
        <v>7.1</v>
      </c>
      <c r="Q163" s="53">
        <f t="shared" si="36"/>
        <v>7.1</v>
      </c>
      <c r="R163" s="41"/>
      <c r="S163" s="41"/>
      <c r="T163" s="41"/>
      <c r="U163" s="41"/>
      <c r="V163" s="41"/>
    </row>
    <row r="164" spans="1:22" ht="126.75" thickBot="1">
      <c r="A164" s="43"/>
      <c r="B164" s="46">
        <v>161</v>
      </c>
      <c r="C164" s="47" t="s">
        <v>1619</v>
      </c>
      <c r="D164" s="54">
        <v>27845</v>
      </c>
      <c r="E164" s="49" t="s">
        <v>1594</v>
      </c>
      <c r="F164" s="49" t="s">
        <v>1617</v>
      </c>
      <c r="G164" s="49" t="s">
        <v>1507</v>
      </c>
      <c r="H164" s="49" t="s">
        <v>1620</v>
      </c>
      <c r="I164" s="49" t="s">
        <v>1621</v>
      </c>
      <c r="J164" s="49" t="s">
        <v>1618</v>
      </c>
      <c r="K164" s="55" t="s">
        <v>10</v>
      </c>
      <c r="L164" s="58" t="str">
        <f t="shared" si="21"/>
        <v>16 л. 11 мес.</v>
      </c>
      <c r="M164" s="51" t="str">
        <f>RIGHT(H164,LEN(H164)-SEARCH("/",H164,1))</f>
        <v> 21 г. 4 мес.</v>
      </c>
      <c r="N164" s="52" t="str">
        <f>TRIM(LEFT(L164,2))&amp;","&amp;TRIM(MID(L164,SEARCH(".",L164,1)+2,2))</f>
        <v>16,11</v>
      </c>
      <c r="O164" s="59" t="str">
        <f>TRIM(LEFT(M164,3))&amp;","&amp;TRIM(MID(M164,SEARCH(".",M164,1)+2,2))</f>
        <v>21,4</v>
      </c>
      <c r="P164" s="53">
        <f t="shared" si="36"/>
        <v>16.11</v>
      </c>
      <c r="Q164" s="53">
        <f t="shared" si="36"/>
        <v>21.4</v>
      </c>
      <c r="R164" s="41"/>
      <c r="S164" s="41"/>
      <c r="T164" s="41"/>
      <c r="U164" s="41"/>
      <c r="V164" s="41"/>
    </row>
    <row r="165" spans="1:22" ht="63.75" thickBot="1">
      <c r="A165" s="43"/>
      <c r="B165" s="46">
        <v>162</v>
      </c>
      <c r="C165" s="47" t="s">
        <v>1455</v>
      </c>
      <c r="D165" s="54">
        <v>29990</v>
      </c>
      <c r="E165" s="49" t="s">
        <v>128</v>
      </c>
      <c r="F165" s="49" t="s">
        <v>135</v>
      </c>
      <c r="G165" s="49" t="s">
        <v>234</v>
      </c>
      <c r="H165" s="49" t="s">
        <v>648</v>
      </c>
      <c r="I165" s="49" t="s">
        <v>1200</v>
      </c>
      <c r="J165" s="49" t="s">
        <v>1450</v>
      </c>
      <c r="K165" s="55" t="s">
        <v>10</v>
      </c>
      <c r="L165" s="58" t="str">
        <f t="shared" si="21"/>
        <v>19 л. 5 мес.</v>
      </c>
      <c r="M165" s="51" t="str">
        <f t="shared" si="30"/>
        <v> 19 л. 5 мес.</v>
      </c>
      <c r="N165" s="52" t="str">
        <f t="shared" si="31"/>
        <v>19,5</v>
      </c>
      <c r="O165" s="59" t="str">
        <f t="shared" si="32"/>
        <v>19,5</v>
      </c>
      <c r="P165" s="53">
        <f t="shared" si="36"/>
        <v>19.5</v>
      </c>
      <c r="Q165" s="53">
        <f t="shared" si="36"/>
        <v>19.5</v>
      </c>
      <c r="R165" s="41"/>
      <c r="S165" s="41"/>
      <c r="T165" s="41"/>
      <c r="U165" s="41"/>
      <c r="V165" s="41"/>
    </row>
    <row r="166" spans="1:22" ht="126.75" thickBot="1">
      <c r="A166" s="43"/>
      <c r="B166" s="46">
        <v>163</v>
      </c>
      <c r="C166" s="47" t="s">
        <v>252</v>
      </c>
      <c r="D166" s="54">
        <v>32383</v>
      </c>
      <c r="E166" s="49" t="s">
        <v>42</v>
      </c>
      <c r="F166" s="49" t="s">
        <v>246</v>
      </c>
      <c r="G166" s="49" t="s">
        <v>250</v>
      </c>
      <c r="H166" s="49" t="s">
        <v>251</v>
      </c>
      <c r="I166" s="49" t="s">
        <v>253</v>
      </c>
      <c r="J166" s="49" t="s">
        <v>1403</v>
      </c>
      <c r="K166" s="55" t="s">
        <v>10</v>
      </c>
      <c r="L166" s="58" t="str">
        <f t="shared" si="21"/>
        <v>10 л. 11 мес.</v>
      </c>
      <c r="M166" s="51" t="str">
        <f t="shared" si="30"/>
        <v> 8 л. 11 мес.</v>
      </c>
      <c r="N166" s="52" t="str">
        <f t="shared" si="31"/>
        <v>10,11</v>
      </c>
      <c r="O166" s="59" t="str">
        <f t="shared" si="32"/>
        <v>8,11</v>
      </c>
      <c r="P166" s="53">
        <f aca="true" t="shared" si="37" ref="P166:P178">VALUE(N166)</f>
        <v>10.11</v>
      </c>
      <c r="Q166" s="53">
        <f aca="true" t="shared" si="38" ref="Q166:Q178">VALUE(O166)</f>
        <v>8.11</v>
      </c>
      <c r="R166" s="41"/>
      <c r="S166" s="41"/>
      <c r="T166" s="41"/>
      <c r="U166" s="41"/>
      <c r="V166" s="41"/>
    </row>
    <row r="167" spans="1:22" ht="79.5" thickBot="1">
      <c r="A167" s="43"/>
      <c r="B167" s="46">
        <v>164</v>
      </c>
      <c r="C167" s="47" t="s">
        <v>762</v>
      </c>
      <c r="D167" s="54">
        <v>26465</v>
      </c>
      <c r="E167" s="49" t="s">
        <v>7</v>
      </c>
      <c r="F167" s="49" t="s">
        <v>74</v>
      </c>
      <c r="G167" s="49" t="s">
        <v>71</v>
      </c>
      <c r="H167" s="49" t="s">
        <v>761</v>
      </c>
      <c r="I167" s="49" t="s">
        <v>27</v>
      </c>
      <c r="J167" s="49" t="s">
        <v>749</v>
      </c>
      <c r="K167" s="55" t="s">
        <v>10</v>
      </c>
      <c r="L167" s="58" t="str">
        <f t="shared" si="21"/>
        <v>5 л. 8 мес.</v>
      </c>
      <c r="M167" s="51" t="str">
        <f t="shared" si="30"/>
        <v> 15 л. 9 мес.</v>
      </c>
      <c r="N167" s="52" t="str">
        <f t="shared" si="31"/>
        <v>5,8</v>
      </c>
      <c r="O167" s="59" t="str">
        <f t="shared" si="32"/>
        <v>15,9</v>
      </c>
      <c r="P167" s="53">
        <f t="shared" si="37"/>
        <v>5.8</v>
      </c>
      <c r="Q167" s="53">
        <f t="shared" si="38"/>
        <v>15.9</v>
      </c>
      <c r="R167" s="41"/>
      <c r="S167" s="41"/>
      <c r="T167" s="41"/>
      <c r="U167" s="41"/>
      <c r="V167" s="41"/>
    </row>
    <row r="168" spans="1:22" ht="126.75" thickBot="1">
      <c r="A168" s="43"/>
      <c r="B168" s="46">
        <v>165</v>
      </c>
      <c r="C168" s="47" t="s">
        <v>702</v>
      </c>
      <c r="D168" s="54">
        <v>29092</v>
      </c>
      <c r="E168" s="49" t="s">
        <v>28</v>
      </c>
      <c r="F168" s="49" t="s">
        <v>700</v>
      </c>
      <c r="G168" s="49" t="s">
        <v>701</v>
      </c>
      <c r="H168" s="49" t="s">
        <v>495</v>
      </c>
      <c r="I168" s="49" t="s">
        <v>703</v>
      </c>
      <c r="J168" s="49" t="s">
        <v>683</v>
      </c>
      <c r="K168" s="55" t="s">
        <v>10</v>
      </c>
      <c r="L168" s="58" t="str">
        <f t="shared" si="21"/>
        <v>0 л. 0 мес.</v>
      </c>
      <c r="M168" s="51" t="str">
        <f t="shared" si="30"/>
        <v> 20 л. 1 мес.</v>
      </c>
      <c r="N168" s="52" t="str">
        <f t="shared" si="31"/>
        <v>0,0</v>
      </c>
      <c r="O168" s="59" t="str">
        <f t="shared" si="32"/>
        <v>20,1</v>
      </c>
      <c r="P168" s="53">
        <f t="shared" si="37"/>
        <v>0</v>
      </c>
      <c r="Q168" s="53">
        <f t="shared" si="38"/>
        <v>20.1</v>
      </c>
      <c r="R168" s="41"/>
      <c r="S168" s="41"/>
      <c r="T168" s="41"/>
      <c r="U168" s="41"/>
      <c r="V168" s="41"/>
    </row>
    <row r="169" spans="1:22" ht="111" thickBot="1">
      <c r="A169" s="43"/>
      <c r="B169" s="46">
        <v>166</v>
      </c>
      <c r="C169" s="47" t="s">
        <v>1210</v>
      </c>
      <c r="D169" s="54">
        <v>28990</v>
      </c>
      <c r="E169" s="49" t="s">
        <v>7</v>
      </c>
      <c r="F169" s="49" t="s">
        <v>74</v>
      </c>
      <c r="G169" s="49" t="s">
        <v>1211</v>
      </c>
      <c r="H169" s="49" t="s">
        <v>298</v>
      </c>
      <c r="I169" s="49" t="s">
        <v>1212</v>
      </c>
      <c r="J169" s="49" t="s">
        <v>1208</v>
      </c>
      <c r="K169" s="55" t="s">
        <v>10</v>
      </c>
      <c r="L169" s="58" t="str">
        <f t="shared" si="21"/>
        <v>11 л. 4 мес.</v>
      </c>
      <c r="M169" s="51" t="str">
        <f t="shared" si="30"/>
        <v> 11 л. 4 мес.</v>
      </c>
      <c r="N169" s="52" t="str">
        <f t="shared" si="31"/>
        <v>11,4</v>
      </c>
      <c r="O169" s="59" t="str">
        <f t="shared" si="32"/>
        <v>11,4</v>
      </c>
      <c r="P169" s="53">
        <f t="shared" si="37"/>
        <v>11.4</v>
      </c>
      <c r="Q169" s="53">
        <f t="shared" si="38"/>
        <v>11.4</v>
      </c>
      <c r="R169" s="41"/>
      <c r="S169" s="41"/>
      <c r="T169" s="41"/>
      <c r="U169" s="41"/>
      <c r="V169" s="41"/>
    </row>
    <row r="170" spans="1:22" ht="79.5" thickBot="1">
      <c r="A170" s="43"/>
      <c r="B170" s="46">
        <v>167</v>
      </c>
      <c r="C170" s="47" t="s">
        <v>1679</v>
      </c>
      <c r="D170" s="54">
        <v>28021</v>
      </c>
      <c r="E170" s="49" t="s">
        <v>7</v>
      </c>
      <c r="F170" s="49" t="s">
        <v>74</v>
      </c>
      <c r="G170" s="49" t="s">
        <v>1678</v>
      </c>
      <c r="H170" s="49" t="s">
        <v>1680</v>
      </c>
      <c r="I170" s="49" t="s">
        <v>1681</v>
      </c>
      <c r="J170" s="49" t="s">
        <v>1674</v>
      </c>
      <c r="K170" s="55" t="s">
        <v>10</v>
      </c>
      <c r="L170" s="58" t="str">
        <f t="shared" si="21"/>
        <v>23 г. 0 мес.</v>
      </c>
      <c r="M170" s="51" t="str">
        <f>RIGHT(H170,LEN(H170)-SEARCH("/",H170,1))</f>
        <v> 0 л. 2 мес.</v>
      </c>
      <c r="N170" s="52" t="str">
        <f>TRIM(LEFT(L170,2))&amp;","&amp;TRIM(MID(L170,SEARCH(".",L170,1)+2,2))</f>
        <v>23,0</v>
      </c>
      <c r="O170" s="59" t="str">
        <f>TRIM(LEFT(M170,3))&amp;","&amp;TRIM(MID(M170,SEARCH(".",M170,1)+2,2))</f>
        <v>0,2</v>
      </c>
      <c r="P170" s="53">
        <f>VALUE(N170)</f>
        <v>23</v>
      </c>
      <c r="Q170" s="53">
        <f>VALUE(O170)</f>
        <v>0.2</v>
      </c>
      <c r="R170" s="41"/>
      <c r="S170" s="41"/>
      <c r="T170" s="41"/>
      <c r="U170" s="41"/>
      <c r="V170" s="41"/>
    </row>
    <row r="171" spans="1:22" ht="95.25" thickBot="1">
      <c r="A171" s="43"/>
      <c r="B171" s="46">
        <v>168</v>
      </c>
      <c r="C171" s="47" t="s">
        <v>1683</v>
      </c>
      <c r="D171" s="54">
        <v>30499</v>
      </c>
      <c r="E171" s="49" t="s">
        <v>7</v>
      </c>
      <c r="F171" s="49" t="s">
        <v>74</v>
      </c>
      <c r="G171" s="49" t="s">
        <v>1682</v>
      </c>
      <c r="H171" s="49" t="s">
        <v>1684</v>
      </c>
      <c r="I171" s="49" t="s">
        <v>1685</v>
      </c>
      <c r="J171" s="49" t="s">
        <v>1663</v>
      </c>
      <c r="K171" s="55" t="s">
        <v>10</v>
      </c>
      <c r="L171" s="58" t="str">
        <f t="shared" si="21"/>
        <v>11 л. 7 мес.</v>
      </c>
      <c r="M171" s="51" t="str">
        <f>RIGHT(H171,LEN(H171)-SEARCH("/",H171,1))</f>
        <v> 0 л. 0 мес.</v>
      </c>
      <c r="N171" s="52" t="str">
        <f>TRIM(LEFT(L171,2))&amp;","&amp;TRIM(MID(L171,SEARCH(".",L171,1)+2,2))</f>
        <v>11,7</v>
      </c>
      <c r="O171" s="59" t="str">
        <f>TRIM(LEFT(M171,3))&amp;","&amp;TRIM(MID(M171,SEARCH(".",M171,1)+2,2))</f>
        <v>0,0</v>
      </c>
      <c r="P171" s="53">
        <f>VALUE(N171)</f>
        <v>11.7</v>
      </c>
      <c r="Q171" s="53">
        <f>VALUE(O171)</f>
        <v>0</v>
      </c>
      <c r="R171" s="41"/>
      <c r="S171" s="41"/>
      <c r="T171" s="41"/>
      <c r="U171" s="41"/>
      <c r="V171" s="41"/>
    </row>
    <row r="172" spans="1:22" ht="111" thickBot="1">
      <c r="A172" s="43"/>
      <c r="B172" s="46">
        <v>169</v>
      </c>
      <c r="C172" s="47" t="s">
        <v>1243</v>
      </c>
      <c r="D172" s="54">
        <v>27793</v>
      </c>
      <c r="E172" s="49" t="s">
        <v>28</v>
      </c>
      <c r="F172" s="49" t="s">
        <v>1244</v>
      </c>
      <c r="G172" s="49" t="s">
        <v>63</v>
      </c>
      <c r="H172" s="49" t="s">
        <v>1245</v>
      </c>
      <c r="I172" s="49" t="s">
        <v>1246</v>
      </c>
      <c r="J172" s="49" t="s">
        <v>1233</v>
      </c>
      <c r="K172" s="55" t="s">
        <v>10</v>
      </c>
      <c r="L172" s="58" t="str">
        <f t="shared" si="21"/>
        <v>20 л. 10 мес.</v>
      </c>
      <c r="M172" s="51" t="str">
        <f t="shared" si="30"/>
        <v> 20 л. 10 мес.</v>
      </c>
      <c r="N172" s="52" t="str">
        <f t="shared" si="31"/>
        <v>20,10</v>
      </c>
      <c r="O172" s="59" t="str">
        <f t="shared" si="32"/>
        <v>20,10</v>
      </c>
      <c r="P172" s="53">
        <f t="shared" si="37"/>
        <v>20.1</v>
      </c>
      <c r="Q172" s="53">
        <f t="shared" si="38"/>
        <v>20.1</v>
      </c>
      <c r="R172" s="41"/>
      <c r="S172" s="41"/>
      <c r="T172" s="41"/>
      <c r="U172" s="41"/>
      <c r="V172" s="41"/>
    </row>
    <row r="173" spans="1:22" ht="111" thickBot="1">
      <c r="A173" s="43"/>
      <c r="B173" s="46">
        <v>170</v>
      </c>
      <c r="C173" s="47" t="s">
        <v>1528</v>
      </c>
      <c r="D173" s="54">
        <v>28224</v>
      </c>
      <c r="E173" s="49" t="s">
        <v>128</v>
      </c>
      <c r="F173" s="49" t="s">
        <v>135</v>
      </c>
      <c r="G173" s="49" t="s">
        <v>1526</v>
      </c>
      <c r="H173" s="49" t="s">
        <v>844</v>
      </c>
      <c r="I173" s="49" t="s">
        <v>1529</v>
      </c>
      <c r="J173" s="49" t="s">
        <v>1527</v>
      </c>
      <c r="K173" s="55" t="s">
        <v>10</v>
      </c>
      <c r="L173" s="58" t="str">
        <f t="shared" si="21"/>
        <v>23 г. 11 мес.</v>
      </c>
      <c r="M173" s="51" t="str">
        <f>RIGHT(H173,LEN(H173)-SEARCH("/",H173,1))</f>
        <v> 23 г. 11 мес.</v>
      </c>
      <c r="N173" s="52" t="str">
        <f>TRIM(LEFT(L173,2))&amp;","&amp;TRIM(MID(L173,SEARCH(".",L173,1)+2,2))</f>
        <v>23,11</v>
      </c>
      <c r="O173" s="59" t="str">
        <f>TRIM(LEFT(M173,3))&amp;","&amp;TRIM(MID(M173,SEARCH(".",M173,1)+2,2))</f>
        <v>23,11</v>
      </c>
      <c r="P173" s="53">
        <f>VALUE(N173)</f>
        <v>23.11</v>
      </c>
      <c r="Q173" s="53">
        <f>VALUE(O173)</f>
        <v>23.11</v>
      </c>
      <c r="R173" s="41"/>
      <c r="S173" s="41"/>
      <c r="T173" s="41"/>
      <c r="U173" s="41"/>
      <c r="V173" s="41"/>
    </row>
    <row r="174" spans="1:22" ht="158.25" thickBot="1">
      <c r="A174" s="43"/>
      <c r="B174" s="46">
        <v>171</v>
      </c>
      <c r="C174" s="47" t="s">
        <v>352</v>
      </c>
      <c r="D174" s="54">
        <v>25354</v>
      </c>
      <c r="E174" s="49" t="s">
        <v>627</v>
      </c>
      <c r="F174" s="49" t="s">
        <v>628</v>
      </c>
      <c r="G174" s="49" t="s">
        <v>89</v>
      </c>
      <c r="H174" s="49" t="s">
        <v>629</v>
      </c>
      <c r="I174" s="49" t="s">
        <v>630</v>
      </c>
      <c r="J174" s="49" t="s">
        <v>570</v>
      </c>
      <c r="K174" s="55" t="s">
        <v>10</v>
      </c>
      <c r="L174" s="58" t="str">
        <f t="shared" si="21"/>
        <v>8 л. 0 мес.</v>
      </c>
      <c r="M174" s="51" t="str">
        <f t="shared" si="30"/>
        <v> 20 л. 0 мес.</v>
      </c>
      <c r="N174" s="52" t="str">
        <f t="shared" si="31"/>
        <v>8,0</v>
      </c>
      <c r="O174" s="59" t="str">
        <f t="shared" si="32"/>
        <v>20,0</v>
      </c>
      <c r="P174" s="53">
        <f t="shared" si="37"/>
        <v>8</v>
      </c>
      <c r="Q174" s="53">
        <f t="shared" si="38"/>
        <v>20</v>
      </c>
      <c r="R174" s="41"/>
      <c r="S174" s="41"/>
      <c r="T174" s="41"/>
      <c r="U174" s="41"/>
      <c r="V174" s="41"/>
    </row>
    <row r="175" spans="1:22" ht="237" thickBot="1">
      <c r="A175" s="43"/>
      <c r="B175" s="46">
        <v>172</v>
      </c>
      <c r="C175" s="47" t="s">
        <v>1622</v>
      </c>
      <c r="D175" s="54">
        <v>31684</v>
      </c>
      <c r="E175" s="49" t="s">
        <v>128</v>
      </c>
      <c r="F175" s="49" t="s">
        <v>135</v>
      </c>
      <c r="G175" s="49" t="s">
        <v>1623</v>
      </c>
      <c r="H175" s="49" t="s">
        <v>1609</v>
      </c>
      <c r="I175" s="49" t="s">
        <v>1624</v>
      </c>
      <c r="J175" s="49" t="s">
        <v>1601</v>
      </c>
      <c r="K175" s="55" t="s">
        <v>10</v>
      </c>
      <c r="L175" s="58" t="str">
        <f t="shared" si="21"/>
        <v>12 л. 11 мес.</v>
      </c>
      <c r="M175" s="51" t="str">
        <f>RIGHT(H175,LEN(H175)-SEARCH("/",H175,1))</f>
        <v> 12 л. 11 мес.</v>
      </c>
      <c r="N175" s="52" t="str">
        <f>TRIM(LEFT(L175,2))&amp;","&amp;TRIM(MID(L175,SEARCH(".",L175,1)+2,2))</f>
        <v>12,11</v>
      </c>
      <c r="O175" s="59" t="str">
        <f>TRIM(LEFT(M175,3))&amp;","&amp;TRIM(MID(M175,SEARCH(".",M175,1)+2,2))</f>
        <v>12,11</v>
      </c>
      <c r="P175" s="53">
        <f>VALUE(N175)</f>
        <v>12.11</v>
      </c>
      <c r="Q175" s="53">
        <f>VALUE(O175)</f>
        <v>12.11</v>
      </c>
      <c r="R175" s="41"/>
      <c r="S175" s="41"/>
      <c r="T175" s="41"/>
      <c r="U175" s="41"/>
      <c r="V175" s="41"/>
    </row>
    <row r="176" spans="1:22" ht="95.25" thickBot="1">
      <c r="A176" s="43"/>
      <c r="B176" s="46">
        <v>173</v>
      </c>
      <c r="C176" s="47" t="s">
        <v>279</v>
      </c>
      <c r="D176" s="54">
        <v>24894</v>
      </c>
      <c r="E176" s="49" t="s">
        <v>7</v>
      </c>
      <c r="F176" s="49" t="s">
        <v>74</v>
      </c>
      <c r="G176" s="49" t="s">
        <v>278</v>
      </c>
      <c r="H176" s="49" t="s">
        <v>422</v>
      </c>
      <c r="I176" s="49" t="s">
        <v>280</v>
      </c>
      <c r="J176" s="49" t="s">
        <v>1484</v>
      </c>
      <c r="K176" s="55" t="s">
        <v>10</v>
      </c>
      <c r="L176" s="58" t="str">
        <f t="shared" si="21"/>
        <v>22 г. 0 мес.</v>
      </c>
      <c r="M176" s="51" t="str">
        <f t="shared" si="30"/>
        <v> 24 г. 4 мес.</v>
      </c>
      <c r="N176" s="52" t="str">
        <f t="shared" si="31"/>
        <v>22,0</v>
      </c>
      <c r="O176" s="59" t="str">
        <f t="shared" si="32"/>
        <v>24,4</v>
      </c>
      <c r="P176" s="53">
        <f t="shared" si="37"/>
        <v>22</v>
      </c>
      <c r="Q176" s="53">
        <f t="shared" si="38"/>
        <v>24.4</v>
      </c>
      <c r="R176" s="41"/>
      <c r="S176" s="41"/>
      <c r="T176" s="41"/>
      <c r="U176" s="41"/>
      <c r="V176" s="41"/>
    </row>
    <row r="177" spans="1:22" ht="79.5" thickBot="1">
      <c r="A177" s="43"/>
      <c r="B177" s="46">
        <v>174</v>
      </c>
      <c r="C177" s="47" t="s">
        <v>1161</v>
      </c>
      <c r="D177" s="54">
        <v>30819</v>
      </c>
      <c r="E177" s="49" t="s">
        <v>7</v>
      </c>
      <c r="F177" s="49" t="s">
        <v>74</v>
      </c>
      <c r="G177" s="49" t="s">
        <v>1162</v>
      </c>
      <c r="H177" s="49" t="s">
        <v>1163</v>
      </c>
      <c r="I177" s="49" t="s">
        <v>1164</v>
      </c>
      <c r="J177" s="49" t="s">
        <v>1152</v>
      </c>
      <c r="K177" s="55" t="s">
        <v>10</v>
      </c>
      <c r="L177" s="58" t="str">
        <f t="shared" si="21"/>
        <v>13 л. 6 мес.</v>
      </c>
      <c r="M177" s="51" t="str">
        <f aca="true" t="shared" si="39" ref="M177:M187">RIGHT(H177,LEN(H177)-SEARCH("/",H177,1))</f>
        <v> 14 л. 8 мес.</v>
      </c>
      <c r="N177" s="52" t="str">
        <f aca="true" t="shared" si="40" ref="N177:N187">TRIM(LEFT(L177,2))&amp;","&amp;TRIM(MID(L177,SEARCH(".",L177,1)+2,2))</f>
        <v>13,6</v>
      </c>
      <c r="O177" s="59" t="str">
        <f aca="true" t="shared" si="41" ref="O177:O187">TRIM(LEFT(M177,3))&amp;","&amp;TRIM(MID(M177,SEARCH(".",M177,1)+2,2))</f>
        <v>14,8</v>
      </c>
      <c r="P177" s="53">
        <f t="shared" si="37"/>
        <v>13.6</v>
      </c>
      <c r="Q177" s="53">
        <f t="shared" si="38"/>
        <v>14.8</v>
      </c>
      <c r="R177" s="41"/>
      <c r="S177" s="41"/>
      <c r="T177" s="41"/>
      <c r="U177" s="41"/>
      <c r="V177" s="41"/>
    </row>
    <row r="178" spans="1:22" ht="126.75" thickBot="1">
      <c r="A178" s="43"/>
      <c r="B178" s="46">
        <v>175</v>
      </c>
      <c r="C178" s="47" t="s">
        <v>379</v>
      </c>
      <c r="D178" s="54">
        <v>28254</v>
      </c>
      <c r="E178" s="49" t="s">
        <v>42</v>
      </c>
      <c r="F178" s="49" t="s">
        <v>375</v>
      </c>
      <c r="G178" s="60" t="s">
        <v>376</v>
      </c>
      <c r="H178" s="49" t="s">
        <v>377</v>
      </c>
      <c r="I178" s="49" t="s">
        <v>1361</v>
      </c>
      <c r="J178" s="49" t="s">
        <v>378</v>
      </c>
      <c r="K178" s="55" t="s">
        <v>10</v>
      </c>
      <c r="L178" s="58" t="str">
        <f t="shared" si="21"/>
        <v>17 л. 6 мес.</v>
      </c>
      <c r="M178" s="51" t="str">
        <f t="shared" si="39"/>
        <v> 22 г. 8 мес.</v>
      </c>
      <c r="N178" s="52" t="str">
        <f t="shared" si="40"/>
        <v>17,6</v>
      </c>
      <c r="O178" s="59" t="str">
        <f t="shared" si="41"/>
        <v>22,8</v>
      </c>
      <c r="P178" s="53">
        <f t="shared" si="37"/>
        <v>17.6</v>
      </c>
      <c r="Q178" s="53">
        <f t="shared" si="38"/>
        <v>22.8</v>
      </c>
      <c r="R178" s="41"/>
      <c r="S178" s="41"/>
      <c r="T178" s="41"/>
      <c r="U178" s="41"/>
      <c r="V178" s="41"/>
    </row>
    <row r="179" spans="1:22" ht="158.25" thickBot="1">
      <c r="A179" s="43"/>
      <c r="B179" s="46">
        <v>176</v>
      </c>
      <c r="C179" s="47" t="s">
        <v>1625</v>
      </c>
      <c r="D179" s="54">
        <v>33450</v>
      </c>
      <c r="E179" s="49" t="s">
        <v>1594</v>
      </c>
      <c r="F179" s="49" t="s">
        <v>1595</v>
      </c>
      <c r="G179" s="49" t="s">
        <v>1596</v>
      </c>
      <c r="H179" s="49" t="s">
        <v>1627</v>
      </c>
      <c r="I179" s="49" t="s">
        <v>1626</v>
      </c>
      <c r="J179" s="49" t="s">
        <v>1597</v>
      </c>
      <c r="K179" s="55" t="s">
        <v>10</v>
      </c>
      <c r="L179" s="58" t="str">
        <f t="shared" si="21"/>
        <v>7 л. 10 мес.</v>
      </c>
      <c r="M179" s="51" t="str">
        <f>RIGHT(H179,LEN(H179)-SEARCH("/",H179,1))</f>
        <v> 7 л. 9 мес.</v>
      </c>
      <c r="N179" s="52" t="str">
        <f>TRIM(LEFT(L179,2))&amp;","&amp;TRIM(MID(L179,SEARCH(".",L179,1)+2,2))</f>
        <v>7,10</v>
      </c>
      <c r="O179" s="59" t="str">
        <f>TRIM(LEFT(M179,3))&amp;","&amp;TRIM(MID(M179,SEARCH(".",M179,1)+2,2))</f>
        <v>7,9</v>
      </c>
      <c r="P179" s="53">
        <f>VALUE(N179)</f>
        <v>7.1</v>
      </c>
      <c r="Q179" s="53">
        <f>VALUE(O179)</f>
        <v>7.9</v>
      </c>
      <c r="R179" s="41"/>
      <c r="S179" s="41"/>
      <c r="T179" s="41"/>
      <c r="U179" s="41"/>
      <c r="V179" s="41"/>
    </row>
    <row r="180" spans="1:22" ht="126.75" thickBot="1">
      <c r="A180" s="43"/>
      <c r="B180" s="46">
        <v>177</v>
      </c>
      <c r="C180" s="47" t="s">
        <v>1629</v>
      </c>
      <c r="D180" s="54">
        <v>28907</v>
      </c>
      <c r="E180" s="49" t="s">
        <v>128</v>
      </c>
      <c r="F180" s="49" t="s">
        <v>135</v>
      </c>
      <c r="G180" s="49" t="s">
        <v>1628</v>
      </c>
      <c r="H180" s="49" t="s">
        <v>1630</v>
      </c>
      <c r="I180" s="49" t="s">
        <v>1631</v>
      </c>
      <c r="J180" s="49" t="s">
        <v>1588</v>
      </c>
      <c r="K180" s="55" t="s">
        <v>10</v>
      </c>
      <c r="L180" s="58" t="str">
        <f t="shared" si="21"/>
        <v>20 л. 5 мес.</v>
      </c>
      <c r="M180" s="51" t="str">
        <f>RIGHT(H180,LEN(H180)-SEARCH("/",H180,1))</f>
        <v> 20 л. 5 мес.</v>
      </c>
      <c r="N180" s="52" t="str">
        <f>TRIM(LEFT(L180,2))&amp;","&amp;TRIM(MID(L180,SEARCH(".",L180,1)+2,2))</f>
        <v>20,5</v>
      </c>
      <c r="O180" s="59" t="str">
        <f>TRIM(LEFT(M180,3))&amp;","&amp;TRIM(MID(M180,SEARCH(".",M180,1)+2,2))</f>
        <v>20,5</v>
      </c>
      <c r="P180" s="53">
        <f>VALUE(N180)</f>
        <v>20.5</v>
      </c>
      <c r="Q180" s="53">
        <f>VALUE(O180)</f>
        <v>20.5</v>
      </c>
      <c r="R180" s="41"/>
      <c r="S180" s="41"/>
      <c r="T180" s="41"/>
      <c r="U180" s="41"/>
      <c r="V180" s="41"/>
    </row>
    <row r="181" spans="1:22" ht="63.75" thickBot="1">
      <c r="A181" s="43"/>
      <c r="B181" s="46">
        <v>178</v>
      </c>
      <c r="C181" s="47" t="s">
        <v>705</v>
      </c>
      <c r="D181" s="54">
        <v>33753</v>
      </c>
      <c r="E181" s="49" t="s">
        <v>7</v>
      </c>
      <c r="F181" s="49" t="s">
        <v>74</v>
      </c>
      <c r="G181" s="49" t="s">
        <v>45</v>
      </c>
      <c r="H181" s="49" t="s">
        <v>704</v>
      </c>
      <c r="I181" s="49" t="s">
        <v>706</v>
      </c>
      <c r="J181" s="49" t="s">
        <v>690</v>
      </c>
      <c r="K181" s="55" t="s">
        <v>10</v>
      </c>
      <c r="L181" s="58" t="str">
        <f t="shared" si="21"/>
        <v>6 л. 3 мес.</v>
      </c>
      <c r="M181" s="51" t="str">
        <f t="shared" si="39"/>
        <v> 6 л. 3 мес.</v>
      </c>
      <c r="N181" s="52" t="str">
        <f t="shared" si="40"/>
        <v>6,3</v>
      </c>
      <c r="O181" s="59" t="str">
        <f t="shared" si="41"/>
        <v>6,3</v>
      </c>
      <c r="P181" s="53">
        <f aca="true" t="shared" si="42" ref="P181:Q191">VALUE(N181)</f>
        <v>6.3</v>
      </c>
      <c r="Q181" s="53">
        <f t="shared" si="42"/>
        <v>6.3</v>
      </c>
      <c r="R181" s="41"/>
      <c r="S181" s="41"/>
      <c r="T181" s="41"/>
      <c r="U181" s="41"/>
      <c r="V181" s="41"/>
    </row>
    <row r="182" spans="1:22" ht="111" thickBot="1">
      <c r="A182" s="43"/>
      <c r="B182" s="46">
        <v>179</v>
      </c>
      <c r="C182" s="47" t="s">
        <v>448</v>
      </c>
      <c r="D182" s="54">
        <v>27713</v>
      </c>
      <c r="E182" s="49" t="s">
        <v>28</v>
      </c>
      <c r="F182" s="49" t="s">
        <v>836</v>
      </c>
      <c r="G182" s="49" t="s">
        <v>837</v>
      </c>
      <c r="H182" s="49" t="s">
        <v>838</v>
      </c>
      <c r="I182" s="49" t="s">
        <v>26</v>
      </c>
      <c r="J182" s="49" t="s">
        <v>832</v>
      </c>
      <c r="K182" s="55" t="s">
        <v>10</v>
      </c>
      <c r="L182" s="58" t="str">
        <f t="shared" si="21"/>
        <v>13 л. 3 мес.</v>
      </c>
      <c r="M182" s="51" t="str">
        <f t="shared" si="39"/>
        <v> 18 л. 8 мес.</v>
      </c>
      <c r="N182" s="52" t="str">
        <f t="shared" si="40"/>
        <v>13,3</v>
      </c>
      <c r="O182" s="59" t="str">
        <f t="shared" si="41"/>
        <v>18,8</v>
      </c>
      <c r="P182" s="53">
        <f t="shared" si="42"/>
        <v>13.3</v>
      </c>
      <c r="Q182" s="53">
        <f t="shared" si="42"/>
        <v>18.8</v>
      </c>
      <c r="R182" s="41"/>
      <c r="S182" s="41"/>
      <c r="T182" s="41"/>
      <c r="U182" s="41"/>
      <c r="V182" s="41"/>
    </row>
    <row r="183" spans="1:22" ht="126.75" thickBot="1">
      <c r="A183" s="43"/>
      <c r="B183" s="46">
        <v>180</v>
      </c>
      <c r="C183" s="47" t="s">
        <v>1214</v>
      </c>
      <c r="D183" s="54">
        <v>26615</v>
      </c>
      <c r="E183" s="49" t="s">
        <v>7</v>
      </c>
      <c r="F183" s="49" t="s">
        <v>74</v>
      </c>
      <c r="G183" s="49" t="s">
        <v>1215</v>
      </c>
      <c r="H183" s="49" t="s">
        <v>464</v>
      </c>
      <c r="I183" s="49" t="s">
        <v>1339</v>
      </c>
      <c r="J183" s="49" t="s">
        <v>1208</v>
      </c>
      <c r="K183" s="55" t="s">
        <v>10</v>
      </c>
      <c r="L183" s="58" t="str">
        <f t="shared" si="21"/>
        <v>17 л. 2 мес.</v>
      </c>
      <c r="M183" s="51" t="str">
        <f t="shared" si="39"/>
        <v> 17 л. 2 мес.</v>
      </c>
      <c r="N183" s="52" t="str">
        <f t="shared" si="40"/>
        <v>17,2</v>
      </c>
      <c r="O183" s="59" t="str">
        <f t="shared" si="41"/>
        <v>17,2</v>
      </c>
      <c r="P183" s="53">
        <f aca="true" t="shared" si="43" ref="P183:Q186">VALUE(N183)</f>
        <v>17.2</v>
      </c>
      <c r="Q183" s="53">
        <f t="shared" si="43"/>
        <v>17.2</v>
      </c>
      <c r="R183" s="41"/>
      <c r="S183" s="41"/>
      <c r="T183" s="41"/>
      <c r="U183" s="41"/>
      <c r="V183" s="41"/>
    </row>
    <row r="184" spans="1:22" ht="79.5" thickBot="1">
      <c r="A184" s="43"/>
      <c r="B184" s="46">
        <v>181</v>
      </c>
      <c r="C184" s="47" t="s">
        <v>1369</v>
      </c>
      <c r="D184" s="54">
        <v>24666</v>
      </c>
      <c r="E184" s="49" t="s">
        <v>7</v>
      </c>
      <c r="F184" s="49" t="s">
        <v>1366</v>
      </c>
      <c r="G184" s="49" t="s">
        <v>45</v>
      </c>
      <c r="H184" s="49" t="s">
        <v>1367</v>
      </c>
      <c r="I184" s="49" t="s">
        <v>1370</v>
      </c>
      <c r="J184" s="49" t="s">
        <v>1368</v>
      </c>
      <c r="K184" s="55" t="s">
        <v>10</v>
      </c>
      <c r="L184" s="58" t="str">
        <f t="shared" si="21"/>
        <v>23 г. 7 мес.</v>
      </c>
      <c r="M184" s="51" t="str">
        <f>RIGHT(H184,LEN(H184)-SEARCH("/",H184,1))</f>
        <v> 23 г. 7 мес.</v>
      </c>
      <c r="N184" s="52" t="str">
        <f>TRIM(LEFT(L184,2))&amp;","&amp;TRIM(MID(L184,SEARCH(".",L184,1)+2,2))</f>
        <v>23,7</v>
      </c>
      <c r="O184" s="59" t="str">
        <f>TRIM(LEFT(M184,3))&amp;","&amp;TRIM(MID(M184,SEARCH(".",M184,1)+2,2))</f>
        <v>23,7</v>
      </c>
      <c r="P184" s="53">
        <f t="shared" si="43"/>
        <v>23.7</v>
      </c>
      <c r="Q184" s="53">
        <f t="shared" si="43"/>
        <v>23.7</v>
      </c>
      <c r="R184" s="41"/>
      <c r="S184" s="41"/>
      <c r="T184" s="41"/>
      <c r="U184" s="41"/>
      <c r="V184" s="41"/>
    </row>
    <row r="185" spans="1:22" ht="95.25" thickBot="1">
      <c r="A185" s="43"/>
      <c r="B185" s="46">
        <v>182</v>
      </c>
      <c r="C185" s="47" t="s">
        <v>1457</v>
      </c>
      <c r="D185" s="54">
        <v>31393</v>
      </c>
      <c r="E185" s="49" t="s">
        <v>128</v>
      </c>
      <c r="F185" s="49" t="s">
        <v>135</v>
      </c>
      <c r="G185" s="49" t="s">
        <v>1456</v>
      </c>
      <c r="H185" s="49" t="s">
        <v>1458</v>
      </c>
      <c r="I185" s="49" t="s">
        <v>1459</v>
      </c>
      <c r="J185" s="49" t="s">
        <v>1460</v>
      </c>
      <c r="K185" s="55" t="s">
        <v>10</v>
      </c>
      <c r="L185" s="58" t="str">
        <f t="shared" si="21"/>
        <v>11 л. 5 мес.</v>
      </c>
      <c r="M185" s="51" t="str">
        <f>RIGHT(H185,LEN(H185)-SEARCH("/",H185,1))</f>
        <v> 12 л. 0 мес.</v>
      </c>
      <c r="N185" s="52" t="str">
        <f>TRIM(LEFT(L185,2))&amp;","&amp;TRIM(MID(L185,SEARCH(".",L185,1)+2,2))</f>
        <v>11,5</v>
      </c>
      <c r="O185" s="59" t="str">
        <f>TRIM(LEFT(M185,3))&amp;","&amp;TRIM(MID(M185,SEARCH(".",M185,1)+2,2))</f>
        <v>12,0</v>
      </c>
      <c r="P185" s="53">
        <f>VALUE(N185)</f>
        <v>11.5</v>
      </c>
      <c r="Q185" s="53">
        <f>VALUE(O185)</f>
        <v>12</v>
      </c>
      <c r="R185" s="41"/>
      <c r="S185" s="41"/>
      <c r="T185" s="41"/>
      <c r="U185" s="41"/>
      <c r="V185" s="41"/>
    </row>
    <row r="186" spans="1:22" ht="111" thickBot="1">
      <c r="A186" s="43"/>
      <c r="B186" s="46">
        <v>183</v>
      </c>
      <c r="C186" s="47" t="s">
        <v>1303</v>
      </c>
      <c r="D186" s="54">
        <v>30883</v>
      </c>
      <c r="E186" s="49" t="s">
        <v>7</v>
      </c>
      <c r="F186" s="49" t="s">
        <v>74</v>
      </c>
      <c r="G186" s="49" t="s">
        <v>358</v>
      </c>
      <c r="H186" s="49" t="s">
        <v>1301</v>
      </c>
      <c r="I186" s="49" t="s">
        <v>1304</v>
      </c>
      <c r="J186" s="49" t="s">
        <v>1302</v>
      </c>
      <c r="K186" s="55" t="s">
        <v>10</v>
      </c>
      <c r="L186" s="58" t="str">
        <f t="shared" si="21"/>
        <v>15 л. 8 мес.</v>
      </c>
      <c r="M186" s="51" t="str">
        <f t="shared" si="39"/>
        <v> 16 л. 11 мес.</v>
      </c>
      <c r="N186" s="52" t="str">
        <f t="shared" si="40"/>
        <v>15,8</v>
      </c>
      <c r="O186" s="59" t="str">
        <f t="shared" si="41"/>
        <v>16,11</v>
      </c>
      <c r="P186" s="53">
        <f t="shared" si="43"/>
        <v>15.8</v>
      </c>
      <c r="Q186" s="53">
        <f t="shared" si="43"/>
        <v>16.11</v>
      </c>
      <c r="R186" s="41"/>
      <c r="S186" s="41"/>
      <c r="T186" s="41"/>
      <c r="U186" s="41"/>
      <c r="V186" s="41"/>
    </row>
    <row r="187" spans="1:22" ht="63.75" thickBot="1">
      <c r="A187" s="43"/>
      <c r="B187" s="46">
        <v>184</v>
      </c>
      <c r="C187" s="47" t="s">
        <v>999</v>
      </c>
      <c r="D187" s="54">
        <v>32067</v>
      </c>
      <c r="E187" s="49" t="s">
        <v>7</v>
      </c>
      <c r="F187" s="49" t="s">
        <v>74</v>
      </c>
      <c r="G187" s="49" t="s">
        <v>45</v>
      </c>
      <c r="H187" s="49" t="s">
        <v>1000</v>
      </c>
      <c r="I187" s="49" t="s">
        <v>1312</v>
      </c>
      <c r="J187" s="49" t="s">
        <v>953</v>
      </c>
      <c r="K187" s="55" t="s">
        <v>10</v>
      </c>
      <c r="L187" s="58" t="str">
        <f t="shared" si="21"/>
        <v>5 л. 10 мес.</v>
      </c>
      <c r="M187" s="51" t="str">
        <f t="shared" si="39"/>
        <v> 5 л. 10 мес.</v>
      </c>
      <c r="N187" s="52" t="str">
        <f t="shared" si="40"/>
        <v>5,10</v>
      </c>
      <c r="O187" s="59" t="str">
        <f t="shared" si="41"/>
        <v>5,10</v>
      </c>
      <c r="P187" s="53">
        <f t="shared" si="42"/>
        <v>5.1</v>
      </c>
      <c r="Q187" s="53">
        <f t="shared" si="42"/>
        <v>5.1</v>
      </c>
      <c r="R187" s="41"/>
      <c r="S187" s="41"/>
      <c r="T187" s="41"/>
      <c r="U187" s="41"/>
      <c r="V187" s="41"/>
    </row>
    <row r="188" spans="1:22" ht="126.75" thickBot="1">
      <c r="A188" s="43"/>
      <c r="B188" s="46">
        <v>185</v>
      </c>
      <c r="C188" s="47" t="s">
        <v>353</v>
      </c>
      <c r="D188" s="54">
        <v>24556</v>
      </c>
      <c r="E188" s="49" t="s">
        <v>763</v>
      </c>
      <c r="F188" s="49" t="s">
        <v>764</v>
      </c>
      <c r="G188" s="49" t="s">
        <v>116</v>
      </c>
      <c r="H188" s="49" t="s">
        <v>765</v>
      </c>
      <c r="I188" s="49" t="s">
        <v>766</v>
      </c>
      <c r="J188" s="49" t="s">
        <v>767</v>
      </c>
      <c r="K188" s="55" t="s">
        <v>10</v>
      </c>
      <c r="L188" s="58" t="str">
        <f t="shared" si="21"/>
        <v>16 л. 7 мес.</v>
      </c>
      <c r="M188" s="51" t="str">
        <f aca="true" t="shared" si="44" ref="M188:M215">RIGHT(H188,LEN(H188)-SEARCH("/",H188,1))</f>
        <v> 16 л. 9 мес.</v>
      </c>
      <c r="N188" s="52" t="str">
        <f aca="true" t="shared" si="45" ref="N188:N215">TRIM(LEFT(L188,2))&amp;","&amp;TRIM(MID(L188,SEARCH(".",L188,1)+2,2))</f>
        <v>16,7</v>
      </c>
      <c r="O188" s="59" t="str">
        <f aca="true" t="shared" si="46" ref="O188:O215">TRIM(LEFT(M188,3))&amp;","&amp;TRIM(MID(M188,SEARCH(".",M188,1)+2,2))</f>
        <v>16,9</v>
      </c>
      <c r="P188" s="53">
        <f t="shared" si="42"/>
        <v>16.7</v>
      </c>
      <c r="Q188" s="53">
        <f t="shared" si="42"/>
        <v>16.9</v>
      </c>
      <c r="R188" s="41"/>
      <c r="S188" s="41"/>
      <c r="T188" s="41"/>
      <c r="U188" s="41"/>
      <c r="V188" s="41"/>
    </row>
    <row r="189" spans="1:22" ht="142.5" thickBot="1">
      <c r="A189" s="43"/>
      <c r="B189" s="46">
        <v>186</v>
      </c>
      <c r="C189" s="47" t="s">
        <v>330</v>
      </c>
      <c r="D189" s="54">
        <v>34257</v>
      </c>
      <c r="E189" s="49" t="s">
        <v>100</v>
      </c>
      <c r="F189" s="49" t="s">
        <v>314</v>
      </c>
      <c r="G189" s="49" t="s">
        <v>203</v>
      </c>
      <c r="H189" s="49" t="s">
        <v>329</v>
      </c>
      <c r="I189" s="49" t="s">
        <v>1216</v>
      </c>
      <c r="J189" s="49" t="s">
        <v>315</v>
      </c>
      <c r="K189" s="55" t="s">
        <v>10</v>
      </c>
      <c r="L189" s="58" t="str">
        <f t="shared" si="21"/>
        <v>2 г. 6 мес.</v>
      </c>
      <c r="M189" s="51" t="str">
        <f t="shared" si="44"/>
        <v> 3 г. 3 мес.</v>
      </c>
      <c r="N189" s="52" t="str">
        <f t="shared" si="45"/>
        <v>2,6</v>
      </c>
      <c r="O189" s="59" t="str">
        <f t="shared" si="46"/>
        <v>3,3</v>
      </c>
      <c r="P189" s="53">
        <f t="shared" si="42"/>
        <v>2.6</v>
      </c>
      <c r="Q189" s="53">
        <f t="shared" si="42"/>
        <v>3.3</v>
      </c>
      <c r="R189" s="41"/>
      <c r="S189" s="41"/>
      <c r="T189" s="41"/>
      <c r="U189" s="41"/>
      <c r="V189" s="41"/>
    </row>
    <row r="190" spans="1:22" ht="174" thickBot="1">
      <c r="A190" s="43"/>
      <c r="B190" s="46">
        <v>187</v>
      </c>
      <c r="C190" s="47" t="s">
        <v>770</v>
      </c>
      <c r="D190" s="54">
        <v>31977</v>
      </c>
      <c r="E190" s="49" t="s">
        <v>28</v>
      </c>
      <c r="F190" s="49" t="s">
        <v>768</v>
      </c>
      <c r="G190" s="49" t="s">
        <v>249</v>
      </c>
      <c r="H190" s="49" t="s">
        <v>771</v>
      </c>
      <c r="I190" s="49" t="s">
        <v>772</v>
      </c>
      <c r="J190" s="49" t="s">
        <v>769</v>
      </c>
      <c r="K190" s="55" t="s">
        <v>10</v>
      </c>
      <c r="L190" s="58" t="str">
        <f t="shared" si="21"/>
        <v>0 л. 0 мес.</v>
      </c>
      <c r="M190" s="51" t="str">
        <f t="shared" si="44"/>
        <v> 11 л. 0 мес.</v>
      </c>
      <c r="N190" s="52" t="str">
        <f t="shared" si="45"/>
        <v>0,0</v>
      </c>
      <c r="O190" s="59" t="str">
        <f t="shared" si="46"/>
        <v>11,0</v>
      </c>
      <c r="P190" s="53">
        <f>VALUE(N190)</f>
        <v>0</v>
      </c>
      <c r="Q190" s="53">
        <f>VALUE(O190)</f>
        <v>11</v>
      </c>
      <c r="R190" s="41"/>
      <c r="S190" s="41"/>
      <c r="T190" s="41"/>
      <c r="U190" s="41"/>
      <c r="V190" s="41"/>
    </row>
    <row r="191" spans="1:22" ht="95.25" thickBot="1">
      <c r="A191" s="43"/>
      <c r="B191" s="46">
        <v>188</v>
      </c>
      <c r="C191" s="47" t="s">
        <v>807</v>
      </c>
      <c r="D191" s="54">
        <v>21779</v>
      </c>
      <c r="E191" s="49" t="s">
        <v>7</v>
      </c>
      <c r="F191" s="49" t="s">
        <v>74</v>
      </c>
      <c r="G191" s="49" t="s">
        <v>208</v>
      </c>
      <c r="H191" s="49" t="s">
        <v>209</v>
      </c>
      <c r="I191" s="49" t="s">
        <v>210</v>
      </c>
      <c r="J191" s="49" t="s">
        <v>1217</v>
      </c>
      <c r="K191" s="55" t="s">
        <v>10</v>
      </c>
      <c r="L191" s="58" t="str">
        <f>LEFT($H191,SEARCH("/",$H191,1)-1)</f>
        <v>23 г. 5 мес.</v>
      </c>
      <c r="M191" s="51" t="str">
        <f t="shared" si="44"/>
        <v> 39 л. 2 мес.</v>
      </c>
      <c r="N191" s="52" t="str">
        <f t="shared" si="45"/>
        <v>23,5</v>
      </c>
      <c r="O191" s="59" t="str">
        <f t="shared" si="46"/>
        <v>39,2</v>
      </c>
      <c r="P191" s="53">
        <f t="shared" si="42"/>
        <v>23.5</v>
      </c>
      <c r="Q191" s="53">
        <f t="shared" si="42"/>
        <v>39.2</v>
      </c>
      <c r="R191" s="41"/>
      <c r="S191" s="41"/>
      <c r="T191" s="41"/>
      <c r="U191" s="41"/>
      <c r="V191" s="41"/>
    </row>
    <row r="192" spans="1:22" ht="158.25" thickBot="1">
      <c r="A192" s="43"/>
      <c r="B192" s="46">
        <v>189</v>
      </c>
      <c r="C192" s="47" t="s">
        <v>1003</v>
      </c>
      <c r="D192" s="54">
        <v>30163</v>
      </c>
      <c r="E192" s="49" t="s">
        <v>42</v>
      </c>
      <c r="F192" s="49" t="s">
        <v>957</v>
      </c>
      <c r="G192" s="49" t="s">
        <v>1001</v>
      </c>
      <c r="H192" s="49" t="s">
        <v>1002</v>
      </c>
      <c r="I192" s="49" t="s">
        <v>1587</v>
      </c>
      <c r="J192" s="49" t="s">
        <v>959</v>
      </c>
      <c r="K192" s="55" t="s">
        <v>10</v>
      </c>
      <c r="L192" s="58" t="str">
        <f>LEFT($H192,SEARCH("/",$H192,1)-1)</f>
        <v>14 л. 4 мес.</v>
      </c>
      <c r="M192" s="51" t="str">
        <f t="shared" si="44"/>
        <v> 20 л. 9 мес.</v>
      </c>
      <c r="N192" s="52" t="str">
        <f t="shared" si="45"/>
        <v>14,4</v>
      </c>
      <c r="O192" s="59" t="str">
        <f t="shared" si="46"/>
        <v>20,9</v>
      </c>
      <c r="P192" s="53">
        <f>VALUE(N192)</f>
        <v>14.4</v>
      </c>
      <c r="Q192" s="53">
        <f>VALUE(O192)</f>
        <v>20.9</v>
      </c>
      <c r="R192" s="41"/>
      <c r="S192" s="41"/>
      <c r="T192" s="41"/>
      <c r="U192" s="41"/>
      <c r="V192" s="41"/>
    </row>
    <row r="193" spans="1:22" ht="111" thickBot="1">
      <c r="A193" s="43"/>
      <c r="B193" s="46">
        <v>190</v>
      </c>
      <c r="C193" s="47" t="s">
        <v>1633</v>
      </c>
      <c r="D193" s="54">
        <v>28280</v>
      </c>
      <c r="E193" s="49" t="s">
        <v>128</v>
      </c>
      <c r="F193" s="49" t="s">
        <v>135</v>
      </c>
      <c r="G193" s="49" t="s">
        <v>1632</v>
      </c>
      <c r="H193" s="49" t="s">
        <v>759</v>
      </c>
      <c r="I193" s="49" t="s">
        <v>1634</v>
      </c>
      <c r="J193" s="49" t="s">
        <v>1588</v>
      </c>
      <c r="K193" s="55" t="s">
        <v>10</v>
      </c>
      <c r="L193" s="58" t="str">
        <f>LEFT($H193,SEARCH("/",$H193,1)-1)</f>
        <v>17 л. 6 мес.</v>
      </c>
      <c r="M193" s="51" t="str">
        <f>RIGHT(H193,LEN(H193)-SEARCH("/",H193,1))</f>
        <v> 17 л. 6 мес.</v>
      </c>
      <c r="N193" s="52" t="str">
        <f>TRIM(LEFT(L193,2))&amp;","&amp;TRIM(MID(L193,SEARCH(".",L193,1)+2,2))</f>
        <v>17,6</v>
      </c>
      <c r="O193" s="59" t="str">
        <f>TRIM(LEFT(M193,3))&amp;","&amp;TRIM(MID(M193,SEARCH(".",M193,1)+2,2))</f>
        <v>17,6</v>
      </c>
      <c r="P193" s="53">
        <f>VALUE(N193)</f>
        <v>17.6</v>
      </c>
      <c r="Q193" s="53">
        <f>VALUE(O193)</f>
        <v>17.6</v>
      </c>
      <c r="R193" s="41"/>
      <c r="S193" s="41"/>
      <c r="T193" s="41"/>
      <c r="U193" s="41"/>
      <c r="V193" s="41"/>
    </row>
    <row r="194" spans="1:22" ht="95.25" thickBot="1">
      <c r="A194" s="43"/>
      <c r="B194" s="46">
        <v>191</v>
      </c>
      <c r="C194" s="47" t="s">
        <v>6</v>
      </c>
      <c r="D194" s="54">
        <v>26017</v>
      </c>
      <c r="E194" s="49" t="s">
        <v>7</v>
      </c>
      <c r="F194" s="49" t="s">
        <v>74</v>
      </c>
      <c r="G194" s="49" t="s">
        <v>230</v>
      </c>
      <c r="H194" s="49" t="s">
        <v>231</v>
      </c>
      <c r="I194" s="49" t="s">
        <v>232</v>
      </c>
      <c r="J194" s="49" t="s">
        <v>1247</v>
      </c>
      <c r="K194" s="55" t="s">
        <v>10</v>
      </c>
      <c r="L194" s="58" t="str">
        <f aca="true" t="shared" si="47" ref="L194:L259">LEFT($H194,SEARCH("/",$H194,1)-1)</f>
        <v>11 л. 3 мес.</v>
      </c>
      <c r="M194" s="51" t="str">
        <f t="shared" si="44"/>
        <v> 25 л. 11 мес.</v>
      </c>
      <c r="N194" s="52" t="str">
        <f t="shared" si="45"/>
        <v>11,3</v>
      </c>
      <c r="O194" s="59" t="str">
        <f t="shared" si="46"/>
        <v>25,11</v>
      </c>
      <c r="P194" s="53">
        <f aca="true" t="shared" si="48" ref="P194:Q198">VALUE(N194)</f>
        <v>11.3</v>
      </c>
      <c r="Q194" s="53">
        <f t="shared" si="48"/>
        <v>25.11</v>
      </c>
      <c r="R194" s="41"/>
      <c r="S194" s="41"/>
      <c r="T194" s="41"/>
      <c r="U194" s="41"/>
      <c r="V194" s="41"/>
    </row>
    <row r="195" spans="1:22" ht="117.75" customHeight="1" thickBot="1">
      <c r="A195" s="43"/>
      <c r="B195" s="46">
        <v>192</v>
      </c>
      <c r="C195" s="47" t="s">
        <v>21</v>
      </c>
      <c r="D195" s="54">
        <v>29753</v>
      </c>
      <c r="E195" s="49" t="s">
        <v>1479</v>
      </c>
      <c r="F195" s="49" t="s">
        <v>1480</v>
      </c>
      <c r="G195" s="49" t="s">
        <v>40</v>
      </c>
      <c r="H195" s="47" t="s">
        <v>1015</v>
      </c>
      <c r="I195" s="49" t="s">
        <v>1154</v>
      </c>
      <c r="J195" s="49" t="s">
        <v>1481</v>
      </c>
      <c r="K195" s="55" t="s">
        <v>10</v>
      </c>
      <c r="L195" s="58" t="str">
        <f t="shared" si="47"/>
        <v>14 л. 9 мес.</v>
      </c>
      <c r="M195" s="51" t="str">
        <f t="shared" si="44"/>
        <v> 14 л. 9 мес.</v>
      </c>
      <c r="N195" s="52" t="str">
        <f t="shared" si="45"/>
        <v>14,9</v>
      </c>
      <c r="O195" s="59" t="str">
        <f t="shared" si="46"/>
        <v>14,9</v>
      </c>
      <c r="P195" s="53">
        <f t="shared" si="48"/>
        <v>14.9</v>
      </c>
      <c r="Q195" s="53">
        <f t="shared" si="48"/>
        <v>14.9</v>
      </c>
      <c r="R195" s="41"/>
      <c r="S195" s="41"/>
      <c r="T195" s="41"/>
      <c r="U195" s="41"/>
      <c r="V195" s="41"/>
    </row>
    <row r="196" spans="1:22" ht="117.75" customHeight="1" thickBot="1">
      <c r="A196" s="43"/>
      <c r="B196" s="46">
        <v>193</v>
      </c>
      <c r="C196" s="47" t="s">
        <v>1635</v>
      </c>
      <c r="D196" s="54">
        <v>27447</v>
      </c>
      <c r="E196" s="49" t="s">
        <v>1594</v>
      </c>
      <c r="F196" s="49" t="s">
        <v>1617</v>
      </c>
      <c r="G196" s="49" t="s">
        <v>1507</v>
      </c>
      <c r="H196" s="49" t="s">
        <v>1636</v>
      </c>
      <c r="I196" s="49" t="s">
        <v>1637</v>
      </c>
      <c r="J196" s="49" t="s">
        <v>1618</v>
      </c>
      <c r="K196" s="55" t="s">
        <v>10</v>
      </c>
      <c r="L196" s="58" t="str">
        <f t="shared" si="47"/>
        <v>26 л. 1 мес.</v>
      </c>
      <c r="M196" s="51" t="str">
        <f>RIGHT(H196,LEN(H196)-SEARCH("/",H196,1))</f>
        <v> 26 л. 6 мес.</v>
      </c>
      <c r="N196" s="52" t="str">
        <f>TRIM(LEFT(L196,2))&amp;","&amp;TRIM(MID(L196,SEARCH(".",L196,1)+2,2))</f>
        <v>26,1</v>
      </c>
      <c r="O196" s="59" t="str">
        <f>TRIM(LEFT(M196,3))&amp;","&amp;TRIM(MID(M196,SEARCH(".",M196,1)+2,2))</f>
        <v>26,6</v>
      </c>
      <c r="P196" s="53">
        <f>VALUE(N196)</f>
        <v>26.1</v>
      </c>
      <c r="Q196" s="53">
        <f>VALUE(O196)</f>
        <v>26.6</v>
      </c>
      <c r="R196" s="41"/>
      <c r="S196" s="41"/>
      <c r="T196" s="41"/>
      <c r="U196" s="41"/>
      <c r="V196" s="41"/>
    </row>
    <row r="197" spans="1:22" ht="64.5" customHeight="1" thickBot="1">
      <c r="A197" s="43"/>
      <c r="B197" s="46">
        <v>194</v>
      </c>
      <c r="C197" s="47" t="s">
        <v>1638</v>
      </c>
      <c r="D197" s="54">
        <v>32625</v>
      </c>
      <c r="E197" s="49" t="s">
        <v>128</v>
      </c>
      <c r="F197" s="49" t="s">
        <v>135</v>
      </c>
      <c r="G197" s="49" t="s">
        <v>45</v>
      </c>
      <c r="H197" s="49" t="s">
        <v>296</v>
      </c>
      <c r="I197" s="49" t="s">
        <v>1640</v>
      </c>
      <c r="J197" s="49" t="s">
        <v>1639</v>
      </c>
      <c r="K197" s="55" t="s">
        <v>10</v>
      </c>
      <c r="L197" s="58" t="str">
        <f t="shared" si="47"/>
        <v>12 л. 5 мес.</v>
      </c>
      <c r="M197" s="51" t="str">
        <f>RIGHT(H197,LEN(H197)-SEARCH("/",H197,1))</f>
        <v> 12 л. 5 мес.</v>
      </c>
      <c r="N197" s="52" t="str">
        <f>TRIM(LEFT(L197,2))&amp;","&amp;TRIM(MID(L197,SEARCH(".",L197,1)+2,2))</f>
        <v>12,5</v>
      </c>
      <c r="O197" s="59" t="str">
        <f>TRIM(LEFT(M197,3))&amp;","&amp;TRIM(MID(M197,SEARCH(".",M197,1)+2,2))</f>
        <v>12,5</v>
      </c>
      <c r="P197" s="53">
        <f>VALUE(N197)</f>
        <v>12.5</v>
      </c>
      <c r="Q197" s="53">
        <f>VALUE(O197)</f>
        <v>12.5</v>
      </c>
      <c r="R197" s="41"/>
      <c r="S197" s="41"/>
      <c r="T197" s="41"/>
      <c r="U197" s="41"/>
      <c r="V197" s="41"/>
    </row>
    <row r="198" spans="1:22" ht="126.75" thickBot="1">
      <c r="A198" s="43"/>
      <c r="B198" s="46">
        <v>195</v>
      </c>
      <c r="C198" s="47" t="s">
        <v>516</v>
      </c>
      <c r="D198" s="54">
        <v>27875</v>
      </c>
      <c r="E198" s="49" t="s">
        <v>42</v>
      </c>
      <c r="F198" s="49" t="s">
        <v>497</v>
      </c>
      <c r="G198" s="49" t="s">
        <v>514</v>
      </c>
      <c r="H198" s="49" t="s">
        <v>515</v>
      </c>
      <c r="I198" s="49" t="s">
        <v>1319</v>
      </c>
      <c r="J198" s="49" t="s">
        <v>499</v>
      </c>
      <c r="K198" s="55" t="s">
        <v>10</v>
      </c>
      <c r="L198" s="58" t="str">
        <f t="shared" si="47"/>
        <v>16 л. 2 мес.</v>
      </c>
      <c r="M198" s="51" t="str">
        <f t="shared" si="44"/>
        <v> 16 л. 11 мес.</v>
      </c>
      <c r="N198" s="52" t="str">
        <f t="shared" si="45"/>
        <v>16,2</v>
      </c>
      <c r="O198" s="59" t="str">
        <f t="shared" si="46"/>
        <v>16,11</v>
      </c>
      <c r="P198" s="53">
        <f t="shared" si="48"/>
        <v>16.2</v>
      </c>
      <c r="Q198" s="53">
        <f t="shared" si="48"/>
        <v>16.11</v>
      </c>
      <c r="R198" s="41"/>
      <c r="S198" s="41"/>
      <c r="T198" s="41"/>
      <c r="U198" s="41"/>
      <c r="V198" s="41"/>
    </row>
    <row r="199" spans="1:22" ht="79.5" thickBot="1">
      <c r="A199" s="43"/>
      <c r="B199" s="46">
        <v>196</v>
      </c>
      <c r="C199" s="47" t="s">
        <v>1248</v>
      </c>
      <c r="D199" s="54">
        <v>27758</v>
      </c>
      <c r="E199" s="49" t="s">
        <v>7</v>
      </c>
      <c r="F199" s="49" t="s">
        <v>74</v>
      </c>
      <c r="G199" s="49" t="s">
        <v>1249</v>
      </c>
      <c r="H199" s="49" t="s">
        <v>1250</v>
      </c>
      <c r="I199" s="49" t="s">
        <v>1251</v>
      </c>
      <c r="J199" s="49" t="s">
        <v>1242</v>
      </c>
      <c r="K199" s="55" t="s">
        <v>10</v>
      </c>
      <c r="L199" s="58" t="str">
        <f t="shared" si="47"/>
        <v>18 л. 10 мес.</v>
      </c>
      <c r="M199" s="51" t="str">
        <f t="shared" si="44"/>
        <v> 0 л. 0 мес.</v>
      </c>
      <c r="N199" s="52" t="str">
        <f t="shared" si="45"/>
        <v>18,10</v>
      </c>
      <c r="O199" s="59" t="str">
        <f t="shared" si="46"/>
        <v>0,0</v>
      </c>
      <c r="P199" s="53">
        <f>VALUE(N199)</f>
        <v>18.1</v>
      </c>
      <c r="Q199" s="53">
        <f>VALUE(O199)</f>
        <v>0</v>
      </c>
      <c r="R199" s="41"/>
      <c r="S199" s="41"/>
      <c r="T199" s="41"/>
      <c r="U199" s="41"/>
      <c r="V199" s="41"/>
    </row>
    <row r="200" spans="1:22" ht="142.5" thickBot="1">
      <c r="A200" s="43"/>
      <c r="B200" s="46">
        <v>197</v>
      </c>
      <c r="C200" s="47" t="s">
        <v>1641</v>
      </c>
      <c r="D200" s="54">
        <v>33325</v>
      </c>
      <c r="E200" s="49" t="s">
        <v>1611</v>
      </c>
      <c r="F200" s="49" t="s">
        <v>1642</v>
      </c>
      <c r="G200" s="49" t="s">
        <v>45</v>
      </c>
      <c r="H200" s="49" t="s">
        <v>1644</v>
      </c>
      <c r="I200" s="49" t="s">
        <v>1643</v>
      </c>
      <c r="J200" s="49" t="s">
        <v>1597</v>
      </c>
      <c r="K200" s="55" t="s">
        <v>10</v>
      </c>
      <c r="L200" s="58" t="str">
        <f t="shared" si="47"/>
        <v>10 л. 3 мес.</v>
      </c>
      <c r="M200" s="51" t="str">
        <f>RIGHT(H200,LEN(H200)-SEARCH("/",H200,1))</f>
        <v> 10 л. 3 мес.</v>
      </c>
      <c r="N200" s="52" t="str">
        <f>TRIM(LEFT(L200,2))&amp;","&amp;TRIM(MID(L200,SEARCH(".",L200,1)+2,2))</f>
        <v>10,3</v>
      </c>
      <c r="O200" s="59" t="str">
        <f>TRIM(LEFT(M200,3))&amp;","&amp;TRIM(MID(M200,SEARCH(".",M200,1)+2,2))</f>
        <v>10,3</v>
      </c>
      <c r="P200" s="53">
        <f>VALUE(N200)</f>
        <v>10.3</v>
      </c>
      <c r="Q200" s="53">
        <f>VALUE(O200)</f>
        <v>10.3</v>
      </c>
      <c r="R200" s="41"/>
      <c r="S200" s="41"/>
      <c r="T200" s="41"/>
      <c r="U200" s="41"/>
      <c r="V200" s="41"/>
    </row>
    <row r="201" spans="1:22" ht="95.25" thickBot="1">
      <c r="A201" s="43"/>
      <c r="B201" s="46">
        <v>198</v>
      </c>
      <c r="C201" s="47" t="s">
        <v>334</v>
      </c>
      <c r="D201" s="54">
        <v>32458</v>
      </c>
      <c r="E201" s="49" t="s">
        <v>28</v>
      </c>
      <c r="F201" s="49" t="s">
        <v>332</v>
      </c>
      <c r="G201" s="49" t="s">
        <v>333</v>
      </c>
      <c r="H201" s="49" t="s">
        <v>335</v>
      </c>
      <c r="I201" s="49" t="s">
        <v>336</v>
      </c>
      <c r="J201" s="49" t="s">
        <v>311</v>
      </c>
      <c r="K201" s="55" t="s">
        <v>10</v>
      </c>
      <c r="L201" s="58" t="str">
        <f t="shared" si="47"/>
        <v>0 л. 0 мес.</v>
      </c>
      <c r="M201" s="51" t="str">
        <f t="shared" si="44"/>
        <v> 7 л. 8 мес.</v>
      </c>
      <c r="N201" s="52" t="str">
        <f t="shared" si="45"/>
        <v>0,0</v>
      </c>
      <c r="O201" s="59" t="str">
        <f t="shared" si="46"/>
        <v>7,8</v>
      </c>
      <c r="P201" s="53">
        <f aca="true" t="shared" si="49" ref="P201:Q208">VALUE(N201)</f>
        <v>0</v>
      </c>
      <c r="Q201" s="53">
        <f t="shared" si="49"/>
        <v>7.8</v>
      </c>
      <c r="R201" s="41"/>
      <c r="S201" s="41"/>
      <c r="T201" s="41"/>
      <c r="U201" s="41"/>
      <c r="V201" s="41"/>
    </row>
    <row r="202" spans="1:22" ht="142.5" thickBot="1">
      <c r="A202" s="43"/>
      <c r="B202" s="46">
        <v>199</v>
      </c>
      <c r="C202" s="47" t="s">
        <v>1007</v>
      </c>
      <c r="D202" s="54">
        <v>27865</v>
      </c>
      <c r="E202" s="49" t="s">
        <v>44</v>
      </c>
      <c r="F202" s="49" t="s">
        <v>1004</v>
      </c>
      <c r="G202" s="49" t="s">
        <v>1005</v>
      </c>
      <c r="H202" s="49" t="s">
        <v>1008</v>
      </c>
      <c r="I202" s="49" t="s">
        <v>1009</v>
      </c>
      <c r="J202" s="49" t="s">
        <v>1006</v>
      </c>
      <c r="K202" s="55" t="s">
        <v>10</v>
      </c>
      <c r="L202" s="58" t="str">
        <f t="shared" si="47"/>
        <v>0 л. 4 мес.</v>
      </c>
      <c r="M202" s="51" t="str">
        <f t="shared" si="44"/>
        <v> 3 г. 9 мес.</v>
      </c>
      <c r="N202" s="52" t="str">
        <f t="shared" si="45"/>
        <v>0,4</v>
      </c>
      <c r="O202" s="59" t="str">
        <f t="shared" si="46"/>
        <v>3,9</v>
      </c>
      <c r="P202" s="53">
        <f>VALUE(N202)</f>
        <v>0.4</v>
      </c>
      <c r="Q202" s="53">
        <f>VALUE(O202)</f>
        <v>3.9</v>
      </c>
      <c r="R202" s="41"/>
      <c r="S202" s="41"/>
      <c r="T202" s="41"/>
      <c r="U202" s="41"/>
      <c r="V202" s="41"/>
    </row>
    <row r="203" spans="1:22" ht="205.5" thickBot="1">
      <c r="A203" s="43"/>
      <c r="B203" s="46">
        <v>200</v>
      </c>
      <c r="C203" s="47" t="s">
        <v>808</v>
      </c>
      <c r="D203" s="54">
        <v>32389</v>
      </c>
      <c r="E203" s="49" t="s">
        <v>708</v>
      </c>
      <c r="F203" s="49" t="s">
        <v>709</v>
      </c>
      <c r="G203" s="49" t="s">
        <v>710</v>
      </c>
      <c r="H203" s="49" t="s">
        <v>711</v>
      </c>
      <c r="I203" s="49" t="s">
        <v>1314</v>
      </c>
      <c r="J203" s="49" t="s">
        <v>712</v>
      </c>
      <c r="K203" s="55" t="s">
        <v>10</v>
      </c>
      <c r="L203" s="58" t="str">
        <f t="shared" si="47"/>
        <v>4 г. 5 мес.</v>
      </c>
      <c r="M203" s="51" t="str">
        <f t="shared" si="44"/>
        <v> 5 л. 3 мес</v>
      </c>
      <c r="N203" s="52" t="str">
        <f t="shared" si="45"/>
        <v>4,5</v>
      </c>
      <c r="O203" s="59" t="str">
        <f t="shared" si="46"/>
        <v>5,3</v>
      </c>
      <c r="P203" s="53">
        <f t="shared" si="49"/>
        <v>4.5</v>
      </c>
      <c r="Q203" s="53">
        <f t="shared" si="49"/>
        <v>5.3</v>
      </c>
      <c r="R203" s="41"/>
      <c r="S203" s="41"/>
      <c r="T203" s="41"/>
      <c r="U203" s="41"/>
      <c r="V203" s="41"/>
    </row>
    <row r="204" spans="1:22" ht="126.75" thickBot="1">
      <c r="A204" s="43"/>
      <c r="B204" s="46">
        <v>201</v>
      </c>
      <c r="C204" s="47" t="s">
        <v>518</v>
      </c>
      <c r="D204" s="54">
        <v>30386</v>
      </c>
      <c r="E204" s="49" t="s">
        <v>168</v>
      </c>
      <c r="F204" s="49" t="s">
        <v>488</v>
      </c>
      <c r="G204" s="49" t="s">
        <v>25</v>
      </c>
      <c r="H204" s="49" t="s">
        <v>517</v>
      </c>
      <c r="I204" s="49" t="s">
        <v>519</v>
      </c>
      <c r="J204" s="49" t="s">
        <v>481</v>
      </c>
      <c r="K204" s="55" t="s">
        <v>10</v>
      </c>
      <c r="L204" s="58" t="str">
        <f t="shared" si="47"/>
        <v>12 л. 7 мес.</v>
      </c>
      <c r="M204" s="51" t="str">
        <f t="shared" si="44"/>
        <v> 17 л. 7 мес.</v>
      </c>
      <c r="N204" s="52" t="str">
        <f t="shared" si="45"/>
        <v>12,7</v>
      </c>
      <c r="O204" s="59" t="str">
        <f t="shared" si="46"/>
        <v>17,7</v>
      </c>
      <c r="P204" s="53">
        <f t="shared" si="49"/>
        <v>12.7</v>
      </c>
      <c r="Q204" s="53">
        <f t="shared" si="49"/>
        <v>17.7</v>
      </c>
      <c r="R204" s="41"/>
      <c r="S204" s="41"/>
      <c r="T204" s="41"/>
      <c r="U204" s="41"/>
      <c r="V204" s="41"/>
    </row>
    <row r="205" spans="1:22" ht="126.75" thickBot="1">
      <c r="A205" s="43"/>
      <c r="B205" s="46">
        <v>202</v>
      </c>
      <c r="C205" s="47" t="s">
        <v>1462</v>
      </c>
      <c r="D205" s="54">
        <v>29987</v>
      </c>
      <c r="E205" s="49" t="s">
        <v>128</v>
      </c>
      <c r="F205" s="49" t="s">
        <v>135</v>
      </c>
      <c r="G205" s="49" t="s">
        <v>1461</v>
      </c>
      <c r="H205" s="49" t="s">
        <v>1463</v>
      </c>
      <c r="I205" s="49" t="s">
        <v>1464</v>
      </c>
      <c r="J205" s="49" t="s">
        <v>1441</v>
      </c>
      <c r="K205" s="55" t="s">
        <v>10</v>
      </c>
      <c r="L205" s="58" t="str">
        <f t="shared" si="47"/>
        <v>11 л. 9 мес.</v>
      </c>
      <c r="M205" s="51" t="str">
        <f t="shared" si="44"/>
        <v> 17 л. 6 мес.</v>
      </c>
      <c r="N205" s="52" t="str">
        <f t="shared" si="45"/>
        <v>11,9</v>
      </c>
      <c r="O205" s="59" t="str">
        <f t="shared" si="46"/>
        <v>17,6</v>
      </c>
      <c r="P205" s="53">
        <f>VALUE(N205)</f>
        <v>11.9</v>
      </c>
      <c r="Q205" s="53">
        <f>VALUE(O205)</f>
        <v>17.6</v>
      </c>
      <c r="R205" s="41"/>
      <c r="S205" s="41"/>
      <c r="T205" s="41"/>
      <c r="U205" s="41"/>
      <c r="V205" s="41"/>
    </row>
    <row r="206" spans="1:22" ht="126.75" thickBot="1">
      <c r="A206" s="43"/>
      <c r="B206" s="46">
        <v>203</v>
      </c>
      <c r="C206" s="47" t="s">
        <v>381</v>
      </c>
      <c r="D206" s="54">
        <v>30715</v>
      </c>
      <c r="E206" s="49" t="s">
        <v>42</v>
      </c>
      <c r="F206" s="49" t="s">
        <v>375</v>
      </c>
      <c r="G206" s="49" t="s">
        <v>189</v>
      </c>
      <c r="H206" s="49" t="s">
        <v>380</v>
      </c>
      <c r="I206" s="49" t="s">
        <v>1362</v>
      </c>
      <c r="J206" s="49" t="s">
        <v>378</v>
      </c>
      <c r="K206" s="55" t="s">
        <v>10</v>
      </c>
      <c r="L206" s="58" t="str">
        <f t="shared" si="47"/>
        <v>5 л. 4 мес.</v>
      </c>
      <c r="M206" s="51" t="str">
        <f t="shared" si="44"/>
        <v> 17 л. 7 мес.</v>
      </c>
      <c r="N206" s="52" t="str">
        <f t="shared" si="45"/>
        <v>5,4</v>
      </c>
      <c r="O206" s="59" t="str">
        <f t="shared" si="46"/>
        <v>17,7</v>
      </c>
      <c r="P206" s="53">
        <f t="shared" si="49"/>
        <v>5.4</v>
      </c>
      <c r="Q206" s="53">
        <f t="shared" si="49"/>
        <v>17.7</v>
      </c>
      <c r="R206" s="41"/>
      <c r="S206" s="41"/>
      <c r="T206" s="41"/>
      <c r="U206" s="41"/>
      <c r="V206" s="41"/>
    </row>
    <row r="207" spans="1:22" ht="142.5" thickBot="1">
      <c r="A207" s="43"/>
      <c r="B207" s="46">
        <v>204</v>
      </c>
      <c r="C207" s="47" t="s">
        <v>809</v>
      </c>
      <c r="D207" s="54">
        <v>28287</v>
      </c>
      <c r="E207" s="49" t="s">
        <v>7</v>
      </c>
      <c r="F207" s="49" t="s">
        <v>74</v>
      </c>
      <c r="G207" s="49" t="s">
        <v>292</v>
      </c>
      <c r="H207" s="49" t="s">
        <v>293</v>
      </c>
      <c r="I207" s="49" t="s">
        <v>294</v>
      </c>
      <c r="J207" s="49" t="s">
        <v>1653</v>
      </c>
      <c r="K207" s="55" t="s">
        <v>10</v>
      </c>
      <c r="L207" s="58" t="str">
        <f t="shared" si="47"/>
        <v>21 г. 4 мес.</v>
      </c>
      <c r="M207" s="51" t="str">
        <f t="shared" si="44"/>
        <v> 21 г. 4 мес.</v>
      </c>
      <c r="N207" s="52" t="str">
        <f t="shared" si="45"/>
        <v>21,4</v>
      </c>
      <c r="O207" s="59" t="str">
        <f t="shared" si="46"/>
        <v>21,4</v>
      </c>
      <c r="P207" s="53">
        <f t="shared" si="49"/>
        <v>21.4</v>
      </c>
      <c r="Q207" s="53">
        <f t="shared" si="49"/>
        <v>21.4</v>
      </c>
      <c r="R207" s="41"/>
      <c r="S207" s="41"/>
      <c r="T207" s="41"/>
      <c r="U207" s="41"/>
      <c r="V207" s="41"/>
    </row>
    <row r="208" spans="1:22" ht="111" thickBot="1">
      <c r="A208" s="43"/>
      <c r="B208" s="46">
        <v>205</v>
      </c>
      <c r="C208" s="47" t="s">
        <v>810</v>
      </c>
      <c r="D208" s="54">
        <v>32915</v>
      </c>
      <c r="E208" s="49" t="s">
        <v>80</v>
      </c>
      <c r="F208" s="49" t="s">
        <v>74</v>
      </c>
      <c r="G208" s="49" t="s">
        <v>359</v>
      </c>
      <c r="H208" s="49" t="s">
        <v>360</v>
      </c>
      <c r="I208" s="49" t="s">
        <v>1661</v>
      </c>
      <c r="J208" s="49" t="s">
        <v>355</v>
      </c>
      <c r="K208" s="55" t="s">
        <v>10</v>
      </c>
      <c r="L208" s="58" t="str">
        <f t="shared" si="47"/>
        <v>9 л. 9 мес.</v>
      </c>
      <c r="M208" s="51" t="str">
        <f t="shared" si="44"/>
        <v> 0 л. 0 мес.</v>
      </c>
      <c r="N208" s="52" t="str">
        <f t="shared" si="45"/>
        <v>9,9</v>
      </c>
      <c r="O208" s="59" t="str">
        <f t="shared" si="46"/>
        <v>0,0</v>
      </c>
      <c r="P208" s="53">
        <f t="shared" si="49"/>
        <v>9.9</v>
      </c>
      <c r="Q208" s="53">
        <f t="shared" si="49"/>
        <v>0</v>
      </c>
      <c r="R208" s="41"/>
      <c r="S208" s="41"/>
      <c r="T208" s="41"/>
      <c r="U208" s="41"/>
      <c r="V208" s="41"/>
    </row>
    <row r="209" spans="1:22" ht="95.25" thickBot="1">
      <c r="A209" s="43"/>
      <c r="B209" s="46">
        <v>206</v>
      </c>
      <c r="C209" s="47" t="s">
        <v>282</v>
      </c>
      <c r="D209" s="54">
        <v>32272</v>
      </c>
      <c r="E209" s="49" t="s">
        <v>7</v>
      </c>
      <c r="F209" s="49" t="s">
        <v>74</v>
      </c>
      <c r="G209" s="49" t="s">
        <v>281</v>
      </c>
      <c r="H209" s="49" t="s">
        <v>19</v>
      </c>
      <c r="I209" s="49" t="s">
        <v>283</v>
      </c>
      <c r="J209" s="49" t="s">
        <v>1485</v>
      </c>
      <c r="K209" s="55" t="s">
        <v>10</v>
      </c>
      <c r="L209" s="58" t="str">
        <f t="shared" si="47"/>
        <v>9 л. 8 мес.</v>
      </c>
      <c r="M209" s="51" t="str">
        <f t="shared" si="44"/>
        <v> 9 л. 8 мес.</v>
      </c>
      <c r="N209" s="52" t="str">
        <f t="shared" si="45"/>
        <v>9,8</v>
      </c>
      <c r="O209" s="59" t="str">
        <f t="shared" si="46"/>
        <v>9,8</v>
      </c>
      <c r="P209" s="53">
        <f aca="true" t="shared" si="50" ref="P209:Q218">VALUE(N209)</f>
        <v>9.8</v>
      </c>
      <c r="Q209" s="53">
        <f t="shared" si="50"/>
        <v>9.8</v>
      </c>
      <c r="R209" s="41"/>
      <c r="S209" s="41"/>
      <c r="T209" s="41"/>
      <c r="U209" s="41"/>
      <c r="V209" s="41"/>
    </row>
    <row r="210" spans="1:22" ht="95.25" thickBot="1">
      <c r="A210" s="43"/>
      <c r="B210" s="46">
        <v>207</v>
      </c>
      <c r="C210" s="47" t="s">
        <v>339</v>
      </c>
      <c r="D210" s="54">
        <v>30303</v>
      </c>
      <c r="E210" s="49" t="s">
        <v>28</v>
      </c>
      <c r="F210" s="49" t="s">
        <v>337</v>
      </c>
      <c r="G210" s="49" t="s">
        <v>45</v>
      </c>
      <c r="H210" s="49" t="s">
        <v>338</v>
      </c>
      <c r="I210" s="49" t="s">
        <v>340</v>
      </c>
      <c r="J210" s="49" t="s">
        <v>311</v>
      </c>
      <c r="K210" s="55" t="s">
        <v>10</v>
      </c>
      <c r="L210" s="58" t="str">
        <f t="shared" si="47"/>
        <v>2 г. 4 мес.</v>
      </c>
      <c r="M210" s="51" t="str">
        <f t="shared" si="44"/>
        <v> 1 г. 2 мес.</v>
      </c>
      <c r="N210" s="52" t="str">
        <f t="shared" si="45"/>
        <v>2,4</v>
      </c>
      <c r="O210" s="59" t="str">
        <f t="shared" si="46"/>
        <v>1,2</v>
      </c>
      <c r="P210" s="53">
        <f t="shared" si="50"/>
        <v>2.4</v>
      </c>
      <c r="Q210" s="53">
        <f t="shared" si="50"/>
        <v>1.2</v>
      </c>
      <c r="R210" s="41"/>
      <c r="S210" s="41"/>
      <c r="T210" s="41"/>
      <c r="U210" s="41"/>
      <c r="V210" s="41"/>
    </row>
    <row r="211" spans="1:22" ht="142.5" thickBot="1">
      <c r="A211" s="43"/>
      <c r="B211" s="46">
        <v>208</v>
      </c>
      <c r="C211" s="47" t="s">
        <v>471</v>
      </c>
      <c r="D211" s="54">
        <v>31221</v>
      </c>
      <c r="E211" s="49" t="s">
        <v>42</v>
      </c>
      <c r="F211" s="49" t="s">
        <v>456</v>
      </c>
      <c r="G211" s="49" t="s">
        <v>45</v>
      </c>
      <c r="H211" s="49" t="s">
        <v>472</v>
      </c>
      <c r="I211" s="49" t="s">
        <v>473</v>
      </c>
      <c r="J211" s="49" t="s">
        <v>457</v>
      </c>
      <c r="K211" s="55" t="s">
        <v>10</v>
      </c>
      <c r="L211" s="58" t="str">
        <f t="shared" si="47"/>
        <v>15 л. 0 мес.</v>
      </c>
      <c r="M211" s="51" t="str">
        <f t="shared" si="44"/>
        <v> 15 л. 0 мес.</v>
      </c>
      <c r="N211" s="52" t="str">
        <f t="shared" si="45"/>
        <v>15,0</v>
      </c>
      <c r="O211" s="59" t="str">
        <f t="shared" si="46"/>
        <v>15,0</v>
      </c>
      <c r="P211" s="53">
        <f>VALUE(N211)</f>
        <v>15</v>
      </c>
      <c r="Q211" s="53">
        <f>VALUE(O211)</f>
        <v>15</v>
      </c>
      <c r="R211" s="41"/>
      <c r="S211" s="41"/>
      <c r="T211" s="41"/>
      <c r="U211" s="41"/>
      <c r="V211" s="41"/>
    </row>
    <row r="212" spans="1:22" ht="126.75" thickBot="1">
      <c r="A212" s="43"/>
      <c r="B212" s="46">
        <v>209</v>
      </c>
      <c r="C212" s="47" t="s">
        <v>5</v>
      </c>
      <c r="D212" s="54">
        <v>29281</v>
      </c>
      <c r="E212" s="49" t="s">
        <v>42</v>
      </c>
      <c r="F212" s="49" t="s">
        <v>47</v>
      </c>
      <c r="G212" s="49" t="s">
        <v>24</v>
      </c>
      <c r="H212" s="49" t="s">
        <v>76</v>
      </c>
      <c r="I212" s="49" t="s">
        <v>745</v>
      </c>
      <c r="J212" s="49" t="s">
        <v>368</v>
      </c>
      <c r="K212" s="55" t="s">
        <v>10</v>
      </c>
      <c r="L212" s="58" t="str">
        <f t="shared" si="47"/>
        <v>11 л. 8 мес.</v>
      </c>
      <c r="M212" s="51" t="str">
        <f t="shared" si="44"/>
        <v> 13 л. 9 мес.</v>
      </c>
      <c r="N212" s="52" t="str">
        <f t="shared" si="45"/>
        <v>11,8</v>
      </c>
      <c r="O212" s="59" t="str">
        <f t="shared" si="46"/>
        <v>13,9</v>
      </c>
      <c r="P212" s="53">
        <f t="shared" si="50"/>
        <v>11.8</v>
      </c>
      <c r="Q212" s="53">
        <f t="shared" si="50"/>
        <v>13.9</v>
      </c>
      <c r="R212" s="41"/>
      <c r="S212" s="41"/>
      <c r="T212" s="41"/>
      <c r="U212" s="41"/>
      <c r="V212" s="41"/>
    </row>
    <row r="213" spans="1:22" ht="111" thickBot="1">
      <c r="A213" s="43"/>
      <c r="B213" s="46">
        <v>210</v>
      </c>
      <c r="C213" s="47" t="s">
        <v>1081</v>
      </c>
      <c r="D213" s="54">
        <v>32493</v>
      </c>
      <c r="E213" s="49" t="s">
        <v>7</v>
      </c>
      <c r="F213" s="49" t="s">
        <v>74</v>
      </c>
      <c r="G213" s="49" t="s">
        <v>625</v>
      </c>
      <c r="H213" s="49" t="s">
        <v>626</v>
      </c>
      <c r="I213" s="49" t="s">
        <v>470</v>
      </c>
      <c r="J213" s="49" t="s">
        <v>622</v>
      </c>
      <c r="K213" s="55" t="s">
        <v>10</v>
      </c>
      <c r="L213" s="58" t="str">
        <f>LEFT($H213,SEARCH("/",$H213,1)-1)</f>
        <v>8 л. 4 мес.</v>
      </c>
      <c r="M213" s="51" t="str">
        <f t="shared" si="44"/>
        <v> 8 л. 4 мес.</v>
      </c>
      <c r="N213" s="52" t="str">
        <f t="shared" si="45"/>
        <v>8,4</v>
      </c>
      <c r="O213" s="59" t="str">
        <f t="shared" si="46"/>
        <v>8,4</v>
      </c>
      <c r="P213" s="53">
        <f aca="true" t="shared" si="51" ref="P213:Q215">VALUE(N213)</f>
        <v>8.4</v>
      </c>
      <c r="Q213" s="53">
        <f t="shared" si="51"/>
        <v>8.4</v>
      </c>
      <c r="R213" s="41"/>
      <c r="S213" s="41"/>
      <c r="T213" s="41"/>
      <c r="U213" s="41"/>
      <c r="V213" s="41"/>
    </row>
    <row r="214" spans="1:22" ht="79.5" thickBot="1">
      <c r="A214" s="43"/>
      <c r="B214" s="46">
        <v>211</v>
      </c>
      <c r="C214" s="47" t="s">
        <v>1252</v>
      </c>
      <c r="D214" s="54">
        <v>33309</v>
      </c>
      <c r="E214" s="49" t="s">
        <v>7</v>
      </c>
      <c r="F214" s="49" t="s">
        <v>74</v>
      </c>
      <c r="G214" s="49" t="s">
        <v>1253</v>
      </c>
      <c r="H214" s="49" t="s">
        <v>1254</v>
      </c>
      <c r="I214" s="49" t="s">
        <v>1255</v>
      </c>
      <c r="J214" s="49" t="s">
        <v>1256</v>
      </c>
      <c r="K214" s="55" t="s">
        <v>10</v>
      </c>
      <c r="L214" s="58" t="str">
        <f t="shared" si="47"/>
        <v>8 л. 2 мес.</v>
      </c>
      <c r="M214" s="51" t="str">
        <f t="shared" si="44"/>
        <v> 0 л. 0 мес.</v>
      </c>
      <c r="N214" s="52" t="str">
        <f t="shared" si="45"/>
        <v>8,2</v>
      </c>
      <c r="O214" s="59" t="str">
        <f t="shared" si="46"/>
        <v>0,0</v>
      </c>
      <c r="P214" s="53">
        <f t="shared" si="51"/>
        <v>8.2</v>
      </c>
      <c r="Q214" s="53">
        <f t="shared" si="51"/>
        <v>0</v>
      </c>
      <c r="R214" s="41"/>
      <c r="S214" s="41"/>
      <c r="T214" s="41"/>
      <c r="U214" s="41"/>
      <c r="V214" s="41"/>
    </row>
    <row r="215" spans="1:22" ht="268.5" thickBot="1">
      <c r="A215" s="43"/>
      <c r="B215" s="46">
        <v>212</v>
      </c>
      <c r="C215" s="47" t="s">
        <v>1082</v>
      </c>
      <c r="D215" s="54">
        <v>27942</v>
      </c>
      <c r="E215" s="49" t="s">
        <v>1012</v>
      </c>
      <c r="F215" s="49" t="s">
        <v>1013</v>
      </c>
      <c r="G215" s="49" t="s">
        <v>45</v>
      </c>
      <c r="H215" s="49" t="s">
        <v>1011</v>
      </c>
      <c r="I215" s="49" t="s">
        <v>1010</v>
      </c>
      <c r="J215" s="49" t="s">
        <v>1014</v>
      </c>
      <c r="K215" s="55" t="s">
        <v>10</v>
      </c>
      <c r="L215" s="58" t="str">
        <f t="shared" si="47"/>
        <v>18 л. 0 мес.</v>
      </c>
      <c r="M215" s="51" t="str">
        <f t="shared" si="44"/>
        <v> 22 г. 11 мес.</v>
      </c>
      <c r="N215" s="52" t="str">
        <f t="shared" si="45"/>
        <v>18,0</v>
      </c>
      <c r="O215" s="59" t="str">
        <f t="shared" si="46"/>
        <v>22,11</v>
      </c>
      <c r="P215" s="53">
        <f t="shared" si="51"/>
        <v>18</v>
      </c>
      <c r="Q215" s="53">
        <f t="shared" si="51"/>
        <v>22.11</v>
      </c>
      <c r="R215" s="41"/>
      <c r="S215" s="41"/>
      <c r="T215" s="41"/>
      <c r="U215" s="41"/>
      <c r="V215" s="41"/>
    </row>
    <row r="216" spans="1:22" ht="79.5" thickBot="1">
      <c r="A216" s="43"/>
      <c r="B216" s="46">
        <v>213</v>
      </c>
      <c r="C216" s="47" t="s">
        <v>174</v>
      </c>
      <c r="D216" s="54">
        <v>33484</v>
      </c>
      <c r="E216" s="49" t="s">
        <v>128</v>
      </c>
      <c r="F216" s="49" t="s">
        <v>135</v>
      </c>
      <c r="G216" s="49" t="s">
        <v>25</v>
      </c>
      <c r="H216" s="49" t="s">
        <v>136</v>
      </c>
      <c r="I216" s="49" t="s">
        <v>27</v>
      </c>
      <c r="J216" s="49" t="s">
        <v>743</v>
      </c>
      <c r="K216" s="55" t="s">
        <v>10</v>
      </c>
      <c r="L216" s="58" t="str">
        <f>LEFT($H216,SEARCH("/",$H216,1)-1)</f>
        <v>3 г. 7 мес.</v>
      </c>
      <c r="M216" s="51" t="str">
        <f aca="true" t="shared" si="52" ref="M216:M255">RIGHT(H216,LEN(H216)-SEARCH("/",H216,1))</f>
        <v>  4 г. 8 мес.</v>
      </c>
      <c r="N216" s="52" t="str">
        <f aca="true" t="shared" si="53" ref="N216:N255">TRIM(LEFT(L216,2))&amp;","&amp;TRIM(MID(L216,SEARCH(".",L216,1)+2,2))</f>
        <v>3,7</v>
      </c>
      <c r="O216" s="59" t="str">
        <f aca="true" t="shared" si="54" ref="O216:O255">TRIM(LEFT(M216,3))&amp;","&amp;TRIM(MID(M216,SEARCH(".",M216,1)+2,2))</f>
        <v>4,8</v>
      </c>
      <c r="P216" s="53">
        <f t="shared" si="50"/>
        <v>3.7</v>
      </c>
      <c r="Q216" s="53">
        <f t="shared" si="50"/>
        <v>4.8</v>
      </c>
      <c r="R216" s="41"/>
      <c r="S216" s="41"/>
      <c r="T216" s="41"/>
      <c r="U216" s="41"/>
      <c r="V216" s="41"/>
    </row>
    <row r="217" spans="1:22" ht="126.75" thickBot="1">
      <c r="A217" s="43"/>
      <c r="B217" s="46">
        <v>214</v>
      </c>
      <c r="C217" s="47" t="s">
        <v>160</v>
      </c>
      <c r="D217" s="54">
        <v>27191</v>
      </c>
      <c r="E217" s="49" t="s">
        <v>42</v>
      </c>
      <c r="F217" s="49" t="s">
        <v>152</v>
      </c>
      <c r="G217" s="49" t="s">
        <v>158</v>
      </c>
      <c r="H217" s="49" t="s">
        <v>159</v>
      </c>
      <c r="I217" s="49" t="s">
        <v>161</v>
      </c>
      <c r="J217" s="49" t="s">
        <v>937</v>
      </c>
      <c r="K217" s="55" t="s">
        <v>10</v>
      </c>
      <c r="L217" s="58" t="str">
        <f t="shared" si="47"/>
        <v>21 г. 3 мес.</v>
      </c>
      <c r="M217" s="51" t="str">
        <f t="shared" si="52"/>
        <v> 19 л. 3 мес.</v>
      </c>
      <c r="N217" s="52" t="str">
        <f t="shared" si="53"/>
        <v>21,3</v>
      </c>
      <c r="O217" s="59" t="str">
        <f t="shared" si="54"/>
        <v>19,3</v>
      </c>
      <c r="P217" s="53">
        <f t="shared" si="50"/>
        <v>21.3</v>
      </c>
      <c r="Q217" s="53">
        <f t="shared" si="50"/>
        <v>19.3</v>
      </c>
      <c r="R217" s="41"/>
      <c r="S217" s="41"/>
      <c r="T217" s="41"/>
      <c r="U217" s="41"/>
      <c r="V217" s="41"/>
    </row>
    <row r="218" spans="1:22" ht="126.75" thickBot="1">
      <c r="A218" s="43"/>
      <c r="B218" s="46">
        <v>215</v>
      </c>
      <c r="C218" s="47" t="s">
        <v>918</v>
      </c>
      <c r="D218" s="54">
        <v>30378</v>
      </c>
      <c r="E218" s="49" t="s">
        <v>42</v>
      </c>
      <c r="F218" s="49" t="s">
        <v>152</v>
      </c>
      <c r="G218" s="49" t="s">
        <v>162</v>
      </c>
      <c r="H218" s="49" t="s">
        <v>163</v>
      </c>
      <c r="I218" s="49" t="s">
        <v>164</v>
      </c>
      <c r="J218" s="49" t="s">
        <v>937</v>
      </c>
      <c r="K218" s="55" t="s">
        <v>10</v>
      </c>
      <c r="L218" s="58" t="str">
        <f t="shared" si="47"/>
        <v>12 л. 10 мес.</v>
      </c>
      <c r="M218" s="51" t="str">
        <f t="shared" si="52"/>
        <v> 14 л. 10 мес.</v>
      </c>
      <c r="N218" s="52" t="str">
        <f t="shared" si="53"/>
        <v>12,10</v>
      </c>
      <c r="O218" s="59" t="str">
        <f t="shared" si="54"/>
        <v>14,10</v>
      </c>
      <c r="P218" s="53">
        <f t="shared" si="50"/>
        <v>12.1</v>
      </c>
      <c r="Q218" s="53">
        <f t="shared" si="50"/>
        <v>14.1</v>
      </c>
      <c r="R218" s="41"/>
      <c r="S218" s="41"/>
      <c r="T218" s="41"/>
      <c r="U218" s="41"/>
      <c r="V218" s="41"/>
    </row>
    <row r="219" spans="1:22" ht="63.75" thickBot="1">
      <c r="A219" s="43"/>
      <c r="B219" s="46">
        <v>216</v>
      </c>
      <c r="C219" s="47" t="s">
        <v>1257</v>
      </c>
      <c r="D219" s="54">
        <v>32833</v>
      </c>
      <c r="E219" s="49" t="s">
        <v>7</v>
      </c>
      <c r="F219" s="49" t="s">
        <v>74</v>
      </c>
      <c r="G219" s="49" t="s">
        <v>90</v>
      </c>
      <c r="H219" s="49" t="s">
        <v>317</v>
      </c>
      <c r="I219" s="49" t="s">
        <v>409</v>
      </c>
      <c r="J219" s="49" t="s">
        <v>1242</v>
      </c>
      <c r="K219" s="55" t="s">
        <v>10</v>
      </c>
      <c r="L219" s="58" t="str">
        <f t="shared" si="47"/>
        <v>9 л. 3 мес.</v>
      </c>
      <c r="M219" s="51" t="str">
        <f>RIGHT(H219,LEN(H219)-SEARCH("/",H219,1))</f>
        <v> 9 л. 3 мес.</v>
      </c>
      <c r="N219" s="52" t="str">
        <f>TRIM(LEFT(L219,2))&amp;","&amp;TRIM(MID(L219,SEARCH(".",L219,1)+2,2))</f>
        <v>9,3</v>
      </c>
      <c r="O219" s="59" t="str">
        <f>TRIM(LEFT(M219,3))&amp;","&amp;TRIM(MID(M219,SEARCH(".",M219,1)+2,2))</f>
        <v>9,3</v>
      </c>
      <c r="P219" s="53">
        <f aca="true" t="shared" si="55" ref="P219:Q224">VALUE(N219)</f>
        <v>9.3</v>
      </c>
      <c r="Q219" s="53">
        <f t="shared" si="55"/>
        <v>9.3</v>
      </c>
      <c r="R219" s="41"/>
      <c r="S219" s="41"/>
      <c r="T219" s="41"/>
      <c r="U219" s="41"/>
      <c r="V219" s="41"/>
    </row>
    <row r="220" spans="1:22" ht="126.75" thickBot="1">
      <c r="A220" s="43"/>
      <c r="B220" s="46">
        <v>217</v>
      </c>
      <c r="C220" s="47" t="s">
        <v>632</v>
      </c>
      <c r="D220" s="54">
        <v>28257</v>
      </c>
      <c r="E220" s="49" t="s">
        <v>7</v>
      </c>
      <c r="F220" s="49" t="s">
        <v>74</v>
      </c>
      <c r="G220" s="49" t="s">
        <v>12</v>
      </c>
      <c r="H220" s="49" t="s">
        <v>631</v>
      </c>
      <c r="I220" s="49" t="s">
        <v>633</v>
      </c>
      <c r="J220" s="49" t="s">
        <v>622</v>
      </c>
      <c r="K220" s="55" t="s">
        <v>10</v>
      </c>
      <c r="L220" s="58" t="str">
        <f t="shared" si="47"/>
        <v>22 г. 3 мес.</v>
      </c>
      <c r="M220" s="51" t="str">
        <f>RIGHT(H220,LEN(H220)-SEARCH("/",H220,1))</f>
        <v> 22 г. 3 мес.</v>
      </c>
      <c r="N220" s="52" t="str">
        <f>TRIM(LEFT(L220,2))&amp;","&amp;TRIM(MID(L220,SEARCH(".",L220,1)+2,2))</f>
        <v>22,3</v>
      </c>
      <c r="O220" s="59" t="str">
        <f>TRIM(LEFT(M220,3))&amp;","&amp;TRIM(MID(M220,SEARCH(".",M220,1)+2,2))</f>
        <v>22,3</v>
      </c>
      <c r="P220" s="53">
        <f t="shared" si="55"/>
        <v>22.3</v>
      </c>
      <c r="Q220" s="53">
        <f t="shared" si="55"/>
        <v>22.3</v>
      </c>
      <c r="R220" s="41"/>
      <c r="S220" s="41"/>
      <c r="T220" s="41"/>
      <c r="U220" s="41"/>
      <c r="V220" s="41"/>
    </row>
    <row r="221" spans="1:22" ht="111" thickBot="1">
      <c r="A221" s="43"/>
      <c r="B221" s="46">
        <v>218</v>
      </c>
      <c r="C221" s="47" t="s">
        <v>521</v>
      </c>
      <c r="D221" s="54">
        <v>29498</v>
      </c>
      <c r="E221" s="49" t="s">
        <v>28</v>
      </c>
      <c r="F221" s="49" t="s">
        <v>486</v>
      </c>
      <c r="G221" s="49" t="s">
        <v>520</v>
      </c>
      <c r="H221" s="49" t="s">
        <v>522</v>
      </c>
      <c r="I221" s="49" t="s">
        <v>555</v>
      </c>
      <c r="J221" s="49" t="s">
        <v>487</v>
      </c>
      <c r="K221" s="55" t="s">
        <v>10</v>
      </c>
      <c r="L221" s="58" t="str">
        <f t="shared" si="47"/>
        <v>0 л. 0 мес.</v>
      </c>
      <c r="M221" s="51" t="str">
        <f>RIGHT(H221,LEN(H221)-SEARCH("/",H221,1))</f>
        <v> 6 л. 8 мес.</v>
      </c>
      <c r="N221" s="52" t="str">
        <f>TRIM(LEFT(L221,2))&amp;","&amp;TRIM(MID(L221,SEARCH(".",L221,1)+2,2))</f>
        <v>0,0</v>
      </c>
      <c r="O221" s="59" t="str">
        <f>TRIM(LEFT(M221,3))&amp;","&amp;TRIM(MID(M221,SEARCH(".",M221,1)+2,2))</f>
        <v>6,8</v>
      </c>
      <c r="P221" s="53">
        <f t="shared" si="55"/>
        <v>0</v>
      </c>
      <c r="Q221" s="53">
        <f t="shared" si="55"/>
        <v>6.8</v>
      </c>
      <c r="R221" s="41"/>
      <c r="S221" s="41"/>
      <c r="T221" s="41"/>
      <c r="U221" s="41"/>
      <c r="V221" s="41"/>
    </row>
    <row r="222" spans="1:22" ht="95.25" thickBot="1">
      <c r="A222" s="43"/>
      <c r="B222" s="46">
        <v>219</v>
      </c>
      <c r="C222" s="47" t="s">
        <v>1181</v>
      </c>
      <c r="D222" s="54">
        <v>30847</v>
      </c>
      <c r="E222" s="49" t="s">
        <v>7</v>
      </c>
      <c r="F222" s="49" t="s">
        <v>74</v>
      </c>
      <c r="G222" s="49" t="s">
        <v>45</v>
      </c>
      <c r="H222" s="49" t="s">
        <v>1180</v>
      </c>
      <c r="I222" s="49" t="s">
        <v>1182</v>
      </c>
      <c r="J222" s="49" t="s">
        <v>1152</v>
      </c>
      <c r="K222" s="55" t="s">
        <v>10</v>
      </c>
      <c r="L222" s="58" t="str">
        <f t="shared" si="47"/>
        <v>16 л. 11 мес.</v>
      </c>
      <c r="M222" s="51" t="str">
        <f>RIGHT(H222,LEN(H222)-SEARCH("/",H222,1))</f>
        <v> 17 л. 8 мес.</v>
      </c>
      <c r="N222" s="52" t="str">
        <f>TRIM(LEFT(L222,2))&amp;","&amp;TRIM(MID(L222,SEARCH(".",L222,1)+2,2))</f>
        <v>16,11</v>
      </c>
      <c r="O222" s="59" t="str">
        <f>TRIM(LEFT(M222,3))&amp;","&amp;TRIM(MID(M222,SEARCH(".",M222,1)+2,2))</f>
        <v>17,8</v>
      </c>
      <c r="P222" s="53">
        <f t="shared" si="55"/>
        <v>16.11</v>
      </c>
      <c r="Q222" s="53">
        <f t="shared" si="55"/>
        <v>17.8</v>
      </c>
      <c r="R222" s="41"/>
      <c r="S222" s="41"/>
      <c r="T222" s="41"/>
      <c r="U222" s="41"/>
      <c r="V222" s="41"/>
    </row>
    <row r="223" spans="1:22" ht="79.5" thickBot="1">
      <c r="A223" s="43"/>
      <c r="B223" s="46">
        <v>220</v>
      </c>
      <c r="C223" s="47" t="s">
        <v>1531</v>
      </c>
      <c r="D223" s="54">
        <v>29018</v>
      </c>
      <c r="E223" s="49" t="s">
        <v>128</v>
      </c>
      <c r="F223" s="49" t="s">
        <v>135</v>
      </c>
      <c r="G223" s="49" t="s">
        <v>45</v>
      </c>
      <c r="H223" s="49" t="s">
        <v>1532</v>
      </c>
      <c r="I223" s="49" t="s">
        <v>1533</v>
      </c>
      <c r="J223" s="49" t="s">
        <v>1530</v>
      </c>
      <c r="K223" s="55" t="s">
        <v>10</v>
      </c>
      <c r="L223" s="58" t="str">
        <f t="shared" si="47"/>
        <v>21 г. 3 мес.</v>
      </c>
      <c r="M223" s="51" t="str">
        <f>RIGHT(H223,LEN(H223)-SEARCH("/",H223,1))</f>
        <v> 1 г. 9 мес.</v>
      </c>
      <c r="N223" s="52" t="str">
        <f>TRIM(LEFT(L223,2))&amp;","&amp;TRIM(MID(L223,SEARCH(".",L223,1)+2,2))</f>
        <v>21,3</v>
      </c>
      <c r="O223" s="59" t="str">
        <f>TRIM(LEFT(M223,3))&amp;","&amp;TRIM(MID(M223,SEARCH(".",M223,1)+2,2))</f>
        <v>1,9</v>
      </c>
      <c r="P223" s="53">
        <f>VALUE(N223)</f>
        <v>21.3</v>
      </c>
      <c r="Q223" s="53">
        <f>VALUE(O223)</f>
        <v>1.9</v>
      </c>
      <c r="R223" s="41"/>
      <c r="S223" s="41"/>
      <c r="T223" s="41"/>
      <c r="U223" s="41"/>
      <c r="V223" s="41"/>
    </row>
    <row r="224" spans="1:22" ht="79.5" thickBot="1">
      <c r="A224" s="43"/>
      <c r="B224" s="46">
        <v>221</v>
      </c>
      <c r="C224" s="47" t="s">
        <v>840</v>
      </c>
      <c r="D224" s="54">
        <v>33538</v>
      </c>
      <c r="E224" s="49" t="s">
        <v>7</v>
      </c>
      <c r="F224" s="49" t="s">
        <v>74</v>
      </c>
      <c r="G224" s="49" t="s">
        <v>71</v>
      </c>
      <c r="H224" s="49" t="s">
        <v>841</v>
      </c>
      <c r="I224" s="49" t="s">
        <v>842</v>
      </c>
      <c r="J224" s="49" t="s">
        <v>835</v>
      </c>
      <c r="K224" s="55" t="s">
        <v>10</v>
      </c>
      <c r="L224" s="58" t="str">
        <f t="shared" si="47"/>
        <v>5 л. 8 мес.</v>
      </c>
      <c r="M224" s="51" t="str">
        <f t="shared" si="52"/>
        <v> 0 л. 0 мес.</v>
      </c>
      <c r="N224" s="52" t="str">
        <f t="shared" si="53"/>
        <v>5,8</v>
      </c>
      <c r="O224" s="59" t="str">
        <f t="shared" si="54"/>
        <v>0,0</v>
      </c>
      <c r="P224" s="53">
        <f t="shared" si="55"/>
        <v>5.8</v>
      </c>
      <c r="Q224" s="53">
        <f t="shared" si="55"/>
        <v>0</v>
      </c>
      <c r="R224" s="41"/>
      <c r="S224" s="41"/>
      <c r="T224" s="41"/>
      <c r="U224" s="41"/>
      <c r="V224" s="41"/>
    </row>
    <row r="225" spans="1:22" ht="126.75" thickBot="1">
      <c r="A225" s="43"/>
      <c r="B225" s="46">
        <v>222</v>
      </c>
      <c r="C225" s="47" t="s">
        <v>811</v>
      </c>
      <c r="D225" s="54">
        <v>30582</v>
      </c>
      <c r="E225" s="49" t="s">
        <v>117</v>
      </c>
      <c r="F225" s="49" t="s">
        <v>114</v>
      </c>
      <c r="G225" s="49" t="s">
        <v>118</v>
      </c>
      <c r="H225" s="49" t="s">
        <v>119</v>
      </c>
      <c r="I225" s="49" t="s">
        <v>1337</v>
      </c>
      <c r="J225" s="49" t="s">
        <v>618</v>
      </c>
      <c r="K225" s="55" t="s">
        <v>10</v>
      </c>
      <c r="L225" s="58" t="str">
        <f t="shared" si="47"/>
        <v>13 л. 7 мес.</v>
      </c>
      <c r="M225" s="51" t="str">
        <f t="shared" si="52"/>
        <v> 7 л. 11 мес.</v>
      </c>
      <c r="N225" s="52" t="str">
        <f t="shared" si="53"/>
        <v>13,7</v>
      </c>
      <c r="O225" s="59" t="str">
        <f t="shared" si="54"/>
        <v>7,11</v>
      </c>
      <c r="P225" s="53">
        <f aca="true" t="shared" si="56" ref="P225:Q236">VALUE(N225)</f>
        <v>13.7</v>
      </c>
      <c r="Q225" s="53">
        <f t="shared" si="56"/>
        <v>7.11</v>
      </c>
      <c r="R225" s="41"/>
      <c r="S225" s="41"/>
      <c r="T225" s="41"/>
      <c r="U225" s="41"/>
      <c r="V225" s="41"/>
    </row>
    <row r="226" spans="1:22" ht="63.75" thickBot="1">
      <c r="A226" s="43"/>
      <c r="B226" s="46">
        <v>223</v>
      </c>
      <c r="C226" s="47" t="s">
        <v>1185</v>
      </c>
      <c r="D226" s="54">
        <v>31415</v>
      </c>
      <c r="E226" s="49" t="s">
        <v>7</v>
      </c>
      <c r="F226" s="49" t="s">
        <v>74</v>
      </c>
      <c r="G226" s="49" t="s">
        <v>1183</v>
      </c>
      <c r="H226" s="49" t="s">
        <v>1186</v>
      </c>
      <c r="I226" s="49" t="s">
        <v>1320</v>
      </c>
      <c r="J226" s="49" t="s">
        <v>1184</v>
      </c>
      <c r="K226" s="55" t="s">
        <v>10</v>
      </c>
      <c r="L226" s="58" t="str">
        <f t="shared" si="47"/>
        <v>11 л. 8 мес.</v>
      </c>
      <c r="M226" s="51" t="str">
        <f t="shared" si="52"/>
        <v> 0 л. 0 мес.</v>
      </c>
      <c r="N226" s="52" t="str">
        <f t="shared" si="53"/>
        <v>11,8</v>
      </c>
      <c r="O226" s="59" t="str">
        <f t="shared" si="54"/>
        <v>0,0</v>
      </c>
      <c r="P226" s="53">
        <f>VALUE(N226)</f>
        <v>11.8</v>
      </c>
      <c r="Q226" s="53">
        <f>VALUE(O226)</f>
        <v>0</v>
      </c>
      <c r="R226" s="41"/>
      <c r="S226" s="41"/>
      <c r="T226" s="41"/>
      <c r="U226" s="41"/>
      <c r="V226" s="41"/>
    </row>
    <row r="227" spans="1:22" ht="95.25" thickBot="1">
      <c r="A227" s="43"/>
      <c r="B227" s="46">
        <v>224</v>
      </c>
      <c r="C227" s="47" t="s">
        <v>475</v>
      </c>
      <c r="D227" s="54">
        <v>28439</v>
      </c>
      <c r="E227" s="49" t="s">
        <v>7</v>
      </c>
      <c r="F227" s="49" t="s">
        <v>74</v>
      </c>
      <c r="G227" s="49" t="s">
        <v>474</v>
      </c>
      <c r="H227" s="49" t="s">
        <v>476</v>
      </c>
      <c r="I227" s="49" t="s">
        <v>1408</v>
      </c>
      <c r="J227" s="49" t="s">
        <v>454</v>
      </c>
      <c r="K227" s="55" t="s">
        <v>10</v>
      </c>
      <c r="L227" s="58" t="str">
        <f t="shared" si="47"/>
        <v>19 л. 1 мес.</v>
      </c>
      <c r="M227" s="51" t="str">
        <f t="shared" si="52"/>
        <v> 21 г. 0 мес.</v>
      </c>
      <c r="N227" s="52" t="str">
        <f t="shared" si="53"/>
        <v>19,1</v>
      </c>
      <c r="O227" s="59" t="str">
        <f t="shared" si="54"/>
        <v>21,0</v>
      </c>
      <c r="P227" s="53">
        <f t="shared" si="56"/>
        <v>19.1</v>
      </c>
      <c r="Q227" s="53">
        <f t="shared" si="56"/>
        <v>21</v>
      </c>
      <c r="R227" s="41"/>
      <c r="S227" s="41"/>
      <c r="T227" s="41"/>
      <c r="U227" s="41"/>
      <c r="V227" s="41"/>
    </row>
    <row r="228" spans="1:22" ht="95.25" thickBot="1">
      <c r="A228" s="43"/>
      <c r="B228" s="46">
        <v>225</v>
      </c>
      <c r="C228" s="47" t="s">
        <v>812</v>
      </c>
      <c r="D228" s="54">
        <v>33086</v>
      </c>
      <c r="E228" s="49" t="s">
        <v>361</v>
      </c>
      <c r="F228" s="49" t="s">
        <v>382</v>
      </c>
      <c r="G228" s="49" t="s">
        <v>170</v>
      </c>
      <c r="H228" s="49" t="s">
        <v>383</v>
      </c>
      <c r="I228" s="49" t="s">
        <v>384</v>
      </c>
      <c r="J228" s="49" t="s">
        <v>369</v>
      </c>
      <c r="K228" s="55" t="s">
        <v>10</v>
      </c>
      <c r="L228" s="58" t="str">
        <f t="shared" si="47"/>
        <v>2 г. 2 мес.</v>
      </c>
      <c r="M228" s="51" t="str">
        <f t="shared" si="52"/>
        <v> 8 л. 9 мес.</v>
      </c>
      <c r="N228" s="52" t="str">
        <f t="shared" si="53"/>
        <v>2,2</v>
      </c>
      <c r="O228" s="59" t="str">
        <f t="shared" si="54"/>
        <v>8,9</v>
      </c>
      <c r="P228" s="53">
        <f t="shared" si="56"/>
        <v>2.2</v>
      </c>
      <c r="Q228" s="53">
        <f t="shared" si="56"/>
        <v>8.9</v>
      </c>
      <c r="R228" s="41"/>
      <c r="S228" s="41"/>
      <c r="T228" s="41"/>
      <c r="U228" s="41"/>
      <c r="V228" s="41"/>
    </row>
    <row r="229" spans="1:22" ht="95.25" thickBot="1">
      <c r="A229" s="43"/>
      <c r="B229" s="46">
        <v>226</v>
      </c>
      <c r="C229" s="47" t="s">
        <v>541</v>
      </c>
      <c r="D229" s="54">
        <v>28251</v>
      </c>
      <c r="E229" s="49" t="s">
        <v>361</v>
      </c>
      <c r="F229" s="49" t="s">
        <v>385</v>
      </c>
      <c r="G229" s="49" t="s">
        <v>342</v>
      </c>
      <c r="H229" s="49" t="s">
        <v>386</v>
      </c>
      <c r="I229" s="49" t="s">
        <v>387</v>
      </c>
      <c r="J229" s="49" t="s">
        <v>369</v>
      </c>
      <c r="K229" s="55" t="s">
        <v>10</v>
      </c>
      <c r="L229" s="58" t="str">
        <f t="shared" si="47"/>
        <v>16 л. 1 мес.</v>
      </c>
      <c r="M229" s="51" t="str">
        <f t="shared" si="52"/>
        <v> 20 л. 6 мес.</v>
      </c>
      <c r="N229" s="52" t="str">
        <f t="shared" si="53"/>
        <v>16,1</v>
      </c>
      <c r="O229" s="59" t="str">
        <f t="shared" si="54"/>
        <v>20,6</v>
      </c>
      <c r="P229" s="53">
        <f t="shared" si="56"/>
        <v>16.1</v>
      </c>
      <c r="Q229" s="53">
        <f t="shared" si="56"/>
        <v>20.6</v>
      </c>
      <c r="R229" s="41"/>
      <c r="S229" s="41"/>
      <c r="T229" s="41"/>
      <c r="U229" s="41"/>
      <c r="V229" s="41"/>
    </row>
    <row r="230" spans="1:22" ht="79.5" thickBot="1">
      <c r="A230" s="43"/>
      <c r="B230" s="46">
        <v>227</v>
      </c>
      <c r="C230" s="47" t="s">
        <v>822</v>
      </c>
      <c r="D230" s="54">
        <v>28763</v>
      </c>
      <c r="E230" s="49" t="s">
        <v>28</v>
      </c>
      <c r="F230" s="49" t="s">
        <v>955</v>
      </c>
      <c r="G230" s="49" t="s">
        <v>45</v>
      </c>
      <c r="H230" s="49" t="s">
        <v>1016</v>
      </c>
      <c r="I230" s="49" t="s">
        <v>1017</v>
      </c>
      <c r="J230" s="49" t="s">
        <v>942</v>
      </c>
      <c r="K230" s="55" t="s">
        <v>10</v>
      </c>
      <c r="L230" s="58" t="str">
        <f t="shared" si="47"/>
        <v>5 л. 10 мес.</v>
      </c>
      <c r="M230" s="51" t="str">
        <f t="shared" si="52"/>
        <v> 8 л. 1 мес.</v>
      </c>
      <c r="N230" s="52" t="str">
        <f t="shared" si="53"/>
        <v>5,10</v>
      </c>
      <c r="O230" s="59" t="str">
        <f t="shared" si="54"/>
        <v>8,1</v>
      </c>
      <c r="P230" s="53">
        <f t="shared" si="56"/>
        <v>5.1</v>
      </c>
      <c r="Q230" s="53">
        <f t="shared" si="56"/>
        <v>8.1</v>
      </c>
      <c r="R230" s="41"/>
      <c r="S230" s="41"/>
      <c r="T230" s="41"/>
      <c r="U230" s="41"/>
      <c r="V230" s="41"/>
    </row>
    <row r="231" spans="1:22" ht="189.75" thickBot="1">
      <c r="A231" s="43"/>
      <c r="B231" s="46">
        <v>228</v>
      </c>
      <c r="C231" s="47" t="s">
        <v>1019</v>
      </c>
      <c r="D231" s="54">
        <v>23893</v>
      </c>
      <c r="E231" s="49" t="s">
        <v>1534</v>
      </c>
      <c r="F231" s="49" t="s">
        <v>1535</v>
      </c>
      <c r="G231" s="49" t="s">
        <v>1018</v>
      </c>
      <c r="H231" s="49" t="s">
        <v>1536</v>
      </c>
      <c r="I231" s="49" t="s">
        <v>1020</v>
      </c>
      <c r="J231" s="49" t="s">
        <v>1537</v>
      </c>
      <c r="K231" s="55" t="s">
        <v>10</v>
      </c>
      <c r="L231" s="58" t="str">
        <f t="shared" si="47"/>
        <v>31 г. 10 мес.</v>
      </c>
      <c r="M231" s="51" t="str">
        <f t="shared" si="52"/>
        <v> 31 г. 10 мес.</v>
      </c>
      <c r="N231" s="52" t="str">
        <f t="shared" si="53"/>
        <v>31,10</v>
      </c>
      <c r="O231" s="59" t="str">
        <f t="shared" si="54"/>
        <v>31,10</v>
      </c>
      <c r="P231" s="53">
        <f t="shared" si="56"/>
        <v>31.1</v>
      </c>
      <c r="Q231" s="53">
        <f t="shared" si="56"/>
        <v>31.1</v>
      </c>
      <c r="R231" s="41"/>
      <c r="S231" s="41"/>
      <c r="T231" s="41"/>
      <c r="U231" s="41"/>
      <c r="V231" s="41"/>
    </row>
    <row r="232" spans="1:22" ht="111" thickBot="1">
      <c r="A232" s="43"/>
      <c r="B232" s="46">
        <v>229</v>
      </c>
      <c r="C232" s="47" t="s">
        <v>1218</v>
      </c>
      <c r="D232" s="54">
        <v>30273</v>
      </c>
      <c r="E232" s="49" t="s">
        <v>7</v>
      </c>
      <c r="F232" s="49" t="s">
        <v>74</v>
      </c>
      <c r="G232" s="49" t="s">
        <v>1219</v>
      </c>
      <c r="H232" s="49" t="s">
        <v>1220</v>
      </c>
      <c r="I232" s="49" t="s">
        <v>1363</v>
      </c>
      <c r="J232" s="49" t="s">
        <v>1221</v>
      </c>
      <c r="K232" s="55" t="s">
        <v>10</v>
      </c>
      <c r="L232" s="58" t="str">
        <f t="shared" si="47"/>
        <v>17 л. 0 мес.</v>
      </c>
      <c r="M232" s="51" t="str">
        <f>RIGHT(H232,LEN(H232)-SEARCH("/",H232,1))</f>
        <v> 17 л. 0 мес.</v>
      </c>
      <c r="N232" s="52" t="str">
        <f>TRIM(LEFT(L232,2))&amp;","&amp;TRIM(MID(L232,SEARCH(".",L232,1)+2,2))</f>
        <v>17,0</v>
      </c>
      <c r="O232" s="59" t="str">
        <f>TRIM(LEFT(M232,3))&amp;","&amp;TRIM(MID(M232,SEARCH(".",M232,1)+2,2))</f>
        <v>17,0</v>
      </c>
      <c r="P232" s="53">
        <f t="shared" si="56"/>
        <v>17</v>
      </c>
      <c r="Q232" s="53">
        <f t="shared" si="56"/>
        <v>17</v>
      </c>
      <c r="R232" s="41"/>
      <c r="S232" s="41"/>
      <c r="T232" s="41"/>
      <c r="U232" s="41"/>
      <c r="V232" s="41"/>
    </row>
    <row r="233" spans="1:22" ht="142.5" thickBot="1">
      <c r="A233" s="43"/>
      <c r="B233" s="46">
        <v>230</v>
      </c>
      <c r="C233" s="47" t="s">
        <v>96</v>
      </c>
      <c r="D233" s="54">
        <v>32311</v>
      </c>
      <c r="E233" s="49" t="s">
        <v>44</v>
      </c>
      <c r="F233" s="49" t="s">
        <v>1258</v>
      </c>
      <c r="G233" s="49" t="s">
        <v>95</v>
      </c>
      <c r="H233" s="49" t="s">
        <v>423</v>
      </c>
      <c r="I233" s="49" t="s">
        <v>97</v>
      </c>
      <c r="J233" s="49" t="s">
        <v>1259</v>
      </c>
      <c r="K233" s="55" t="s">
        <v>10</v>
      </c>
      <c r="L233" s="58" t="str">
        <f t="shared" si="47"/>
        <v>9 л. 0 мес.</v>
      </c>
      <c r="M233" s="51" t="str">
        <f t="shared" si="52"/>
        <v> 10  л. 8 мес.</v>
      </c>
      <c r="N233" s="52" t="str">
        <f t="shared" si="53"/>
        <v>9,0</v>
      </c>
      <c r="O233" s="59" t="str">
        <f t="shared" si="54"/>
        <v>10,8</v>
      </c>
      <c r="P233" s="53">
        <f t="shared" si="56"/>
        <v>9</v>
      </c>
      <c r="Q233" s="53">
        <f t="shared" si="56"/>
        <v>10.8</v>
      </c>
      <c r="R233" s="41"/>
      <c r="S233" s="41"/>
      <c r="T233" s="41"/>
      <c r="U233" s="41"/>
      <c r="V233" s="41"/>
    </row>
    <row r="234" spans="1:22" ht="95.25" thickBot="1">
      <c r="A234" s="43"/>
      <c r="B234" s="46">
        <v>231</v>
      </c>
      <c r="C234" s="47" t="s">
        <v>1538</v>
      </c>
      <c r="D234" s="54">
        <v>31103</v>
      </c>
      <c r="E234" s="49" t="s">
        <v>128</v>
      </c>
      <c r="F234" s="49" t="s">
        <v>1466</v>
      </c>
      <c r="G234" s="49" t="s">
        <v>71</v>
      </c>
      <c r="H234" s="49" t="s">
        <v>1539</v>
      </c>
      <c r="I234" s="49" t="s">
        <v>1540</v>
      </c>
      <c r="J234" s="49" t="s">
        <v>1530</v>
      </c>
      <c r="K234" s="55" t="s">
        <v>11</v>
      </c>
      <c r="L234" s="58" t="str">
        <f t="shared" si="47"/>
        <v>12 л. 1 мес.</v>
      </c>
      <c r="M234" s="51" t="str">
        <f>RIGHT(H234,LEN(H234)-SEARCH("/",H234,1))</f>
        <v> 6 л. 3 мес.</v>
      </c>
      <c r="N234" s="52" t="str">
        <f>TRIM(LEFT(L234,2))&amp;","&amp;TRIM(MID(L234,SEARCH(".",L234,1)+2,2))</f>
        <v>12,1</v>
      </c>
      <c r="O234" s="59" t="str">
        <f>TRIM(LEFT(M234,3))&amp;","&amp;TRIM(MID(M234,SEARCH(".",M234,1)+2,2))</f>
        <v>6,3</v>
      </c>
      <c r="P234" s="53">
        <f>VALUE(N234)</f>
        <v>12.1</v>
      </c>
      <c r="Q234" s="53">
        <f>VALUE(O234)</f>
        <v>6.3</v>
      </c>
      <c r="R234" s="41"/>
      <c r="S234" s="41"/>
      <c r="T234" s="41"/>
      <c r="U234" s="41"/>
      <c r="V234" s="41"/>
    </row>
    <row r="235" spans="1:22" ht="79.5" thickBot="1">
      <c r="A235" s="43"/>
      <c r="B235" s="46">
        <v>232</v>
      </c>
      <c r="C235" s="47" t="s">
        <v>1260</v>
      </c>
      <c r="D235" s="54">
        <v>35242</v>
      </c>
      <c r="E235" s="49" t="s">
        <v>28</v>
      </c>
      <c r="F235" s="49" t="s">
        <v>1261</v>
      </c>
      <c r="G235" s="49" t="s">
        <v>1262</v>
      </c>
      <c r="H235" s="49" t="s">
        <v>1263</v>
      </c>
      <c r="I235" s="49" t="s">
        <v>1264</v>
      </c>
      <c r="J235" s="49" t="s">
        <v>1265</v>
      </c>
      <c r="K235" s="55" t="s">
        <v>11</v>
      </c>
      <c r="L235" s="58" t="str">
        <f t="shared" si="47"/>
        <v>3 г. 7 мес.</v>
      </c>
      <c r="M235" s="51" t="str">
        <f>RIGHT(H235,LEN(H235)-SEARCH("/",H235,1))</f>
        <v> 3 г. 9 мес.</v>
      </c>
      <c r="N235" s="52" t="str">
        <f>TRIM(LEFT(L235,2))&amp;","&amp;TRIM(MID(L235,SEARCH(".",L235,1)+2,2))</f>
        <v>3,7</v>
      </c>
      <c r="O235" s="59" t="str">
        <f>TRIM(LEFT(M235,3))&amp;","&amp;TRIM(MID(M235,SEARCH(".",M235,1)+2,2))</f>
        <v>3,9</v>
      </c>
      <c r="P235" s="53">
        <f>VALUE(N235)</f>
        <v>3.7</v>
      </c>
      <c r="Q235" s="53">
        <f>VALUE(O235)</f>
        <v>3.9</v>
      </c>
      <c r="R235" s="41"/>
      <c r="S235" s="41"/>
      <c r="T235" s="41"/>
      <c r="U235" s="41"/>
      <c r="V235" s="41"/>
    </row>
    <row r="236" spans="1:22" ht="142.5" thickBot="1">
      <c r="A236" s="43"/>
      <c r="B236" s="46">
        <v>233</v>
      </c>
      <c r="C236" s="47" t="s">
        <v>179</v>
      </c>
      <c r="D236" s="54">
        <v>32298</v>
      </c>
      <c r="E236" s="49" t="s">
        <v>44</v>
      </c>
      <c r="F236" s="49" t="s">
        <v>177</v>
      </c>
      <c r="G236" s="49" t="s">
        <v>178</v>
      </c>
      <c r="H236" s="49" t="s">
        <v>77</v>
      </c>
      <c r="I236" s="49" t="s">
        <v>180</v>
      </c>
      <c r="J236" s="49" t="s">
        <v>744</v>
      </c>
      <c r="K236" s="55" t="s">
        <v>11</v>
      </c>
      <c r="L236" s="58" t="str">
        <f t="shared" si="47"/>
        <v>4 г. 5 мес.</v>
      </c>
      <c r="M236" s="51" t="str">
        <f t="shared" si="52"/>
        <v> 4 г. 5 мес.</v>
      </c>
      <c r="N236" s="52" t="str">
        <f t="shared" si="53"/>
        <v>4,5</v>
      </c>
      <c r="O236" s="59" t="str">
        <f t="shared" si="54"/>
        <v>4,5</v>
      </c>
      <c r="P236" s="53">
        <f t="shared" si="56"/>
        <v>4.5</v>
      </c>
      <c r="Q236" s="53">
        <f t="shared" si="56"/>
        <v>4.5</v>
      </c>
      <c r="R236" s="41"/>
      <c r="S236" s="41"/>
      <c r="T236" s="41"/>
      <c r="U236" s="41"/>
      <c r="V236" s="41"/>
    </row>
    <row r="237" spans="1:22" ht="79.5" thickBot="1">
      <c r="A237" s="43"/>
      <c r="B237" s="46">
        <v>234</v>
      </c>
      <c r="C237" s="47" t="s">
        <v>238</v>
      </c>
      <c r="D237" s="54">
        <v>24820</v>
      </c>
      <c r="E237" s="49" t="s">
        <v>7</v>
      </c>
      <c r="F237" s="49" t="s">
        <v>8</v>
      </c>
      <c r="G237" s="49" t="s">
        <v>90</v>
      </c>
      <c r="H237" s="49" t="s">
        <v>239</v>
      </c>
      <c r="I237" s="49" t="s">
        <v>240</v>
      </c>
      <c r="J237" s="49" t="s">
        <v>1358</v>
      </c>
      <c r="K237" s="55" t="s">
        <v>11</v>
      </c>
      <c r="L237" s="58" t="str">
        <f t="shared" si="47"/>
        <v>12 л. 0 мес.</v>
      </c>
      <c r="M237" s="51" t="str">
        <f t="shared" si="52"/>
        <v> 13 л. 8 мес.</v>
      </c>
      <c r="N237" s="52" t="str">
        <f t="shared" si="53"/>
        <v>12,0</v>
      </c>
      <c r="O237" s="59" t="str">
        <f t="shared" si="54"/>
        <v>13,8</v>
      </c>
      <c r="P237" s="53">
        <f>VALUE(N237)</f>
        <v>12</v>
      </c>
      <c r="Q237" s="53">
        <f>VALUE(O237)</f>
        <v>13.8</v>
      </c>
      <c r="R237" s="41"/>
      <c r="S237" s="41"/>
      <c r="T237" s="41"/>
      <c r="U237" s="41"/>
      <c r="V237" s="41"/>
    </row>
    <row r="238" spans="1:22" ht="111" thickBot="1">
      <c r="A238" s="43"/>
      <c r="B238" s="46">
        <v>235</v>
      </c>
      <c r="C238" s="47" t="s">
        <v>1024</v>
      </c>
      <c r="D238" s="54">
        <v>28188</v>
      </c>
      <c r="E238" s="49" t="s">
        <v>7</v>
      </c>
      <c r="F238" s="49" t="s">
        <v>8</v>
      </c>
      <c r="G238" s="49" t="s">
        <v>195</v>
      </c>
      <c r="H238" s="49" t="s">
        <v>1023</v>
      </c>
      <c r="I238" s="49" t="s">
        <v>1025</v>
      </c>
      <c r="J238" s="49" t="s">
        <v>949</v>
      </c>
      <c r="K238" s="55" t="s">
        <v>11</v>
      </c>
      <c r="L238" s="58" t="str">
        <f t="shared" si="47"/>
        <v>16 л. 5 мес.</v>
      </c>
      <c r="M238" s="51" t="str">
        <f t="shared" si="52"/>
        <v> 18 л. 9 мес.</v>
      </c>
      <c r="N238" s="52" t="str">
        <f t="shared" si="53"/>
        <v>16,5</v>
      </c>
      <c r="O238" s="59" t="str">
        <f t="shared" si="54"/>
        <v>18,9</v>
      </c>
      <c r="P238" s="53">
        <f>VALUE(N238)</f>
        <v>16.5</v>
      </c>
      <c r="Q238" s="53">
        <f>VALUE(O238)</f>
        <v>18.9</v>
      </c>
      <c r="R238" s="41"/>
      <c r="S238" s="41"/>
      <c r="T238" s="41"/>
      <c r="U238" s="41"/>
      <c r="V238" s="41"/>
    </row>
    <row r="239" spans="1:22" ht="111" thickBot="1">
      <c r="A239" s="43"/>
      <c r="B239" s="46">
        <v>236</v>
      </c>
      <c r="C239" s="47" t="s">
        <v>776</v>
      </c>
      <c r="D239" s="54">
        <v>28901</v>
      </c>
      <c r="E239" s="49" t="s">
        <v>43</v>
      </c>
      <c r="F239" s="49" t="s">
        <v>773</v>
      </c>
      <c r="G239" s="49" t="s">
        <v>206</v>
      </c>
      <c r="H239" s="49" t="s">
        <v>774</v>
      </c>
      <c r="I239" s="49" t="s">
        <v>26</v>
      </c>
      <c r="J239" s="49" t="s">
        <v>775</v>
      </c>
      <c r="K239" s="55" t="s">
        <v>11</v>
      </c>
      <c r="L239" s="58" t="str">
        <f t="shared" si="47"/>
        <v>23 г. 5 мес.</v>
      </c>
      <c r="M239" s="51" t="str">
        <f t="shared" si="52"/>
        <v> 16 л. 5 мес.</v>
      </c>
      <c r="N239" s="52" t="str">
        <f t="shared" si="53"/>
        <v>23,5</v>
      </c>
      <c r="O239" s="59" t="str">
        <f t="shared" si="54"/>
        <v>16,5</v>
      </c>
      <c r="P239" s="53">
        <f aca="true" t="shared" si="57" ref="P239:Q242">VALUE(N239)</f>
        <v>23.5</v>
      </c>
      <c r="Q239" s="53">
        <f t="shared" si="57"/>
        <v>16.5</v>
      </c>
      <c r="R239" s="41"/>
      <c r="S239" s="41"/>
      <c r="T239" s="41"/>
      <c r="U239" s="41"/>
      <c r="V239" s="41"/>
    </row>
    <row r="240" spans="1:22" ht="63.75" thickBot="1">
      <c r="A240" s="43"/>
      <c r="B240" s="46">
        <v>237</v>
      </c>
      <c r="C240" s="47" t="s">
        <v>1542</v>
      </c>
      <c r="D240" s="54">
        <v>28768</v>
      </c>
      <c r="E240" s="49" t="s">
        <v>128</v>
      </c>
      <c r="F240" s="49" t="s">
        <v>1466</v>
      </c>
      <c r="G240" s="49" t="s">
        <v>45</v>
      </c>
      <c r="H240" s="49" t="s">
        <v>1543</v>
      </c>
      <c r="I240" s="49" t="s">
        <v>1544</v>
      </c>
      <c r="J240" s="49" t="s">
        <v>1541</v>
      </c>
      <c r="K240" s="55" t="s">
        <v>11</v>
      </c>
      <c r="L240" s="58" t="str">
        <f t="shared" si="47"/>
        <v>8 л. 0 мес.</v>
      </c>
      <c r="M240" s="51" t="str">
        <f>RIGHT(H240,LEN(H240)-SEARCH("/",H240,1))</f>
        <v> 8 л. 0 мес.</v>
      </c>
      <c r="N240" s="52" t="str">
        <f>TRIM(LEFT(L240,2))&amp;","&amp;TRIM(MID(L240,SEARCH(".",L240,1)+2,2))</f>
        <v>8,0</v>
      </c>
      <c r="O240" s="59" t="str">
        <f>TRIM(LEFT(M240,3))&amp;","&amp;TRIM(MID(M240,SEARCH(".",M240,1)+2,2))</f>
        <v>8,0</v>
      </c>
      <c r="P240" s="53">
        <f>VALUE(N240)</f>
        <v>8</v>
      </c>
      <c r="Q240" s="53">
        <f>VALUE(O240)</f>
        <v>8</v>
      </c>
      <c r="R240" s="41"/>
      <c r="S240" s="41"/>
      <c r="T240" s="41"/>
      <c r="U240" s="41"/>
      <c r="V240" s="41"/>
    </row>
    <row r="241" spans="1:22" ht="63.75" thickBot="1">
      <c r="A241" s="43"/>
      <c r="B241" s="46">
        <v>238</v>
      </c>
      <c r="C241" s="47" t="s">
        <v>1267</v>
      </c>
      <c r="D241" s="54">
        <v>32250</v>
      </c>
      <c r="E241" s="49" t="s">
        <v>7</v>
      </c>
      <c r="F241" s="49" t="s">
        <v>8</v>
      </c>
      <c r="G241" s="49" t="s">
        <v>12</v>
      </c>
      <c r="H241" s="49" t="s">
        <v>1268</v>
      </c>
      <c r="I241" s="49" t="s">
        <v>1269</v>
      </c>
      <c r="J241" s="49" t="s">
        <v>1242</v>
      </c>
      <c r="K241" s="55" t="s">
        <v>11</v>
      </c>
      <c r="L241" s="58" t="str">
        <f>LEFT($H241,SEARCH("/",$H241,1)-1)</f>
        <v>11 л. 3 мес.</v>
      </c>
      <c r="M241" s="51" t="str">
        <f>RIGHT(H241,LEN(H241)-SEARCH("/",H241,1))</f>
        <v> 0 л. 0 мес.</v>
      </c>
      <c r="N241" s="52" t="str">
        <f>TRIM(LEFT(L241,2))&amp;","&amp;TRIM(MID(L241,SEARCH(".",L241,1)+2,2))</f>
        <v>11,3</v>
      </c>
      <c r="O241" s="59" t="str">
        <f>TRIM(LEFT(M241,3))&amp;","&amp;TRIM(MID(M241,SEARCH(".",M241,1)+2,2))</f>
        <v>0,0</v>
      </c>
      <c r="P241" s="53">
        <f t="shared" si="57"/>
        <v>11.3</v>
      </c>
      <c r="Q241" s="53">
        <f t="shared" si="57"/>
        <v>0</v>
      </c>
      <c r="R241" s="41"/>
      <c r="S241" s="41"/>
      <c r="T241" s="41"/>
      <c r="U241" s="41"/>
      <c r="V241" s="41"/>
    </row>
    <row r="242" spans="1:22" ht="126.75" thickBot="1">
      <c r="A242" s="43"/>
      <c r="B242" s="46">
        <v>239</v>
      </c>
      <c r="C242" s="47" t="s">
        <v>1190</v>
      </c>
      <c r="D242" s="54">
        <v>34590</v>
      </c>
      <c r="E242" s="49" t="s">
        <v>42</v>
      </c>
      <c r="F242" s="49" t="s">
        <v>614</v>
      </c>
      <c r="G242" s="49" t="s">
        <v>1187</v>
      </c>
      <c r="H242" s="49" t="s">
        <v>1188</v>
      </c>
      <c r="I242" s="49" t="s">
        <v>205</v>
      </c>
      <c r="J242" s="49" t="s">
        <v>1189</v>
      </c>
      <c r="K242" s="55" t="s">
        <v>11</v>
      </c>
      <c r="L242" s="58" t="str">
        <f>LEFT($H242,SEARCH("/",$H242,1)-1)</f>
        <v>4 г. 11 мес.</v>
      </c>
      <c r="M242" s="51" t="str">
        <f t="shared" si="52"/>
        <v> 5 л. 6 мес.</v>
      </c>
      <c r="N242" s="52" t="str">
        <f t="shared" si="53"/>
        <v>4,11</v>
      </c>
      <c r="O242" s="59" t="str">
        <f t="shared" si="54"/>
        <v>5,6</v>
      </c>
      <c r="P242" s="53">
        <f t="shared" si="57"/>
        <v>4.11</v>
      </c>
      <c r="Q242" s="53">
        <f t="shared" si="57"/>
        <v>5.6</v>
      </c>
      <c r="R242" s="41"/>
      <c r="S242" s="41"/>
      <c r="T242" s="41"/>
      <c r="U242" s="41"/>
      <c r="V242" s="41"/>
    </row>
    <row r="243" spans="1:22" ht="142.5" thickBot="1">
      <c r="A243" s="43"/>
      <c r="B243" s="46">
        <v>240</v>
      </c>
      <c r="C243" s="47" t="s">
        <v>354</v>
      </c>
      <c r="D243" s="54">
        <v>28676</v>
      </c>
      <c r="E243" s="49" t="s">
        <v>100</v>
      </c>
      <c r="F243" s="49" t="s">
        <v>181</v>
      </c>
      <c r="G243" s="49" t="s">
        <v>653</v>
      </c>
      <c r="H243" s="49" t="s">
        <v>182</v>
      </c>
      <c r="I243" s="49" t="s">
        <v>183</v>
      </c>
      <c r="J243" s="49" t="s">
        <v>744</v>
      </c>
      <c r="K243" s="55" t="s">
        <v>11</v>
      </c>
      <c r="L243" s="58" t="str">
        <f t="shared" si="47"/>
        <v>9 л. 4 мес.</v>
      </c>
      <c r="M243" s="51" t="str">
        <f t="shared" si="52"/>
        <v> 14 л. 11 мес.</v>
      </c>
      <c r="N243" s="52" t="str">
        <f t="shared" si="53"/>
        <v>9,4</v>
      </c>
      <c r="O243" s="59" t="str">
        <f t="shared" si="54"/>
        <v>14,11</v>
      </c>
      <c r="P243" s="53">
        <f aca="true" t="shared" si="58" ref="P243:Q251">VALUE(N243)</f>
        <v>9.4</v>
      </c>
      <c r="Q243" s="53">
        <f t="shared" si="58"/>
        <v>14.11</v>
      </c>
      <c r="R243" s="41"/>
      <c r="S243" s="41"/>
      <c r="T243" s="41"/>
      <c r="U243" s="41"/>
      <c r="V243" s="41"/>
    </row>
    <row r="244" spans="1:22" ht="142.5" thickBot="1">
      <c r="A244" s="43"/>
      <c r="B244" s="46">
        <v>241</v>
      </c>
      <c r="C244" s="47" t="s">
        <v>1195</v>
      </c>
      <c r="D244" s="54">
        <v>32667</v>
      </c>
      <c r="E244" s="49" t="s">
        <v>44</v>
      </c>
      <c r="F244" s="49" t="s">
        <v>215</v>
      </c>
      <c r="G244" s="49" t="s">
        <v>0</v>
      </c>
      <c r="H244" s="49" t="s">
        <v>216</v>
      </c>
      <c r="I244" s="49" t="s">
        <v>1197</v>
      </c>
      <c r="J244" s="49" t="s">
        <v>1196</v>
      </c>
      <c r="K244" s="55" t="s">
        <v>11</v>
      </c>
      <c r="L244" s="58" t="str">
        <f>LEFT($H244,SEARCH("/",$H244,1)-1)</f>
        <v>3 г. 8 мес.</v>
      </c>
      <c r="M244" s="51" t="str">
        <f t="shared" si="52"/>
        <v> 6 л. 10 мес.</v>
      </c>
      <c r="N244" s="52" t="str">
        <f t="shared" si="53"/>
        <v>3,8</v>
      </c>
      <c r="O244" s="59" t="str">
        <f t="shared" si="54"/>
        <v>6,10</v>
      </c>
      <c r="P244" s="53">
        <f>VALUE(N244)</f>
        <v>3.8</v>
      </c>
      <c r="Q244" s="53">
        <f>VALUE(O244)</f>
        <v>6.1</v>
      </c>
      <c r="R244" s="41"/>
      <c r="S244" s="41"/>
      <c r="T244" s="41"/>
      <c r="U244" s="41"/>
      <c r="V244" s="41"/>
    </row>
    <row r="245" spans="1:22" ht="142.5" thickBot="1">
      <c r="A245" s="43"/>
      <c r="B245" s="46">
        <v>242</v>
      </c>
      <c r="C245" s="47" t="s">
        <v>900</v>
      </c>
      <c r="D245" s="54">
        <v>31096</v>
      </c>
      <c r="E245" s="49" t="s">
        <v>105</v>
      </c>
      <c r="F245" s="49" t="s">
        <v>901</v>
      </c>
      <c r="G245" s="49" t="s">
        <v>902</v>
      </c>
      <c r="H245" s="49" t="s">
        <v>899</v>
      </c>
      <c r="I245" s="49" t="s">
        <v>903</v>
      </c>
      <c r="J245" s="49" t="s">
        <v>887</v>
      </c>
      <c r="K245" s="55" t="s">
        <v>11</v>
      </c>
      <c r="L245" s="58" t="str">
        <f t="shared" si="47"/>
        <v>4 г. 1 мес.</v>
      </c>
      <c r="M245" s="51" t="str">
        <f t="shared" si="52"/>
        <v> 14 л. 3 мес.</v>
      </c>
      <c r="N245" s="52" t="str">
        <f t="shared" si="53"/>
        <v>4,1</v>
      </c>
      <c r="O245" s="59" t="str">
        <f t="shared" si="54"/>
        <v>14,3</v>
      </c>
      <c r="P245" s="53">
        <f t="shared" si="58"/>
        <v>4.1</v>
      </c>
      <c r="Q245" s="53">
        <f t="shared" si="58"/>
        <v>14.3</v>
      </c>
      <c r="R245" s="41"/>
      <c r="S245" s="41"/>
      <c r="T245" s="41"/>
      <c r="U245" s="41"/>
      <c r="V245" s="41"/>
    </row>
    <row r="246" spans="1:22" ht="126.75" thickBot="1">
      <c r="A246" s="43"/>
      <c r="B246" s="46">
        <v>243</v>
      </c>
      <c r="C246" s="47" t="s">
        <v>1546</v>
      </c>
      <c r="D246" s="54">
        <v>26117</v>
      </c>
      <c r="E246" s="49" t="s">
        <v>1498</v>
      </c>
      <c r="F246" s="49" t="s">
        <v>1545</v>
      </c>
      <c r="G246" s="49" t="s">
        <v>25</v>
      </c>
      <c r="H246" s="49" t="s">
        <v>1547</v>
      </c>
      <c r="I246" s="49" t="s">
        <v>1548</v>
      </c>
      <c r="J246" s="49" t="s">
        <v>1487</v>
      </c>
      <c r="K246" s="55" t="s">
        <v>11</v>
      </c>
      <c r="L246" s="58" t="str">
        <f t="shared" si="47"/>
        <v>1 г. 7 мес.</v>
      </c>
      <c r="M246" s="51" t="str">
        <f>RIGHT(H246,LEN(H246)-SEARCH("/",H246,1))</f>
        <v> 28 л. 7 мес.</v>
      </c>
      <c r="N246" s="52" t="str">
        <f>TRIM(LEFT(L246,2))&amp;","&amp;TRIM(MID(L246,SEARCH(".",L246,1)+2,2))</f>
        <v>1,7</v>
      </c>
      <c r="O246" s="59" t="str">
        <f>TRIM(LEFT(M246,3))&amp;","&amp;TRIM(MID(M246,SEARCH(".",M246,1)+2,2))</f>
        <v>28,7</v>
      </c>
      <c r="P246" s="53">
        <f>VALUE(N246)</f>
        <v>1.7</v>
      </c>
      <c r="Q246" s="53">
        <f>VALUE(O246)</f>
        <v>28.7</v>
      </c>
      <c r="R246" s="41"/>
      <c r="S246" s="41"/>
      <c r="T246" s="41"/>
      <c r="U246" s="41"/>
      <c r="V246" s="41"/>
    </row>
    <row r="247" spans="1:22" ht="59.25" customHeight="1" thickBot="1">
      <c r="A247" s="43"/>
      <c r="B247" s="46">
        <v>244</v>
      </c>
      <c r="C247" s="47" t="s">
        <v>1115</v>
      </c>
      <c r="D247" s="54">
        <v>33450</v>
      </c>
      <c r="E247" s="49" t="s">
        <v>7</v>
      </c>
      <c r="F247" s="49" t="s">
        <v>8</v>
      </c>
      <c r="G247" s="49" t="s">
        <v>45</v>
      </c>
      <c r="H247" s="49" t="s">
        <v>920</v>
      </c>
      <c r="I247" s="49" t="s">
        <v>1116</v>
      </c>
      <c r="J247" s="49" t="s">
        <v>1114</v>
      </c>
      <c r="K247" s="55" t="s">
        <v>11</v>
      </c>
      <c r="L247" s="58" t="str">
        <f t="shared" si="47"/>
        <v>4 г. 0 мес.</v>
      </c>
      <c r="M247" s="51" t="str">
        <f t="shared" si="52"/>
        <v> 4 г. 0 мес.</v>
      </c>
      <c r="N247" s="52" t="str">
        <f t="shared" si="53"/>
        <v>4,0</v>
      </c>
      <c r="O247" s="59" t="str">
        <f t="shared" si="54"/>
        <v>4,0</v>
      </c>
      <c r="P247" s="53">
        <f t="shared" si="58"/>
        <v>4</v>
      </c>
      <c r="Q247" s="53">
        <f t="shared" si="58"/>
        <v>4</v>
      </c>
      <c r="R247" s="41"/>
      <c r="S247" s="41"/>
      <c r="T247" s="41"/>
      <c r="U247" s="41"/>
      <c r="V247" s="41"/>
    </row>
    <row r="248" spans="1:22" ht="111" thickBot="1">
      <c r="A248" s="43"/>
      <c r="B248" s="46">
        <v>245</v>
      </c>
      <c r="C248" s="47" t="s">
        <v>589</v>
      </c>
      <c r="D248" s="54">
        <v>32446</v>
      </c>
      <c r="E248" s="49" t="s">
        <v>28</v>
      </c>
      <c r="F248" s="49" t="s">
        <v>586</v>
      </c>
      <c r="G248" s="49" t="s">
        <v>587</v>
      </c>
      <c r="H248" s="49" t="s">
        <v>591</v>
      </c>
      <c r="I248" s="49" t="s">
        <v>590</v>
      </c>
      <c r="J248" s="49" t="s">
        <v>588</v>
      </c>
      <c r="K248" s="55" t="s">
        <v>11</v>
      </c>
      <c r="L248" s="58" t="str">
        <f t="shared" si="47"/>
        <v>0 л. 0 мес.</v>
      </c>
      <c r="M248" s="51" t="str">
        <f t="shared" si="52"/>
        <v> 4 г. 4 мес.</v>
      </c>
      <c r="N248" s="52" t="str">
        <f t="shared" si="53"/>
        <v>0,0</v>
      </c>
      <c r="O248" s="59" t="str">
        <f t="shared" si="54"/>
        <v>4,4</v>
      </c>
      <c r="P248" s="53">
        <f t="shared" si="58"/>
        <v>0</v>
      </c>
      <c r="Q248" s="53">
        <f t="shared" si="58"/>
        <v>4.4</v>
      </c>
      <c r="R248" s="41"/>
      <c r="S248" s="41"/>
      <c r="T248" s="41"/>
      <c r="U248" s="41"/>
      <c r="V248" s="41"/>
    </row>
    <row r="249" spans="1:22" ht="79.5" thickBot="1">
      <c r="A249" s="43"/>
      <c r="B249" s="46">
        <v>246</v>
      </c>
      <c r="C249" s="47" t="s">
        <v>1028</v>
      </c>
      <c r="D249" s="54">
        <v>26438</v>
      </c>
      <c r="E249" s="49" t="s">
        <v>7</v>
      </c>
      <c r="F249" s="49" t="s">
        <v>8</v>
      </c>
      <c r="G249" s="49" t="s">
        <v>1026</v>
      </c>
      <c r="H249" s="49" t="s">
        <v>1027</v>
      </c>
      <c r="I249" s="49" t="s">
        <v>39</v>
      </c>
      <c r="J249" s="49" t="s">
        <v>989</v>
      </c>
      <c r="K249" s="55" t="s">
        <v>11</v>
      </c>
      <c r="L249" s="58" t="str">
        <f t="shared" si="47"/>
        <v>15 л. 1 мес.</v>
      </c>
      <c r="M249" s="51" t="str">
        <f>RIGHT(H249,LEN(H249)-SEARCH("/",H249,1))</f>
        <v> 21 г. 8 мес.</v>
      </c>
      <c r="N249" s="52" t="str">
        <f>TRIM(LEFT(L249,2))&amp;","&amp;TRIM(MID(L249,SEARCH(".",L249,1)+2,2))</f>
        <v>15,1</v>
      </c>
      <c r="O249" s="59" t="str">
        <f>TRIM(LEFT(M249,3))&amp;","&amp;TRIM(MID(M249,SEARCH(".",M249,1)+2,2))</f>
        <v>21,8</v>
      </c>
      <c r="P249" s="53">
        <f t="shared" si="58"/>
        <v>15.1</v>
      </c>
      <c r="Q249" s="53">
        <f t="shared" si="58"/>
        <v>21.8</v>
      </c>
      <c r="R249" s="41"/>
      <c r="S249" s="41"/>
      <c r="T249" s="41"/>
      <c r="U249" s="41"/>
      <c r="V249" s="41"/>
    </row>
    <row r="250" spans="1:22" ht="63.75" thickBot="1">
      <c r="A250" s="43"/>
      <c r="B250" s="46">
        <v>247</v>
      </c>
      <c r="C250" s="47" t="s">
        <v>1118</v>
      </c>
      <c r="D250" s="54">
        <v>32909</v>
      </c>
      <c r="E250" s="49" t="s">
        <v>7</v>
      </c>
      <c r="F250" s="49" t="s">
        <v>8</v>
      </c>
      <c r="G250" s="49" t="s">
        <v>45</v>
      </c>
      <c r="H250" s="49" t="s">
        <v>1117</v>
      </c>
      <c r="I250" s="49" t="s">
        <v>1119</v>
      </c>
      <c r="J250" s="49" t="s">
        <v>1114</v>
      </c>
      <c r="K250" s="55" t="s">
        <v>11</v>
      </c>
      <c r="L250" s="58" t="str">
        <f t="shared" si="47"/>
        <v>9 л. 11 мес.</v>
      </c>
      <c r="M250" s="51" t="str">
        <f>RIGHT(H250,LEN(H250)-SEARCH("/",H250,1))</f>
        <v> 8 л. 3 мес.</v>
      </c>
      <c r="N250" s="52" t="str">
        <f>TRIM(LEFT(L250,2))&amp;","&amp;TRIM(MID(L250,SEARCH(".",L250,1)+2,2))</f>
        <v>9,11</v>
      </c>
      <c r="O250" s="59" t="str">
        <f>TRIM(LEFT(M250,3))&amp;","&amp;TRIM(MID(M250,SEARCH(".",M250,1)+2,2))</f>
        <v>8,3</v>
      </c>
      <c r="P250" s="53">
        <f t="shared" si="58"/>
        <v>9.11</v>
      </c>
      <c r="Q250" s="53">
        <f t="shared" si="58"/>
        <v>8.3</v>
      </c>
      <c r="R250" s="41"/>
      <c r="S250" s="41"/>
      <c r="T250" s="41"/>
      <c r="U250" s="41"/>
      <c r="V250" s="41"/>
    </row>
    <row r="251" spans="1:22" ht="205.5" thickBot="1">
      <c r="A251" s="43"/>
      <c r="B251" s="46">
        <v>248</v>
      </c>
      <c r="C251" s="47" t="s">
        <v>545</v>
      </c>
      <c r="D251" s="54">
        <v>22827</v>
      </c>
      <c r="E251" s="49" t="s">
        <v>904</v>
      </c>
      <c r="F251" s="49" t="s">
        <v>905</v>
      </c>
      <c r="G251" s="49" t="s">
        <v>25</v>
      </c>
      <c r="H251" s="49" t="s">
        <v>906</v>
      </c>
      <c r="I251" s="49" t="s">
        <v>544</v>
      </c>
      <c r="J251" s="49" t="s">
        <v>907</v>
      </c>
      <c r="K251" s="55" t="s">
        <v>11</v>
      </c>
      <c r="L251" s="58" t="str">
        <f t="shared" si="47"/>
        <v>13 л. 10 мес.</v>
      </c>
      <c r="M251" s="51" t="str">
        <f t="shared" si="52"/>
        <v> 29 л. 5 мес.</v>
      </c>
      <c r="N251" s="52" t="str">
        <f t="shared" si="53"/>
        <v>13,10</v>
      </c>
      <c r="O251" s="59" t="str">
        <f t="shared" si="54"/>
        <v>29,5</v>
      </c>
      <c r="P251" s="53">
        <f t="shared" si="58"/>
        <v>13.1</v>
      </c>
      <c r="Q251" s="53">
        <f t="shared" si="58"/>
        <v>29.5</v>
      </c>
      <c r="R251" s="41"/>
      <c r="S251" s="41"/>
      <c r="T251" s="41"/>
      <c r="U251" s="41"/>
      <c r="V251" s="41"/>
    </row>
    <row r="252" spans="1:22" ht="205.5" thickBot="1">
      <c r="A252" s="43"/>
      <c r="B252" s="46">
        <v>249</v>
      </c>
      <c r="C252" s="47" t="s">
        <v>212</v>
      </c>
      <c r="D252" s="54">
        <v>34987</v>
      </c>
      <c r="E252" s="49" t="s">
        <v>43</v>
      </c>
      <c r="F252" s="49" t="s">
        <v>211</v>
      </c>
      <c r="G252" s="49" t="s">
        <v>45</v>
      </c>
      <c r="H252" s="49" t="s">
        <v>214</v>
      </c>
      <c r="I252" s="49" t="s">
        <v>213</v>
      </c>
      <c r="J252" s="49" t="s">
        <v>1198</v>
      </c>
      <c r="K252" s="55" t="s">
        <v>11</v>
      </c>
      <c r="L252" s="58" t="str">
        <f>LEFT($H252,SEARCH("/",$H252,1)-1)</f>
        <v>0 л. 7 мес.</v>
      </c>
      <c r="M252" s="51" t="str">
        <f t="shared" si="52"/>
        <v> 0 л. 7 мес.</v>
      </c>
      <c r="N252" s="52" t="str">
        <f t="shared" si="53"/>
        <v>0,7</v>
      </c>
      <c r="O252" s="59" t="str">
        <f t="shared" si="54"/>
        <v>0,7</v>
      </c>
      <c r="P252" s="53">
        <f aca="true" t="shared" si="59" ref="P252:Q255">VALUE(N252)</f>
        <v>0.7</v>
      </c>
      <c r="Q252" s="53">
        <f t="shared" si="59"/>
        <v>0.7</v>
      </c>
      <c r="R252" s="41"/>
      <c r="S252" s="41"/>
      <c r="T252" s="41"/>
      <c r="U252" s="41"/>
      <c r="V252" s="41"/>
    </row>
    <row r="253" spans="1:22" ht="79.5" thickBot="1">
      <c r="A253" s="43"/>
      <c r="B253" s="46">
        <v>250</v>
      </c>
      <c r="C253" s="66" t="s">
        <v>824</v>
      </c>
      <c r="D253" s="48">
        <v>28176</v>
      </c>
      <c r="E253" s="49" t="s">
        <v>7</v>
      </c>
      <c r="F253" s="49" t="s">
        <v>34</v>
      </c>
      <c r="G253" s="49" t="s">
        <v>35</v>
      </c>
      <c r="H253" s="49" t="s">
        <v>1686</v>
      </c>
      <c r="I253" s="47" t="s">
        <v>1687</v>
      </c>
      <c r="J253" s="49" t="s">
        <v>1674</v>
      </c>
      <c r="K253" s="55" t="s">
        <v>11</v>
      </c>
      <c r="L253" s="58" t="str">
        <f t="shared" si="47"/>
        <v>26 л. 0 мес.</v>
      </c>
      <c r="M253" s="51" t="str">
        <f t="shared" si="52"/>
        <v> 10 л. 0 мес.</v>
      </c>
      <c r="N253" s="52" t="str">
        <f t="shared" si="53"/>
        <v>26,0</v>
      </c>
      <c r="O253" s="59" t="str">
        <f t="shared" si="54"/>
        <v>10,0</v>
      </c>
      <c r="P253" s="53">
        <f t="shared" si="59"/>
        <v>26</v>
      </c>
      <c r="Q253" s="53">
        <f t="shared" si="59"/>
        <v>10</v>
      </c>
      <c r="R253" s="41"/>
      <c r="S253" s="41"/>
      <c r="T253" s="41"/>
      <c r="U253" s="41"/>
      <c r="V253" s="41"/>
    </row>
    <row r="254" spans="1:22" ht="63.75" thickBot="1">
      <c r="A254" s="43"/>
      <c r="B254" s="46">
        <v>251</v>
      </c>
      <c r="C254" s="47" t="s">
        <v>1552</v>
      </c>
      <c r="D254" s="54">
        <v>35491</v>
      </c>
      <c r="E254" s="49" t="s">
        <v>128</v>
      </c>
      <c r="F254" s="49" t="s">
        <v>1466</v>
      </c>
      <c r="G254" s="49" t="s">
        <v>45</v>
      </c>
      <c r="H254" s="49" t="s">
        <v>1553</v>
      </c>
      <c r="I254" s="49" t="s">
        <v>1554</v>
      </c>
      <c r="J254" s="49" t="s">
        <v>1551</v>
      </c>
      <c r="K254" s="55" t="s">
        <v>11</v>
      </c>
      <c r="L254" s="58" t="str">
        <f t="shared" si="47"/>
        <v>5 л. 2 мес.</v>
      </c>
      <c r="M254" s="51" t="str">
        <f>RIGHT(H254,LEN(H254)-SEARCH("/",H254,1))</f>
        <v> 5 л. 2 мес.</v>
      </c>
      <c r="N254" s="52" t="str">
        <f>TRIM(LEFT(L254,2))&amp;","&amp;TRIM(MID(L254,SEARCH(".",L254,1)+2,2))</f>
        <v>5,2</v>
      </c>
      <c r="O254" s="59" t="str">
        <f>TRIM(LEFT(M254,3))&amp;","&amp;TRIM(MID(M254,SEARCH(".",M254,1)+2,2))</f>
        <v>5,2</v>
      </c>
      <c r="P254" s="53">
        <f>VALUE(N254)</f>
        <v>5.2</v>
      </c>
      <c r="Q254" s="53">
        <f>VALUE(O254)</f>
        <v>5.2</v>
      </c>
      <c r="R254" s="41"/>
      <c r="S254" s="41"/>
      <c r="T254" s="41"/>
      <c r="U254" s="41"/>
      <c r="V254" s="41"/>
    </row>
    <row r="255" spans="1:22" ht="126.75" thickBot="1">
      <c r="A255" s="43"/>
      <c r="B255" s="46">
        <v>252</v>
      </c>
      <c r="C255" s="47" t="s">
        <v>559</v>
      </c>
      <c r="D255" s="54">
        <v>31890</v>
      </c>
      <c r="E255" s="49" t="s">
        <v>560</v>
      </c>
      <c r="F255" s="49" t="s">
        <v>558</v>
      </c>
      <c r="G255" s="49" t="s">
        <v>561</v>
      </c>
      <c r="H255" s="49" t="s">
        <v>562</v>
      </c>
      <c r="I255" s="49" t="s">
        <v>563</v>
      </c>
      <c r="J255" s="49" t="s">
        <v>557</v>
      </c>
      <c r="K255" s="55" t="s">
        <v>11</v>
      </c>
      <c r="L255" s="58" t="str">
        <f t="shared" si="47"/>
        <v>0 л. 0 мес.</v>
      </c>
      <c r="M255" s="51" t="str">
        <f t="shared" si="52"/>
        <v> 13 л. 4 мес.</v>
      </c>
      <c r="N255" s="52" t="str">
        <f t="shared" si="53"/>
        <v>0,0</v>
      </c>
      <c r="O255" s="59" t="str">
        <f t="shared" si="54"/>
        <v>13,4</v>
      </c>
      <c r="P255" s="53">
        <f t="shared" si="59"/>
        <v>0</v>
      </c>
      <c r="Q255" s="53">
        <f t="shared" si="59"/>
        <v>13.4</v>
      </c>
      <c r="R255" s="41"/>
      <c r="S255" s="41"/>
      <c r="T255" s="41"/>
      <c r="U255" s="41"/>
      <c r="V255" s="41"/>
    </row>
    <row r="256" spans="1:22" ht="142.5" thickBot="1">
      <c r="A256" s="43"/>
      <c r="B256" s="46">
        <v>253</v>
      </c>
      <c r="C256" s="47" t="s">
        <v>924</v>
      </c>
      <c r="D256" s="54">
        <v>34022</v>
      </c>
      <c r="E256" s="49" t="s">
        <v>100</v>
      </c>
      <c r="F256" s="49" t="s">
        <v>921</v>
      </c>
      <c r="G256" s="49" t="s">
        <v>1</v>
      </c>
      <c r="H256" s="49" t="s">
        <v>922</v>
      </c>
      <c r="I256" s="49" t="s">
        <v>925</v>
      </c>
      <c r="J256" s="49" t="s">
        <v>923</v>
      </c>
      <c r="K256" s="55" t="s">
        <v>11</v>
      </c>
      <c r="L256" s="58" t="str">
        <f t="shared" si="47"/>
        <v>2 г. 5 мес.</v>
      </c>
      <c r="M256" s="51" t="str">
        <f aca="true" t="shared" si="60" ref="M256:M288">RIGHT(H256,LEN(H256)-SEARCH("/",H256,1))</f>
        <v> 6 л. 5 мес.</v>
      </c>
      <c r="N256" s="52" t="str">
        <f aca="true" t="shared" si="61" ref="N256:N288">TRIM(LEFT(L256,2))&amp;","&amp;TRIM(MID(L256,SEARCH(".",L256,1)+2,2))</f>
        <v>2,5</v>
      </c>
      <c r="O256" s="59" t="str">
        <f aca="true" t="shared" si="62" ref="O256:O288">TRIM(LEFT(M256,3))&amp;","&amp;TRIM(MID(M256,SEARCH(".",M256,1)+2,2))</f>
        <v>6,5</v>
      </c>
      <c r="P256" s="53">
        <f aca="true" t="shared" si="63" ref="P256:Q258">VALUE(N256)</f>
        <v>2.5</v>
      </c>
      <c r="Q256" s="53">
        <f t="shared" si="63"/>
        <v>6.5</v>
      </c>
      <c r="R256" s="41"/>
      <c r="S256" s="41"/>
      <c r="T256" s="41"/>
      <c r="U256" s="41"/>
      <c r="V256" s="41"/>
    </row>
    <row r="257" spans="1:22" ht="95.25" thickBot="1">
      <c r="A257" s="43"/>
      <c r="B257" s="46">
        <v>254</v>
      </c>
      <c r="C257" s="47" t="s">
        <v>1124</v>
      </c>
      <c r="D257" s="54">
        <v>30257</v>
      </c>
      <c r="E257" s="49" t="s">
        <v>1397</v>
      </c>
      <c r="F257" s="49" t="s">
        <v>1398</v>
      </c>
      <c r="G257" s="49" t="s">
        <v>1122</v>
      </c>
      <c r="H257" s="49" t="s">
        <v>1123</v>
      </c>
      <c r="I257" s="49" t="s">
        <v>26</v>
      </c>
      <c r="J257" s="49" t="s">
        <v>1399</v>
      </c>
      <c r="K257" s="55" t="s">
        <v>11</v>
      </c>
      <c r="L257" s="58" t="str">
        <f t="shared" si="47"/>
        <v>17 л. 10 мес.</v>
      </c>
      <c r="M257" s="51" t="str">
        <f t="shared" si="60"/>
        <v> 11 л. 3 мес.</v>
      </c>
      <c r="N257" s="52" t="str">
        <f t="shared" si="61"/>
        <v>17,10</v>
      </c>
      <c r="O257" s="59" t="str">
        <f t="shared" si="62"/>
        <v>11,3</v>
      </c>
      <c r="P257" s="53">
        <f t="shared" si="63"/>
        <v>17.1</v>
      </c>
      <c r="Q257" s="53">
        <f t="shared" si="63"/>
        <v>11.3</v>
      </c>
      <c r="R257" s="41"/>
      <c r="S257" s="41"/>
      <c r="T257" s="41"/>
      <c r="U257" s="41"/>
      <c r="V257" s="41"/>
    </row>
    <row r="258" spans="1:22" ht="95.25" thickBot="1">
      <c r="A258" s="43"/>
      <c r="B258" s="46">
        <v>255</v>
      </c>
      <c r="C258" s="47" t="s">
        <v>813</v>
      </c>
      <c r="D258" s="54">
        <v>35029</v>
      </c>
      <c r="E258" s="49" t="s">
        <v>7</v>
      </c>
      <c r="F258" s="49" t="s">
        <v>341</v>
      </c>
      <c r="G258" s="49" t="s">
        <v>45</v>
      </c>
      <c r="H258" s="49" t="s">
        <v>363</v>
      </c>
      <c r="I258" s="49" t="s">
        <v>365</v>
      </c>
      <c r="J258" s="49" t="s">
        <v>364</v>
      </c>
      <c r="K258" s="55" t="s">
        <v>11</v>
      </c>
      <c r="L258" s="58" t="str">
        <f t="shared" si="47"/>
        <v>3 г. 3 мес.</v>
      </c>
      <c r="M258" s="51" t="str">
        <f t="shared" si="60"/>
        <v> 3 г. 3 мес.</v>
      </c>
      <c r="N258" s="52" t="str">
        <f t="shared" si="61"/>
        <v>3,3</v>
      </c>
      <c r="O258" s="59" t="str">
        <f t="shared" si="62"/>
        <v>3,3</v>
      </c>
      <c r="P258" s="53">
        <f t="shared" si="63"/>
        <v>3.3</v>
      </c>
      <c r="Q258" s="53">
        <f t="shared" si="63"/>
        <v>3.3</v>
      </c>
      <c r="R258" s="41"/>
      <c r="S258" s="41"/>
      <c r="T258" s="41"/>
      <c r="U258" s="41"/>
      <c r="V258" s="41"/>
    </row>
    <row r="259" spans="1:22" ht="79.5" thickBot="1">
      <c r="A259" s="43"/>
      <c r="B259" s="46">
        <v>256</v>
      </c>
      <c r="C259" s="47" t="s">
        <v>1646</v>
      </c>
      <c r="D259" s="54">
        <v>29483</v>
      </c>
      <c r="E259" s="49" t="s">
        <v>128</v>
      </c>
      <c r="F259" s="49" t="s">
        <v>1466</v>
      </c>
      <c r="G259" s="49" t="s">
        <v>391</v>
      </c>
      <c r="H259" s="49" t="s">
        <v>1647</v>
      </c>
      <c r="I259" s="49" t="s">
        <v>1648</v>
      </c>
      <c r="J259" s="49" t="s">
        <v>1645</v>
      </c>
      <c r="K259" s="55" t="s">
        <v>11</v>
      </c>
      <c r="L259" s="58" t="str">
        <f t="shared" si="47"/>
        <v>17 л. 8 мес.</v>
      </c>
      <c r="M259" s="51" t="str">
        <f>RIGHT(H259,LEN(H259)-SEARCH("/",H259,1))</f>
        <v> 18 л. 5 мес.</v>
      </c>
      <c r="N259" s="52" t="str">
        <f>TRIM(LEFT(L259,2))&amp;","&amp;TRIM(MID(L259,SEARCH(".",L259,1)+2,2))</f>
        <v>17,8</v>
      </c>
      <c r="O259" s="59" t="str">
        <f>TRIM(LEFT(M259,3))&amp;","&amp;TRIM(MID(M259,SEARCH(".",M259,1)+2,2))</f>
        <v>18,5</v>
      </c>
      <c r="P259" s="53">
        <f>VALUE(N259)</f>
        <v>17.8</v>
      </c>
      <c r="Q259" s="53">
        <f>VALUE(O259)</f>
        <v>18.5</v>
      </c>
      <c r="R259" s="41"/>
      <c r="S259" s="41"/>
      <c r="T259" s="41"/>
      <c r="U259" s="41"/>
      <c r="V259" s="41"/>
    </row>
    <row r="260" spans="1:22" ht="126.75" thickBot="1">
      <c r="A260" s="43"/>
      <c r="B260" s="46">
        <v>257</v>
      </c>
      <c r="C260" s="47" t="s">
        <v>825</v>
      </c>
      <c r="D260" s="54">
        <v>34673</v>
      </c>
      <c r="E260" s="49" t="s">
        <v>42</v>
      </c>
      <c r="F260" s="49" t="s">
        <v>166</v>
      </c>
      <c r="G260" s="49" t="s">
        <v>61</v>
      </c>
      <c r="H260" s="49" t="s">
        <v>167</v>
      </c>
      <c r="I260" s="49" t="s">
        <v>1404</v>
      </c>
      <c r="J260" s="49" t="s">
        <v>938</v>
      </c>
      <c r="K260" s="55" t="s">
        <v>11</v>
      </c>
      <c r="L260" s="58" t="str">
        <f>LEFT($H260,SEARCH("/",$H260,1)-1)</f>
        <v>0 л. 7 мес.</v>
      </c>
      <c r="M260" s="51" t="str">
        <f t="shared" si="60"/>
        <v> 1 г. 2 мес.</v>
      </c>
      <c r="N260" s="52" t="str">
        <f t="shared" si="61"/>
        <v>0,7</v>
      </c>
      <c r="O260" s="59" t="str">
        <f t="shared" si="62"/>
        <v>1,2</v>
      </c>
      <c r="P260" s="53">
        <f aca="true" t="shared" si="64" ref="P260:Q262">VALUE(N260)</f>
        <v>0.7</v>
      </c>
      <c r="Q260" s="53">
        <f t="shared" si="64"/>
        <v>1.2</v>
      </c>
      <c r="R260" s="41"/>
      <c r="S260" s="41"/>
      <c r="T260" s="41"/>
      <c r="U260" s="41"/>
      <c r="V260" s="41"/>
    </row>
    <row r="261" spans="1:22" ht="126.75" thickBot="1">
      <c r="A261" s="43"/>
      <c r="B261" s="46">
        <v>258</v>
      </c>
      <c r="C261" s="47" t="s">
        <v>526</v>
      </c>
      <c r="D261" s="54">
        <v>22146</v>
      </c>
      <c r="E261" s="49" t="s">
        <v>42</v>
      </c>
      <c r="F261" s="49" t="s">
        <v>525</v>
      </c>
      <c r="G261" s="49" t="s">
        <v>523</v>
      </c>
      <c r="H261" s="49" t="s">
        <v>524</v>
      </c>
      <c r="I261" s="49" t="s">
        <v>527</v>
      </c>
      <c r="J261" s="49" t="s">
        <v>487</v>
      </c>
      <c r="K261" s="55" t="s">
        <v>11</v>
      </c>
      <c r="L261" s="58" t="str">
        <f aca="true" t="shared" si="65" ref="L261:L332">LEFT($H261,SEARCH("/",$H261,1)-1)</f>
        <v>34 г. 2 мес.</v>
      </c>
      <c r="M261" s="51" t="str">
        <f t="shared" si="60"/>
        <v> 34 г. 2 мес.</v>
      </c>
      <c r="N261" s="52" t="str">
        <f t="shared" si="61"/>
        <v>34,2</v>
      </c>
      <c r="O261" s="59" t="str">
        <f t="shared" si="62"/>
        <v>34,2</v>
      </c>
      <c r="P261" s="53">
        <f t="shared" si="64"/>
        <v>34.2</v>
      </c>
      <c r="Q261" s="53">
        <f t="shared" si="64"/>
        <v>34.2</v>
      </c>
      <c r="R261" s="41"/>
      <c r="S261" s="41"/>
      <c r="T261" s="41"/>
      <c r="U261" s="41"/>
      <c r="V261" s="41"/>
    </row>
    <row r="262" spans="1:22" ht="95.25" thickBot="1">
      <c r="A262" s="43"/>
      <c r="B262" s="46">
        <v>259</v>
      </c>
      <c r="C262" s="47" t="s">
        <v>1555</v>
      </c>
      <c r="D262" s="54">
        <v>30248</v>
      </c>
      <c r="E262" s="49" t="s">
        <v>128</v>
      </c>
      <c r="F262" s="49" t="s">
        <v>1466</v>
      </c>
      <c r="G262" s="49" t="s">
        <v>71</v>
      </c>
      <c r="H262" s="49" t="s">
        <v>1556</v>
      </c>
      <c r="I262" s="49" t="s">
        <v>1557</v>
      </c>
      <c r="J262" s="49" t="s">
        <v>1530</v>
      </c>
      <c r="K262" s="55" t="s">
        <v>11</v>
      </c>
      <c r="L262" s="58" t="str">
        <f t="shared" si="65"/>
        <v>10 л. 2 мес.</v>
      </c>
      <c r="M262" s="51" t="str">
        <f>RIGHT(H262,LEN(H262)-SEARCH("/",H262,1))</f>
        <v> 0 л. 0 мес.</v>
      </c>
      <c r="N262" s="52" t="str">
        <f>TRIM(LEFT(L262,2))&amp;","&amp;TRIM(MID(L262,SEARCH(".",L262,1)+2,2))</f>
        <v>10,2</v>
      </c>
      <c r="O262" s="59" t="str">
        <f>TRIM(LEFT(M262,3))&amp;","&amp;TRIM(MID(M262,SEARCH(".",M262,1)+2,2))</f>
        <v>0,0</v>
      </c>
      <c r="P262" s="53">
        <f t="shared" si="64"/>
        <v>10.2</v>
      </c>
      <c r="Q262" s="53">
        <f t="shared" si="64"/>
        <v>0</v>
      </c>
      <c r="R262" s="41"/>
      <c r="S262" s="41"/>
      <c r="T262" s="41"/>
      <c r="U262" s="41"/>
      <c r="V262" s="41"/>
    </row>
    <row r="263" spans="1:22" ht="95.25" thickBot="1">
      <c r="A263" s="43"/>
      <c r="B263" s="46">
        <v>260</v>
      </c>
      <c r="C263" s="47" t="s">
        <v>1031</v>
      </c>
      <c r="D263" s="54">
        <v>29210</v>
      </c>
      <c r="E263" s="49" t="s">
        <v>43</v>
      </c>
      <c r="F263" s="49" t="s">
        <v>390</v>
      </c>
      <c r="G263" s="49" t="s">
        <v>45</v>
      </c>
      <c r="H263" s="49" t="s">
        <v>1032</v>
      </c>
      <c r="I263" s="49" t="s">
        <v>1033</v>
      </c>
      <c r="J263" s="49" t="s">
        <v>1030</v>
      </c>
      <c r="K263" s="55" t="s">
        <v>11</v>
      </c>
      <c r="L263" s="58" t="str">
        <f t="shared" si="65"/>
        <v>0 л. 0 мес.</v>
      </c>
      <c r="M263" s="51" t="str">
        <f t="shared" si="60"/>
        <v> 18 л. 5 мес.</v>
      </c>
      <c r="N263" s="52" t="str">
        <f t="shared" si="61"/>
        <v>0,0</v>
      </c>
      <c r="O263" s="59" t="str">
        <f t="shared" si="62"/>
        <v>18,5</v>
      </c>
      <c r="P263" s="53">
        <f aca="true" t="shared" si="66" ref="P263:Q267">VALUE(N263)</f>
        <v>0</v>
      </c>
      <c r="Q263" s="53">
        <f t="shared" si="66"/>
        <v>18.5</v>
      </c>
      <c r="R263" s="41"/>
      <c r="S263" s="41"/>
      <c r="T263" s="41"/>
      <c r="U263" s="41"/>
      <c r="V263" s="41"/>
    </row>
    <row r="264" spans="1:22" ht="95.25" thickBot="1">
      <c r="A264" s="43"/>
      <c r="B264" s="46">
        <v>261</v>
      </c>
      <c r="C264" s="47" t="s">
        <v>829</v>
      </c>
      <c r="D264" s="54">
        <v>35257</v>
      </c>
      <c r="E264" s="49" t="s">
        <v>43</v>
      </c>
      <c r="F264" s="49" t="s">
        <v>241</v>
      </c>
      <c r="G264" s="49" t="s">
        <v>242</v>
      </c>
      <c r="H264" s="49" t="s">
        <v>243</v>
      </c>
      <c r="I264" s="49" t="s">
        <v>244</v>
      </c>
      <c r="J264" s="49" t="s">
        <v>1401</v>
      </c>
      <c r="K264" s="55" t="s">
        <v>11</v>
      </c>
      <c r="L264" s="58" t="str">
        <f t="shared" si="65"/>
        <v>0 л. 0 мес.</v>
      </c>
      <c r="M264" s="51" t="str">
        <f t="shared" si="60"/>
        <v> 0 л. 6 мес.</v>
      </c>
      <c r="N264" s="52" t="str">
        <f t="shared" si="61"/>
        <v>0,0</v>
      </c>
      <c r="O264" s="59" t="str">
        <f t="shared" si="62"/>
        <v>0,6</v>
      </c>
      <c r="P264" s="53">
        <f t="shared" si="66"/>
        <v>0</v>
      </c>
      <c r="Q264" s="53">
        <f t="shared" si="66"/>
        <v>0.6</v>
      </c>
      <c r="R264" s="41"/>
      <c r="S264" s="41"/>
      <c r="T264" s="41"/>
      <c r="U264" s="41"/>
      <c r="V264" s="41"/>
    </row>
    <row r="265" spans="1:22" ht="111" thickBot="1">
      <c r="A265" s="43"/>
      <c r="B265" s="46">
        <v>262</v>
      </c>
      <c r="C265" s="47" t="s">
        <v>218</v>
      </c>
      <c r="D265" s="54">
        <v>28718</v>
      </c>
      <c r="E265" s="49" t="s">
        <v>43</v>
      </c>
      <c r="F265" s="49" t="s">
        <v>217</v>
      </c>
      <c r="G265" s="49" t="s">
        <v>157</v>
      </c>
      <c r="H265" s="49" t="s">
        <v>219</v>
      </c>
      <c r="I265" s="49" t="s">
        <v>1199</v>
      </c>
      <c r="J265" s="49" t="s">
        <v>1196</v>
      </c>
      <c r="K265" s="55" t="s">
        <v>11</v>
      </c>
      <c r="L265" s="58" t="str">
        <f t="shared" si="65"/>
        <v>0 л. 0 мес.</v>
      </c>
      <c r="M265" s="51" t="str">
        <f t="shared" si="60"/>
        <v> 19 л. 9 мес.</v>
      </c>
      <c r="N265" s="52" t="str">
        <f t="shared" si="61"/>
        <v>0,0</v>
      </c>
      <c r="O265" s="59" t="str">
        <f t="shared" si="62"/>
        <v>19,9</v>
      </c>
      <c r="P265" s="53">
        <f t="shared" si="66"/>
        <v>0</v>
      </c>
      <c r="Q265" s="53">
        <f t="shared" si="66"/>
        <v>19.9</v>
      </c>
      <c r="R265" s="41"/>
      <c r="S265" s="41"/>
      <c r="T265" s="41"/>
      <c r="U265" s="41"/>
      <c r="V265" s="41"/>
    </row>
    <row r="266" spans="1:22" ht="95.25" thickBot="1">
      <c r="A266" s="43"/>
      <c r="B266" s="46">
        <v>263</v>
      </c>
      <c r="C266" s="47" t="s">
        <v>1689</v>
      </c>
      <c r="D266" s="54">
        <v>35314</v>
      </c>
      <c r="E266" s="49" t="s">
        <v>7</v>
      </c>
      <c r="F266" s="49" t="s">
        <v>8</v>
      </c>
      <c r="G266" s="49" t="s">
        <v>45</v>
      </c>
      <c r="H266" s="49" t="s">
        <v>1688</v>
      </c>
      <c r="I266" s="49" t="s">
        <v>1690</v>
      </c>
      <c r="J266" s="49" t="s">
        <v>1663</v>
      </c>
      <c r="K266" s="55" t="s">
        <v>11</v>
      </c>
      <c r="L266" s="58" t="str">
        <f t="shared" si="65"/>
        <v>3 г. 4 мес.</v>
      </c>
      <c r="M266" s="51" t="str">
        <f>RIGHT(H266,LEN(H266)-SEARCH("/",H266,1))</f>
        <v> 2 г. 4 мес.</v>
      </c>
      <c r="N266" s="52" t="str">
        <f>TRIM(LEFT(L266,2))&amp;","&amp;TRIM(MID(L266,SEARCH(".",L266,1)+2,2))</f>
        <v>3,4</v>
      </c>
      <c r="O266" s="59" t="str">
        <f>TRIM(LEFT(M266,3))&amp;","&amp;TRIM(MID(M266,SEARCH(".",M266,1)+2,2))</f>
        <v>2,4</v>
      </c>
      <c r="P266" s="53">
        <f>VALUE(N266)</f>
        <v>3.4</v>
      </c>
      <c r="Q266" s="53">
        <f>VALUE(O266)</f>
        <v>2.4</v>
      </c>
      <c r="R266" s="41"/>
      <c r="S266" s="41"/>
      <c r="T266" s="41"/>
      <c r="U266" s="41"/>
      <c r="V266" s="41"/>
    </row>
    <row r="267" spans="1:22" ht="95.25" thickBot="1">
      <c r="A267" s="43"/>
      <c r="B267" s="46">
        <v>264</v>
      </c>
      <c r="C267" s="47" t="s">
        <v>1194</v>
      </c>
      <c r="D267" s="54">
        <v>29115</v>
      </c>
      <c r="E267" s="49" t="s">
        <v>43</v>
      </c>
      <c r="F267" s="49" t="s">
        <v>1191</v>
      </c>
      <c r="G267" s="49" t="s">
        <v>1192</v>
      </c>
      <c r="H267" s="49" t="s">
        <v>484</v>
      </c>
      <c r="I267" s="49" t="s">
        <v>26</v>
      </c>
      <c r="J267" s="49" t="s">
        <v>1193</v>
      </c>
      <c r="K267" s="55" t="s">
        <v>11</v>
      </c>
      <c r="L267" s="58" t="str">
        <f t="shared" si="65"/>
        <v>0 л. 0 мес.</v>
      </c>
      <c r="M267" s="51" t="str">
        <f t="shared" si="60"/>
        <v> 16 л. 3 мес.</v>
      </c>
      <c r="N267" s="52" t="str">
        <f t="shared" si="61"/>
        <v>0,0</v>
      </c>
      <c r="O267" s="59" t="str">
        <f t="shared" si="62"/>
        <v>16,3</v>
      </c>
      <c r="P267" s="53">
        <f t="shared" si="66"/>
        <v>0</v>
      </c>
      <c r="Q267" s="53">
        <f t="shared" si="66"/>
        <v>16.3</v>
      </c>
      <c r="R267" s="41"/>
      <c r="S267" s="41"/>
      <c r="T267" s="41"/>
      <c r="U267" s="41"/>
      <c r="V267" s="41"/>
    </row>
    <row r="268" spans="1:22" ht="126.75" thickBot="1">
      <c r="A268" s="43"/>
      <c r="B268" s="46">
        <v>265</v>
      </c>
      <c r="C268" s="47" t="s">
        <v>1034</v>
      </c>
      <c r="D268" s="54">
        <v>30362</v>
      </c>
      <c r="E268" s="49" t="s">
        <v>42</v>
      </c>
      <c r="F268" s="49" t="s">
        <v>1021</v>
      </c>
      <c r="G268" s="49" t="s">
        <v>45</v>
      </c>
      <c r="H268" s="49" t="s">
        <v>1035</v>
      </c>
      <c r="I268" s="49" t="s">
        <v>946</v>
      </c>
      <c r="J268" s="49" t="s">
        <v>963</v>
      </c>
      <c r="K268" s="55" t="s">
        <v>11</v>
      </c>
      <c r="L268" s="58" t="str">
        <f t="shared" si="65"/>
        <v>3 г. 10 мес.</v>
      </c>
      <c r="M268" s="51" t="str">
        <f t="shared" si="60"/>
        <v> 0 л. 0 мес.</v>
      </c>
      <c r="N268" s="52" t="str">
        <f t="shared" si="61"/>
        <v>3,10</v>
      </c>
      <c r="O268" s="59" t="str">
        <f t="shared" si="62"/>
        <v>0,0</v>
      </c>
      <c r="P268" s="53">
        <f aca="true" t="shared" si="67" ref="P268:Q284">VALUE(N268)</f>
        <v>3.1</v>
      </c>
      <c r="Q268" s="53">
        <f t="shared" si="67"/>
        <v>0</v>
      </c>
      <c r="R268" s="41"/>
      <c r="S268" s="41"/>
      <c r="T268" s="41"/>
      <c r="U268" s="41"/>
      <c r="V268" s="41"/>
    </row>
    <row r="269" spans="1:22" ht="79.5" thickBot="1">
      <c r="A269" s="43"/>
      <c r="B269" s="46">
        <v>266</v>
      </c>
      <c r="C269" s="47" t="s">
        <v>714</v>
      </c>
      <c r="D269" s="54">
        <v>31756</v>
      </c>
      <c r="E269" s="49" t="s">
        <v>7</v>
      </c>
      <c r="F269" s="49" t="s">
        <v>8</v>
      </c>
      <c r="G269" s="49" t="s">
        <v>681</v>
      </c>
      <c r="H269" s="49" t="s">
        <v>715</v>
      </c>
      <c r="I269" s="49" t="s">
        <v>1359</v>
      </c>
      <c r="J269" s="49" t="s">
        <v>713</v>
      </c>
      <c r="K269" s="55" t="s">
        <v>11</v>
      </c>
      <c r="L269" s="58" t="str">
        <f t="shared" si="65"/>
        <v>12 л. 9 мес.</v>
      </c>
      <c r="M269" s="51" t="str">
        <f t="shared" si="60"/>
        <v> 0 л. 11 мес.</v>
      </c>
      <c r="N269" s="52" t="str">
        <f t="shared" si="61"/>
        <v>12,9</v>
      </c>
      <c r="O269" s="59" t="str">
        <f t="shared" si="62"/>
        <v>0,11</v>
      </c>
      <c r="P269" s="53">
        <f t="shared" si="67"/>
        <v>12.9</v>
      </c>
      <c r="Q269" s="53">
        <f t="shared" si="67"/>
        <v>0.11</v>
      </c>
      <c r="R269" s="41"/>
      <c r="S269" s="41"/>
      <c r="T269" s="41"/>
      <c r="U269" s="41"/>
      <c r="V269" s="41"/>
    </row>
    <row r="270" spans="1:22" ht="126.75" thickBot="1">
      <c r="A270" s="43"/>
      <c r="B270" s="46">
        <v>267</v>
      </c>
      <c r="C270" s="47" t="s">
        <v>79</v>
      </c>
      <c r="D270" s="54">
        <v>29317</v>
      </c>
      <c r="E270" s="49" t="s">
        <v>82</v>
      </c>
      <c r="F270" s="49" t="s">
        <v>592</v>
      </c>
      <c r="G270" s="49" t="s">
        <v>593</v>
      </c>
      <c r="H270" s="49" t="s">
        <v>594</v>
      </c>
      <c r="I270" s="49" t="s">
        <v>595</v>
      </c>
      <c r="J270" s="49" t="s">
        <v>588</v>
      </c>
      <c r="K270" s="55" t="s">
        <v>11</v>
      </c>
      <c r="L270" s="58" t="str">
        <f t="shared" si="65"/>
        <v>5 л. 7 мес.</v>
      </c>
      <c r="M270" s="51" t="str">
        <f t="shared" si="60"/>
        <v> 14 л. 2 мес.</v>
      </c>
      <c r="N270" s="52" t="str">
        <f t="shared" si="61"/>
        <v>5,7</v>
      </c>
      <c r="O270" s="59" t="str">
        <f t="shared" si="62"/>
        <v>14,2</v>
      </c>
      <c r="P270" s="53">
        <f t="shared" si="67"/>
        <v>5.7</v>
      </c>
      <c r="Q270" s="53">
        <f t="shared" si="67"/>
        <v>14.2</v>
      </c>
      <c r="R270" s="41"/>
      <c r="S270" s="41"/>
      <c r="T270" s="41"/>
      <c r="U270" s="41"/>
      <c r="V270" s="41"/>
    </row>
    <row r="271" spans="1:22" ht="111" thickBot="1">
      <c r="A271" s="43"/>
      <c r="B271" s="46">
        <v>268</v>
      </c>
      <c r="C271" s="47" t="s">
        <v>285</v>
      </c>
      <c r="D271" s="54">
        <v>24645</v>
      </c>
      <c r="E271" s="49" t="s">
        <v>7</v>
      </c>
      <c r="F271" s="49" t="s">
        <v>8</v>
      </c>
      <c r="G271" s="49" t="s">
        <v>284</v>
      </c>
      <c r="H271" s="49" t="s">
        <v>286</v>
      </c>
      <c r="I271" s="49" t="s">
        <v>287</v>
      </c>
      <c r="J271" s="49" t="s">
        <v>1484</v>
      </c>
      <c r="K271" s="55" t="s">
        <v>11</v>
      </c>
      <c r="L271" s="58" t="str">
        <f t="shared" si="65"/>
        <v>18 л. 11 мес.</v>
      </c>
      <c r="M271" s="51" t="str">
        <f t="shared" si="60"/>
        <v> 0 л. 0 мес.</v>
      </c>
      <c r="N271" s="52" t="str">
        <f t="shared" si="61"/>
        <v>18,11</v>
      </c>
      <c r="O271" s="59" t="str">
        <f t="shared" si="62"/>
        <v>0,0</v>
      </c>
      <c r="P271" s="53">
        <f t="shared" si="67"/>
        <v>18.11</v>
      </c>
      <c r="Q271" s="53">
        <f t="shared" si="67"/>
        <v>0</v>
      </c>
      <c r="R271" s="41"/>
      <c r="S271" s="41"/>
      <c r="T271" s="41"/>
      <c r="U271" s="41"/>
      <c r="V271" s="41"/>
    </row>
    <row r="272" spans="1:22" ht="158.25" thickBot="1">
      <c r="A272" s="43"/>
      <c r="B272" s="46">
        <v>269</v>
      </c>
      <c r="C272" s="47" t="s">
        <v>826</v>
      </c>
      <c r="D272" s="54">
        <v>34549</v>
      </c>
      <c r="E272" s="49" t="s">
        <v>777</v>
      </c>
      <c r="F272" s="49" t="s">
        <v>778</v>
      </c>
      <c r="G272" s="49" t="s">
        <v>45</v>
      </c>
      <c r="H272" s="49" t="s">
        <v>779</v>
      </c>
      <c r="I272" s="49" t="s">
        <v>652</v>
      </c>
      <c r="J272" s="49" t="s">
        <v>780</v>
      </c>
      <c r="K272" s="55" t="s">
        <v>11</v>
      </c>
      <c r="L272" s="58" t="str">
        <f t="shared" si="65"/>
        <v>3 г. 0 мес.</v>
      </c>
      <c r="M272" s="51" t="str">
        <f t="shared" si="60"/>
        <v> 2 г. 7 мес.</v>
      </c>
      <c r="N272" s="52" t="str">
        <f t="shared" si="61"/>
        <v>3,0</v>
      </c>
      <c r="O272" s="59" t="str">
        <f t="shared" si="62"/>
        <v>2,7</v>
      </c>
      <c r="P272" s="53">
        <f t="shared" si="67"/>
        <v>3</v>
      </c>
      <c r="Q272" s="53">
        <f t="shared" si="67"/>
        <v>2.7</v>
      </c>
      <c r="R272" s="41"/>
      <c r="S272" s="41"/>
      <c r="T272" s="41"/>
      <c r="U272" s="41"/>
      <c r="V272" s="41"/>
    </row>
    <row r="273" spans="1:22" ht="142.5" thickBot="1">
      <c r="A273" s="43"/>
      <c r="B273" s="46">
        <v>270</v>
      </c>
      <c r="C273" s="47" t="s">
        <v>548</v>
      </c>
      <c r="D273" s="54">
        <v>31535</v>
      </c>
      <c r="E273" s="49" t="s">
        <v>543</v>
      </c>
      <c r="F273" s="49" t="s">
        <v>546</v>
      </c>
      <c r="G273" s="49" t="s">
        <v>2</v>
      </c>
      <c r="H273" s="49" t="s">
        <v>550</v>
      </c>
      <c r="I273" s="49" t="s">
        <v>549</v>
      </c>
      <c r="J273" s="49" t="s">
        <v>547</v>
      </c>
      <c r="K273" s="55" t="s">
        <v>11</v>
      </c>
      <c r="L273" s="58" t="str">
        <f t="shared" si="65"/>
        <v>0 л. 3 мес.</v>
      </c>
      <c r="M273" s="51" t="str">
        <f>RIGHT(H273,LEN(H273)-SEARCH("/",H273,1))</f>
        <v> 13 л. 1 мес.</v>
      </c>
      <c r="N273" s="52" t="str">
        <f>TRIM(LEFT(L273,2))&amp;","&amp;TRIM(MID(L273,SEARCH(".",L273,1)+2,2))</f>
        <v>0,3</v>
      </c>
      <c r="O273" s="59" t="str">
        <f>TRIM(LEFT(M273,3))&amp;","&amp;TRIM(MID(M273,SEARCH(".",M273,1)+2,2))</f>
        <v>13,1</v>
      </c>
      <c r="P273" s="53">
        <f t="shared" si="67"/>
        <v>0.3</v>
      </c>
      <c r="Q273" s="53">
        <f t="shared" si="67"/>
        <v>13.1</v>
      </c>
      <c r="R273" s="41"/>
      <c r="S273" s="41"/>
      <c r="T273" s="41"/>
      <c r="U273" s="41"/>
      <c r="V273" s="41"/>
    </row>
    <row r="274" spans="1:22" ht="63.75" thickBot="1">
      <c r="A274" s="43"/>
      <c r="B274" s="46">
        <v>271</v>
      </c>
      <c r="C274" s="47" t="s">
        <v>1270</v>
      </c>
      <c r="D274" s="54">
        <v>27505</v>
      </c>
      <c r="E274" s="49" t="s">
        <v>7</v>
      </c>
      <c r="F274" s="49" t="s">
        <v>8</v>
      </c>
      <c r="G274" s="49" t="s">
        <v>45</v>
      </c>
      <c r="H274" s="49" t="s">
        <v>1271</v>
      </c>
      <c r="I274" s="49" t="s">
        <v>1272</v>
      </c>
      <c r="J274" s="49" t="s">
        <v>1266</v>
      </c>
      <c r="K274" s="55" t="s">
        <v>11</v>
      </c>
      <c r="L274" s="58" t="str">
        <f t="shared" si="65"/>
        <v>13 л. 1 мес.</v>
      </c>
      <c r="M274" s="51" t="str">
        <f>RIGHT(H274,LEN(H274)-SEARCH("/",H274,1))</f>
        <v> 13 л. 1 мес.</v>
      </c>
      <c r="N274" s="52" t="str">
        <f>TRIM(LEFT(L274,2))&amp;","&amp;TRIM(MID(L274,SEARCH(".",L274,1)+2,2))</f>
        <v>13,1</v>
      </c>
      <c r="O274" s="59" t="str">
        <f>TRIM(LEFT(M274,3))&amp;","&amp;TRIM(MID(M274,SEARCH(".",M274,1)+2,2))</f>
        <v>13,1</v>
      </c>
      <c r="P274" s="53">
        <f>VALUE(N274)</f>
        <v>13.1</v>
      </c>
      <c r="Q274" s="53">
        <f>VALUE(O274)</f>
        <v>13.1</v>
      </c>
      <c r="R274" s="41"/>
      <c r="S274" s="41"/>
      <c r="T274" s="41"/>
      <c r="U274" s="41"/>
      <c r="V274" s="41"/>
    </row>
    <row r="275" spans="1:22" ht="142.5" thickBot="1">
      <c r="A275" s="43"/>
      <c r="B275" s="46">
        <v>272</v>
      </c>
      <c r="C275" s="47" t="s">
        <v>187</v>
      </c>
      <c r="D275" s="54">
        <v>29658</v>
      </c>
      <c r="E275" s="49" t="s">
        <v>44</v>
      </c>
      <c r="F275" s="49" t="s">
        <v>181</v>
      </c>
      <c r="G275" s="49" t="s">
        <v>185</v>
      </c>
      <c r="H275" s="49" t="s">
        <v>186</v>
      </c>
      <c r="I275" s="49" t="s">
        <v>188</v>
      </c>
      <c r="J275" s="49" t="s">
        <v>744</v>
      </c>
      <c r="K275" s="55" t="s">
        <v>11</v>
      </c>
      <c r="L275" s="58" t="str">
        <f t="shared" si="65"/>
        <v>13 л. 8 мес.</v>
      </c>
      <c r="M275" s="51" t="str">
        <f t="shared" si="60"/>
        <v> 13 л. 11 мес.</v>
      </c>
      <c r="N275" s="52" t="str">
        <f t="shared" si="61"/>
        <v>13,8</v>
      </c>
      <c r="O275" s="59" t="str">
        <f t="shared" si="62"/>
        <v>13,11</v>
      </c>
      <c r="P275" s="53">
        <f t="shared" si="67"/>
        <v>13.8</v>
      </c>
      <c r="Q275" s="53">
        <f t="shared" si="67"/>
        <v>13.11</v>
      </c>
      <c r="R275" s="41"/>
      <c r="S275" s="41"/>
      <c r="T275" s="41"/>
      <c r="U275" s="41"/>
      <c r="V275" s="41"/>
    </row>
    <row r="276" spans="1:22" ht="63.75" thickBot="1">
      <c r="A276" s="43"/>
      <c r="B276" s="46">
        <v>273</v>
      </c>
      <c r="C276" s="47" t="s">
        <v>845</v>
      </c>
      <c r="D276" s="54">
        <v>28655</v>
      </c>
      <c r="E276" s="49" t="s">
        <v>7</v>
      </c>
      <c r="F276" s="49" t="s">
        <v>8</v>
      </c>
      <c r="G276" s="49" t="s">
        <v>45</v>
      </c>
      <c r="H276" s="49" t="s">
        <v>844</v>
      </c>
      <c r="I276" s="49" t="s">
        <v>846</v>
      </c>
      <c r="J276" s="49" t="s">
        <v>843</v>
      </c>
      <c r="K276" s="55" t="s">
        <v>11</v>
      </c>
      <c r="L276" s="58" t="str">
        <f t="shared" si="65"/>
        <v>23 г. 11 мес.</v>
      </c>
      <c r="M276" s="51" t="str">
        <f>RIGHT(H276,LEN(H276)-SEARCH("/",H276,1))</f>
        <v> 23 г. 11 мес.</v>
      </c>
      <c r="N276" s="52" t="str">
        <f>TRIM(LEFT(L276,2))&amp;","&amp;TRIM(MID(L276,SEARCH(".",L276,1)+2,2))</f>
        <v>23,11</v>
      </c>
      <c r="O276" s="59" t="str">
        <f>TRIM(LEFT(M276,3))&amp;","&amp;TRIM(MID(M276,SEARCH(".",M276,1)+2,2))</f>
        <v>23,11</v>
      </c>
      <c r="P276" s="53">
        <f t="shared" si="67"/>
        <v>23.11</v>
      </c>
      <c r="Q276" s="53">
        <f t="shared" si="67"/>
        <v>23.11</v>
      </c>
      <c r="R276" s="41"/>
      <c r="S276" s="41"/>
      <c r="T276" s="41"/>
      <c r="U276" s="41"/>
      <c r="V276" s="41"/>
    </row>
    <row r="277" spans="1:22" ht="95.25" thickBot="1">
      <c r="A277" s="43"/>
      <c r="B277" s="46">
        <v>274</v>
      </c>
      <c r="C277" s="47" t="s">
        <v>814</v>
      </c>
      <c r="D277" s="54">
        <v>32330</v>
      </c>
      <c r="E277" s="49" t="s">
        <v>1395</v>
      </c>
      <c r="F277" s="49" t="s">
        <v>1396</v>
      </c>
      <c r="G277" s="49" t="s">
        <v>1371</v>
      </c>
      <c r="H277" s="49" t="s">
        <v>1372</v>
      </c>
      <c r="I277" s="49" t="s">
        <v>1373</v>
      </c>
      <c r="J277" s="49" t="s">
        <v>1377</v>
      </c>
      <c r="K277" s="55" t="s">
        <v>11</v>
      </c>
      <c r="L277" s="58" t="str">
        <f t="shared" si="65"/>
        <v>4 г. 2 мес.</v>
      </c>
      <c r="M277" s="51" t="str">
        <f t="shared" si="60"/>
        <v> 10 л. 3 мес.</v>
      </c>
      <c r="N277" s="52" t="str">
        <f t="shared" si="61"/>
        <v>4,2</v>
      </c>
      <c r="O277" s="59" t="str">
        <f t="shared" si="62"/>
        <v>10,3</v>
      </c>
      <c r="P277" s="53">
        <f t="shared" si="67"/>
        <v>4.2</v>
      </c>
      <c r="Q277" s="53">
        <f t="shared" si="67"/>
        <v>10.3</v>
      </c>
      <c r="R277" s="41"/>
      <c r="S277" s="41"/>
      <c r="T277" s="41"/>
      <c r="U277" s="41"/>
      <c r="V277" s="41"/>
    </row>
    <row r="278" spans="1:22" ht="126.75" thickBot="1">
      <c r="A278" s="43"/>
      <c r="B278" s="46">
        <v>275</v>
      </c>
      <c r="C278" s="47" t="s">
        <v>694</v>
      </c>
      <c r="D278" s="54">
        <v>26981</v>
      </c>
      <c r="E278" s="49" t="s">
        <v>51</v>
      </c>
      <c r="F278" s="49" t="s">
        <v>716</v>
      </c>
      <c r="G278" s="49" t="s">
        <v>45</v>
      </c>
      <c r="H278" s="49" t="s">
        <v>693</v>
      </c>
      <c r="I278" s="49" t="s">
        <v>717</v>
      </c>
      <c r="J278" s="49" t="s">
        <v>707</v>
      </c>
      <c r="K278" s="55" t="s">
        <v>11</v>
      </c>
      <c r="L278" s="58" t="str">
        <f t="shared" si="65"/>
        <v>26 л. 3 мес.</v>
      </c>
      <c r="M278" s="51" t="str">
        <f>RIGHT(H278,LEN(H278)-SEARCH("/",H278,1))</f>
        <v> 19 л. 6 мес.</v>
      </c>
      <c r="N278" s="52" t="str">
        <f>TRIM(LEFT(L278,2))&amp;","&amp;TRIM(MID(L278,SEARCH(".",L278,1)+2,2))</f>
        <v>26,3</v>
      </c>
      <c r="O278" s="59" t="str">
        <f>TRIM(LEFT(M278,3))&amp;","&amp;TRIM(MID(M278,SEARCH(".",M278,1)+2,2))</f>
        <v>19,6</v>
      </c>
      <c r="P278" s="53">
        <f t="shared" si="67"/>
        <v>26.3</v>
      </c>
      <c r="Q278" s="53">
        <f t="shared" si="67"/>
        <v>19.6</v>
      </c>
      <c r="R278" s="41"/>
      <c r="S278" s="41"/>
      <c r="T278" s="41"/>
      <c r="U278" s="41"/>
      <c r="V278" s="41"/>
    </row>
    <row r="279" spans="1:22" ht="63.75" thickBot="1">
      <c r="A279" s="43"/>
      <c r="B279" s="46">
        <v>276</v>
      </c>
      <c r="C279" s="47" t="s">
        <v>1691</v>
      </c>
      <c r="D279" s="54">
        <v>33488</v>
      </c>
      <c r="E279" s="49" t="s">
        <v>7</v>
      </c>
      <c r="F279" s="49" t="s">
        <v>8</v>
      </c>
      <c r="G279" s="49" t="s">
        <v>45</v>
      </c>
      <c r="H279" s="49" t="s">
        <v>1553</v>
      </c>
      <c r="I279" s="49" t="s">
        <v>1692</v>
      </c>
      <c r="J279" s="49" t="s">
        <v>1663</v>
      </c>
      <c r="K279" s="55" t="s">
        <v>11</v>
      </c>
      <c r="L279" s="58" t="str">
        <f t="shared" si="65"/>
        <v>5 л. 2 мес.</v>
      </c>
      <c r="M279" s="51" t="str">
        <f>RIGHT(H279,LEN(H279)-SEARCH("/",H279,1))</f>
        <v> 5 л. 2 мес.</v>
      </c>
      <c r="N279" s="52" t="str">
        <f>TRIM(LEFT(L279,2))&amp;","&amp;TRIM(MID(L279,SEARCH(".",L279,1)+2,2))</f>
        <v>5,2</v>
      </c>
      <c r="O279" s="59" t="str">
        <f>TRIM(LEFT(M279,3))&amp;","&amp;TRIM(MID(M279,SEARCH(".",M279,1)+2,2))</f>
        <v>5,2</v>
      </c>
      <c r="P279" s="53">
        <f>VALUE(N279)</f>
        <v>5.2</v>
      </c>
      <c r="Q279" s="53">
        <f>VALUE(O279)</f>
        <v>5.2</v>
      </c>
      <c r="R279" s="41"/>
      <c r="S279" s="41"/>
      <c r="T279" s="41"/>
      <c r="U279" s="41"/>
      <c r="V279" s="41"/>
    </row>
    <row r="280" spans="1:22" ht="48" thickBot="1">
      <c r="A280" s="43"/>
      <c r="B280" s="46">
        <v>277</v>
      </c>
      <c r="C280" s="47" t="s">
        <v>1126</v>
      </c>
      <c r="D280" s="54">
        <v>35159</v>
      </c>
      <c r="E280" s="49" t="s">
        <v>7</v>
      </c>
      <c r="F280" s="49" t="s">
        <v>8</v>
      </c>
      <c r="G280" s="49" t="s">
        <v>45</v>
      </c>
      <c r="H280" s="49" t="s">
        <v>1125</v>
      </c>
      <c r="I280" s="49" t="s">
        <v>1127</v>
      </c>
      <c r="J280" s="49" t="s">
        <v>1114</v>
      </c>
      <c r="K280" s="55" t="s">
        <v>11</v>
      </c>
      <c r="L280" s="58" t="str">
        <f t="shared" si="65"/>
        <v>4 г. 9 мес.</v>
      </c>
      <c r="M280" s="51" t="str">
        <f>RIGHT(H280,LEN(H280)-SEARCH("/",H280,1))</f>
        <v> 4 г. 9 мес.</v>
      </c>
      <c r="N280" s="52" t="str">
        <f>TRIM(LEFT(L280,2))&amp;","&amp;TRIM(MID(L280,SEARCH(".",L280,1)+2,2))</f>
        <v>4,9</v>
      </c>
      <c r="O280" s="59" t="str">
        <f>TRIM(LEFT(M280,3))&amp;","&amp;TRIM(MID(M280,SEARCH(".",M280,1)+2,2))</f>
        <v>4,9</v>
      </c>
      <c r="P280" s="53">
        <f t="shared" si="67"/>
        <v>4.9</v>
      </c>
      <c r="Q280" s="53">
        <f t="shared" si="67"/>
        <v>4.9</v>
      </c>
      <c r="R280" s="41"/>
      <c r="S280" s="41"/>
      <c r="T280" s="41"/>
      <c r="U280" s="41"/>
      <c r="V280" s="41"/>
    </row>
    <row r="281" spans="1:22" ht="95.25" thickBot="1">
      <c r="A281" s="43"/>
      <c r="B281" s="46">
        <v>278</v>
      </c>
      <c r="C281" s="66" t="s">
        <v>37</v>
      </c>
      <c r="D281" s="48">
        <v>25144</v>
      </c>
      <c r="E281" s="49" t="s">
        <v>18</v>
      </c>
      <c r="F281" s="49" t="s">
        <v>34</v>
      </c>
      <c r="G281" s="57" t="s">
        <v>38</v>
      </c>
      <c r="H281" s="57" t="s">
        <v>1465</v>
      </c>
      <c r="I281" s="57" t="s">
        <v>124</v>
      </c>
      <c r="J281" s="66" t="s">
        <v>1449</v>
      </c>
      <c r="K281" s="55" t="s">
        <v>11</v>
      </c>
      <c r="L281" s="58" t="str">
        <f t="shared" si="65"/>
        <v>19 л. 6 мес.</v>
      </c>
      <c r="M281" s="51" t="str">
        <f t="shared" si="60"/>
        <v> 16 л. 3 мес.</v>
      </c>
      <c r="N281" s="52" t="str">
        <f t="shared" si="61"/>
        <v>19,6</v>
      </c>
      <c r="O281" s="59" t="str">
        <f t="shared" si="62"/>
        <v>16,3</v>
      </c>
      <c r="P281" s="53">
        <f t="shared" si="67"/>
        <v>19.6</v>
      </c>
      <c r="Q281" s="53">
        <f t="shared" si="67"/>
        <v>16.3</v>
      </c>
      <c r="R281" s="41"/>
      <c r="S281" s="41"/>
      <c r="T281" s="41"/>
      <c r="U281" s="41"/>
      <c r="V281" s="41"/>
    </row>
    <row r="282" spans="1:22" ht="111" thickBot="1">
      <c r="A282" s="43"/>
      <c r="B282" s="46">
        <v>279</v>
      </c>
      <c r="C282" s="47" t="s">
        <v>1131</v>
      </c>
      <c r="D282" s="54">
        <v>28731</v>
      </c>
      <c r="E282" s="49" t="s">
        <v>28</v>
      </c>
      <c r="F282" s="49" t="s">
        <v>1128</v>
      </c>
      <c r="G282" s="49" t="s">
        <v>149</v>
      </c>
      <c r="H282" s="49" t="s">
        <v>1129</v>
      </c>
      <c r="I282" s="49" t="s">
        <v>1132</v>
      </c>
      <c r="J282" s="49" t="s">
        <v>1130</v>
      </c>
      <c r="K282" s="55" t="s">
        <v>11</v>
      </c>
      <c r="L282" s="58" t="str">
        <f t="shared" si="65"/>
        <v>19 л. 3 мес.</v>
      </c>
      <c r="M282" s="51" t="str">
        <f>RIGHT(H282,LEN(H282)-SEARCH("/",H282,1))</f>
        <v> 20 л. 10 мес.</v>
      </c>
      <c r="N282" s="52" t="str">
        <f>TRIM(LEFT(L282,2))&amp;","&amp;TRIM(MID(L282,SEARCH(".",L282,1)+2,2))</f>
        <v>19,3</v>
      </c>
      <c r="O282" s="59" t="str">
        <f>TRIM(LEFT(M282,3))&amp;","&amp;TRIM(MID(M282,SEARCH(".",M282,1)+2,2))</f>
        <v>20,10</v>
      </c>
      <c r="P282" s="53">
        <f t="shared" si="67"/>
        <v>19.3</v>
      </c>
      <c r="Q282" s="53">
        <f t="shared" si="67"/>
        <v>20.1</v>
      </c>
      <c r="R282" s="41"/>
      <c r="S282" s="41"/>
      <c r="T282" s="41"/>
      <c r="U282" s="41"/>
      <c r="V282" s="41"/>
    </row>
    <row r="283" spans="1:22" ht="158.25" thickBot="1">
      <c r="A283" s="43"/>
      <c r="B283" s="46">
        <v>280</v>
      </c>
      <c r="C283" s="47" t="s">
        <v>1558</v>
      </c>
      <c r="D283" s="54">
        <v>32764</v>
      </c>
      <c r="E283" s="49" t="s">
        <v>1505</v>
      </c>
      <c r="F283" s="49" t="s">
        <v>1549</v>
      </c>
      <c r="G283" s="49" t="s">
        <v>1718</v>
      </c>
      <c r="H283" s="49" t="s">
        <v>1560</v>
      </c>
      <c r="I283" s="49" t="s">
        <v>1559</v>
      </c>
      <c r="J283" s="49" t="s">
        <v>1550</v>
      </c>
      <c r="K283" s="55" t="s">
        <v>11</v>
      </c>
      <c r="L283" s="58" t="str">
        <f t="shared" si="65"/>
        <v>0 л. 11 мес.</v>
      </c>
      <c r="M283" s="51" t="str">
        <f>RIGHT(H283,LEN(H283)-SEARCH("/",H283,1))</f>
        <v> 1 г. 7 мес.</v>
      </c>
      <c r="N283" s="52" t="str">
        <f>TRIM(LEFT(L283,2))&amp;","&amp;TRIM(MID(L283,SEARCH(".",L283,1)+2,2))</f>
        <v>0,11</v>
      </c>
      <c r="O283" s="59" t="str">
        <f>TRIM(LEFT(M283,3))&amp;","&amp;TRIM(MID(M283,SEARCH(".",M283,1)+2,2))</f>
        <v>1,7</v>
      </c>
      <c r="P283" s="53">
        <f>VALUE(N283)</f>
        <v>0.11</v>
      </c>
      <c r="Q283" s="53">
        <f>VALUE(O283)</f>
        <v>1.7</v>
      </c>
      <c r="R283" s="41"/>
      <c r="S283" s="41"/>
      <c r="T283" s="41"/>
      <c r="U283" s="41"/>
      <c r="V283" s="41"/>
    </row>
    <row r="284" spans="1:22" ht="126.75" thickBot="1">
      <c r="A284" s="43"/>
      <c r="B284" s="46">
        <v>281</v>
      </c>
      <c r="C284" s="47" t="s">
        <v>597</v>
      </c>
      <c r="D284" s="54">
        <v>31218</v>
      </c>
      <c r="E284" s="49" t="s">
        <v>42</v>
      </c>
      <c r="F284" s="49" t="s">
        <v>592</v>
      </c>
      <c r="G284" s="49" t="s">
        <v>596</v>
      </c>
      <c r="H284" s="49" t="s">
        <v>598</v>
      </c>
      <c r="I284" s="49" t="s">
        <v>599</v>
      </c>
      <c r="J284" s="49" t="s">
        <v>588</v>
      </c>
      <c r="K284" s="55" t="s">
        <v>11</v>
      </c>
      <c r="L284" s="58" t="str">
        <f t="shared" si="65"/>
        <v>0 л. 7 мес.</v>
      </c>
      <c r="M284" s="51" t="str">
        <f>RIGHT(H284,LEN(H284)-SEARCH("/",H284,1))</f>
        <v> 16 л. 4 мес.</v>
      </c>
      <c r="N284" s="52" t="str">
        <f>TRIM(LEFT(L284,2))&amp;","&amp;TRIM(MID(L284,SEARCH(".",L284,1)+2,2))</f>
        <v>0,7</v>
      </c>
      <c r="O284" s="59" t="str">
        <f>TRIM(LEFT(M284,3))&amp;","&amp;TRIM(MID(M284,SEARCH(".",M284,1)+2,2))</f>
        <v>16,4</v>
      </c>
      <c r="P284" s="53">
        <f t="shared" si="67"/>
        <v>0.7</v>
      </c>
      <c r="Q284" s="53">
        <f t="shared" si="67"/>
        <v>16.4</v>
      </c>
      <c r="R284" s="41"/>
      <c r="S284" s="41"/>
      <c r="T284" s="41"/>
      <c r="U284" s="41"/>
      <c r="V284" s="41"/>
    </row>
    <row r="285" spans="1:22" ht="63.75" thickBot="1">
      <c r="A285" s="43"/>
      <c r="B285" s="46">
        <v>282</v>
      </c>
      <c r="C285" s="47" t="s">
        <v>172</v>
      </c>
      <c r="D285" s="54">
        <v>30638</v>
      </c>
      <c r="E285" s="49" t="s">
        <v>934</v>
      </c>
      <c r="F285" s="49" t="s">
        <v>8</v>
      </c>
      <c r="G285" s="49" t="s">
        <v>170</v>
      </c>
      <c r="H285" s="49" t="s">
        <v>408</v>
      </c>
      <c r="I285" s="49" t="s">
        <v>926</v>
      </c>
      <c r="J285" s="49" t="s">
        <v>919</v>
      </c>
      <c r="K285" s="55" t="s">
        <v>11</v>
      </c>
      <c r="L285" s="58" t="str">
        <f t="shared" si="65"/>
        <v>10 л. 10 мес.</v>
      </c>
      <c r="M285" s="51" t="str">
        <f t="shared" si="60"/>
        <v> 10 л. 10 мес.</v>
      </c>
      <c r="N285" s="52" t="str">
        <f t="shared" si="61"/>
        <v>10,10</v>
      </c>
      <c r="O285" s="59" t="str">
        <f t="shared" si="62"/>
        <v>10,10</v>
      </c>
      <c r="P285" s="53">
        <f aca="true" t="shared" si="68" ref="P285:Q296">VALUE(N285)</f>
        <v>10.1</v>
      </c>
      <c r="Q285" s="53">
        <f t="shared" si="68"/>
        <v>10.1</v>
      </c>
      <c r="R285" s="41"/>
      <c r="S285" s="41"/>
      <c r="T285" s="41"/>
      <c r="U285" s="41"/>
      <c r="V285" s="41"/>
    </row>
    <row r="286" spans="1:22" ht="95.25" thickBot="1">
      <c r="A286" s="43"/>
      <c r="B286" s="46">
        <v>283</v>
      </c>
      <c r="C286" s="47" t="s">
        <v>1037</v>
      </c>
      <c r="D286" s="54">
        <v>31674</v>
      </c>
      <c r="E286" s="49" t="s">
        <v>7</v>
      </c>
      <c r="F286" s="49" t="s">
        <v>8</v>
      </c>
      <c r="G286" s="49" t="s">
        <v>1036</v>
      </c>
      <c r="H286" s="49" t="s">
        <v>23</v>
      </c>
      <c r="I286" s="49" t="s">
        <v>1038</v>
      </c>
      <c r="J286" s="49" t="s">
        <v>949</v>
      </c>
      <c r="K286" s="55" t="s">
        <v>11</v>
      </c>
      <c r="L286" s="58" t="str">
        <f t="shared" si="65"/>
        <v>13 л. 4 мес.</v>
      </c>
      <c r="M286" s="51" t="str">
        <f>RIGHT(H286,LEN(H286)-SEARCH("/",H286,1))</f>
        <v> 13 л. 4 мес.</v>
      </c>
      <c r="N286" s="52" t="str">
        <f>TRIM(LEFT(L286,2))&amp;","&amp;TRIM(MID(L286,SEARCH(".",L286,1)+2,2))</f>
        <v>13,4</v>
      </c>
      <c r="O286" s="59" t="str">
        <f>TRIM(LEFT(M286,3))&amp;","&amp;TRIM(MID(M286,SEARCH(".",M286,1)+2,2))</f>
        <v>13,4</v>
      </c>
      <c r="P286" s="53">
        <f t="shared" si="68"/>
        <v>13.4</v>
      </c>
      <c r="Q286" s="53">
        <f t="shared" si="68"/>
        <v>13.4</v>
      </c>
      <c r="R286" s="41"/>
      <c r="S286" s="41"/>
      <c r="T286" s="41"/>
      <c r="U286" s="41"/>
      <c r="V286" s="41"/>
    </row>
    <row r="287" spans="1:22" ht="95.25" thickBot="1">
      <c r="A287" s="43"/>
      <c r="B287" s="46">
        <v>284</v>
      </c>
      <c r="C287" s="47" t="s">
        <v>815</v>
      </c>
      <c r="D287" s="54">
        <v>32359</v>
      </c>
      <c r="E287" s="49" t="s">
        <v>43</v>
      </c>
      <c r="F287" s="49" t="s">
        <v>390</v>
      </c>
      <c r="G287" s="49" t="s">
        <v>391</v>
      </c>
      <c r="H287" s="49" t="s">
        <v>424</v>
      </c>
      <c r="I287" s="49" t="s">
        <v>393</v>
      </c>
      <c r="J287" s="49" t="s">
        <v>392</v>
      </c>
      <c r="K287" s="55" t="s">
        <v>11</v>
      </c>
      <c r="L287" s="58" t="str">
        <f t="shared" si="65"/>
        <v>0 л. 0 мес.</v>
      </c>
      <c r="M287" s="51" t="str">
        <f t="shared" si="60"/>
        <v> 8 л. 0 мес.</v>
      </c>
      <c r="N287" s="52" t="str">
        <f t="shared" si="61"/>
        <v>0,0</v>
      </c>
      <c r="O287" s="59" t="str">
        <f t="shared" si="62"/>
        <v>8,0</v>
      </c>
      <c r="P287" s="53">
        <f t="shared" si="68"/>
        <v>0</v>
      </c>
      <c r="Q287" s="53">
        <f t="shared" si="68"/>
        <v>8</v>
      </c>
      <c r="R287" s="41"/>
      <c r="S287" s="41"/>
      <c r="T287" s="41"/>
      <c r="U287" s="41"/>
      <c r="V287" s="41"/>
    </row>
    <row r="288" spans="1:22" ht="126.75" thickBot="1">
      <c r="A288" s="43"/>
      <c r="B288" s="46">
        <v>285</v>
      </c>
      <c r="C288" s="47" t="s">
        <v>531</v>
      </c>
      <c r="D288" s="54">
        <v>29432</v>
      </c>
      <c r="E288" s="49" t="s">
        <v>33</v>
      </c>
      <c r="F288" s="49" t="s">
        <v>528</v>
      </c>
      <c r="G288" s="49" t="s">
        <v>529</v>
      </c>
      <c r="H288" s="49" t="s">
        <v>532</v>
      </c>
      <c r="I288" s="49" t="s">
        <v>530</v>
      </c>
      <c r="J288" s="49" t="s">
        <v>487</v>
      </c>
      <c r="K288" s="55" t="s">
        <v>11</v>
      </c>
      <c r="L288" s="58" t="str">
        <f t="shared" si="65"/>
        <v>23 г. 3 мес.</v>
      </c>
      <c r="M288" s="51" t="str">
        <f t="shared" si="60"/>
        <v> 0 л. 0 мес.</v>
      </c>
      <c r="N288" s="52" t="str">
        <f t="shared" si="61"/>
        <v>23,3</v>
      </c>
      <c r="O288" s="59" t="str">
        <f t="shared" si="62"/>
        <v>0,0</v>
      </c>
      <c r="P288" s="53">
        <f t="shared" si="68"/>
        <v>23.3</v>
      </c>
      <c r="Q288" s="53">
        <f t="shared" si="68"/>
        <v>0</v>
      </c>
      <c r="R288" s="41"/>
      <c r="S288" s="41"/>
      <c r="T288" s="41"/>
      <c r="U288" s="41"/>
      <c r="V288" s="41"/>
    </row>
    <row r="289" spans="1:22" ht="126.75" thickBot="1">
      <c r="A289" s="43"/>
      <c r="B289" s="46">
        <v>286</v>
      </c>
      <c r="C289" s="47" t="s">
        <v>1135</v>
      </c>
      <c r="D289" s="54">
        <v>34943</v>
      </c>
      <c r="E289" s="49" t="s">
        <v>42</v>
      </c>
      <c r="F289" s="49" t="s">
        <v>394</v>
      </c>
      <c r="G289" s="49" t="s">
        <v>1133</v>
      </c>
      <c r="H289" s="49" t="s">
        <v>1134</v>
      </c>
      <c r="I289" s="49" t="s">
        <v>396</v>
      </c>
      <c r="J289" s="49" t="s">
        <v>1112</v>
      </c>
      <c r="K289" s="55" t="s">
        <v>11</v>
      </c>
      <c r="L289" s="58" t="str">
        <f t="shared" si="65"/>
        <v>2 г. 4 мес.</v>
      </c>
      <c r="M289" s="51" t="str">
        <f aca="true" t="shared" si="69" ref="M289:M318">RIGHT(H289,LEN(H289)-SEARCH("/",H289,1))</f>
        <v> 3 г. 6 мес.</v>
      </c>
      <c r="N289" s="52" t="str">
        <f aca="true" t="shared" si="70" ref="N289:N318">TRIM(LEFT(L289,2))&amp;","&amp;TRIM(MID(L289,SEARCH(".",L289,1)+2,2))</f>
        <v>2,4</v>
      </c>
      <c r="O289" s="59" t="str">
        <f aca="true" t="shared" si="71" ref="O289:O318">TRIM(LEFT(M289,3))&amp;","&amp;TRIM(MID(M289,SEARCH(".",M289,1)+2,2))</f>
        <v>3,6</v>
      </c>
      <c r="P289" s="53">
        <f t="shared" si="68"/>
        <v>2.4</v>
      </c>
      <c r="Q289" s="53">
        <f t="shared" si="68"/>
        <v>3.6</v>
      </c>
      <c r="R289" s="41"/>
      <c r="S289" s="41"/>
      <c r="T289" s="41"/>
      <c r="U289" s="41"/>
      <c r="V289" s="41"/>
    </row>
    <row r="290" spans="1:22" ht="142.5" thickBot="1">
      <c r="A290" s="43"/>
      <c r="B290" s="46">
        <v>287</v>
      </c>
      <c r="C290" s="47" t="s">
        <v>785</v>
      </c>
      <c r="D290" s="54">
        <v>25203</v>
      </c>
      <c r="E290" s="49" t="s">
        <v>44</v>
      </c>
      <c r="F290" s="49" t="s">
        <v>781</v>
      </c>
      <c r="G290" s="49" t="s">
        <v>782</v>
      </c>
      <c r="H290" s="49" t="s">
        <v>783</v>
      </c>
      <c r="I290" s="49" t="s">
        <v>295</v>
      </c>
      <c r="J290" s="49" t="s">
        <v>784</v>
      </c>
      <c r="K290" s="55" t="s">
        <v>11</v>
      </c>
      <c r="L290" s="58" t="str">
        <f t="shared" si="65"/>
        <v>18 л. 8 мес.</v>
      </c>
      <c r="M290" s="51" t="str">
        <f t="shared" si="69"/>
        <v> 33 г. 4 мес.</v>
      </c>
      <c r="N290" s="52" t="str">
        <f t="shared" si="70"/>
        <v>18,8</v>
      </c>
      <c r="O290" s="59" t="str">
        <f t="shared" si="71"/>
        <v>33,4</v>
      </c>
      <c r="P290" s="53">
        <f t="shared" si="68"/>
        <v>18.8</v>
      </c>
      <c r="Q290" s="53">
        <f t="shared" si="68"/>
        <v>33.4</v>
      </c>
      <c r="R290" s="41"/>
      <c r="S290" s="41"/>
      <c r="T290" s="41"/>
      <c r="U290" s="41"/>
      <c r="V290" s="41"/>
    </row>
    <row r="291" spans="1:22" ht="126.75" thickBot="1">
      <c r="A291" s="43"/>
      <c r="B291" s="46">
        <v>288</v>
      </c>
      <c r="C291" s="47" t="s">
        <v>827</v>
      </c>
      <c r="D291" s="54">
        <v>33478</v>
      </c>
      <c r="E291" s="49" t="s">
        <v>1695</v>
      </c>
      <c r="F291" s="49" t="s">
        <v>1696</v>
      </c>
      <c r="G291" s="49" t="s">
        <v>297</v>
      </c>
      <c r="H291" s="49" t="s">
        <v>1697</v>
      </c>
      <c r="I291" s="49" t="s">
        <v>1693</v>
      </c>
      <c r="J291" s="49" t="s">
        <v>1694</v>
      </c>
      <c r="K291" s="55" t="s">
        <v>11</v>
      </c>
      <c r="L291" s="58" t="str">
        <f t="shared" si="65"/>
        <v>14 л. 4 мес.</v>
      </c>
      <c r="M291" s="51" t="str">
        <f t="shared" si="69"/>
        <v> 14 л. 4 мес.</v>
      </c>
      <c r="N291" s="52" t="str">
        <f t="shared" si="70"/>
        <v>14,4</v>
      </c>
      <c r="O291" s="59" t="str">
        <f t="shared" si="71"/>
        <v>14,4</v>
      </c>
      <c r="P291" s="53">
        <f t="shared" si="68"/>
        <v>14.4</v>
      </c>
      <c r="Q291" s="53">
        <f t="shared" si="68"/>
        <v>14.4</v>
      </c>
      <c r="R291" s="41"/>
      <c r="S291" s="41"/>
      <c r="T291" s="41"/>
      <c r="U291" s="41"/>
      <c r="V291" s="41"/>
    </row>
    <row r="292" spans="1:22" ht="126.75" thickBot="1">
      <c r="A292" s="43"/>
      <c r="B292" s="46">
        <v>289</v>
      </c>
      <c r="C292" s="47" t="s">
        <v>602</v>
      </c>
      <c r="D292" s="54">
        <v>28250</v>
      </c>
      <c r="E292" s="49" t="s">
        <v>42</v>
      </c>
      <c r="F292" s="49" t="s">
        <v>600</v>
      </c>
      <c r="G292" s="49" t="s">
        <v>72</v>
      </c>
      <c r="H292" s="49" t="s">
        <v>601</v>
      </c>
      <c r="I292" s="49" t="s">
        <v>603</v>
      </c>
      <c r="J292" s="49" t="s">
        <v>588</v>
      </c>
      <c r="K292" s="55" t="s">
        <v>11</v>
      </c>
      <c r="L292" s="58" t="str">
        <f t="shared" si="65"/>
        <v>7 л. 9 мес.</v>
      </c>
      <c r="M292" s="51" t="str">
        <f t="shared" si="69"/>
        <v> 6 л. 5 мес.</v>
      </c>
      <c r="N292" s="52" t="str">
        <f t="shared" si="70"/>
        <v>7,9</v>
      </c>
      <c r="O292" s="59" t="str">
        <f t="shared" si="71"/>
        <v>6,5</v>
      </c>
      <c r="P292" s="53">
        <f t="shared" si="68"/>
        <v>7.9</v>
      </c>
      <c r="Q292" s="53">
        <f t="shared" si="68"/>
        <v>6.5</v>
      </c>
      <c r="R292" s="41"/>
      <c r="S292" s="41"/>
      <c r="T292" s="41"/>
      <c r="U292" s="41"/>
      <c r="V292" s="41"/>
    </row>
    <row r="293" spans="1:22" ht="63.75" thickBot="1">
      <c r="A293" s="43"/>
      <c r="B293" s="46">
        <v>290</v>
      </c>
      <c r="C293" s="47" t="s">
        <v>928</v>
      </c>
      <c r="D293" s="54">
        <v>28746</v>
      </c>
      <c r="E293" s="49" t="s">
        <v>7</v>
      </c>
      <c r="F293" s="49" t="s">
        <v>8</v>
      </c>
      <c r="G293" s="49" t="s">
        <v>90</v>
      </c>
      <c r="H293" s="49" t="s">
        <v>927</v>
      </c>
      <c r="I293" s="49" t="s">
        <v>929</v>
      </c>
      <c r="J293" s="49" t="s">
        <v>919</v>
      </c>
      <c r="K293" s="55" t="s">
        <v>11</v>
      </c>
      <c r="L293" s="58" t="str">
        <f t="shared" si="65"/>
        <v>16 л. 8 мес.</v>
      </c>
      <c r="M293" s="51" t="str">
        <f t="shared" si="69"/>
        <v> 16 л. 8 мес.</v>
      </c>
      <c r="N293" s="52" t="str">
        <f t="shared" si="70"/>
        <v>16,8</v>
      </c>
      <c r="O293" s="59" t="str">
        <f t="shared" si="71"/>
        <v>16,8</v>
      </c>
      <c r="P293" s="53">
        <f t="shared" si="68"/>
        <v>16.8</v>
      </c>
      <c r="Q293" s="53">
        <f t="shared" si="68"/>
        <v>16.8</v>
      </c>
      <c r="R293" s="41"/>
      <c r="S293" s="41"/>
      <c r="T293" s="41"/>
      <c r="U293" s="41"/>
      <c r="V293" s="41"/>
    </row>
    <row r="294" spans="1:22" ht="126.75" thickBot="1">
      <c r="A294" s="43"/>
      <c r="B294" s="46">
        <v>291</v>
      </c>
      <c r="C294" s="47" t="s">
        <v>399</v>
      </c>
      <c r="D294" s="54">
        <v>29407</v>
      </c>
      <c r="E294" s="49" t="s">
        <v>42</v>
      </c>
      <c r="F294" s="49" t="s">
        <v>388</v>
      </c>
      <c r="G294" s="49" t="s">
        <v>397</v>
      </c>
      <c r="H294" s="49" t="s">
        <v>398</v>
      </c>
      <c r="I294" s="49" t="s">
        <v>400</v>
      </c>
      <c r="J294" s="49" t="s">
        <v>369</v>
      </c>
      <c r="K294" s="55" t="s">
        <v>11</v>
      </c>
      <c r="L294" s="58" t="str">
        <f t="shared" si="65"/>
        <v>9 л. 10 мес.</v>
      </c>
      <c r="M294" s="51" t="str">
        <f t="shared" si="69"/>
        <v> 7 л. 7 мес.</v>
      </c>
      <c r="N294" s="52" t="str">
        <f t="shared" si="70"/>
        <v>9,10</v>
      </c>
      <c r="O294" s="59" t="str">
        <f t="shared" si="71"/>
        <v>7,7</v>
      </c>
      <c r="P294" s="53">
        <f t="shared" si="68"/>
        <v>9.1</v>
      </c>
      <c r="Q294" s="53">
        <f t="shared" si="68"/>
        <v>7.7</v>
      </c>
      <c r="R294" s="41"/>
      <c r="S294" s="41"/>
      <c r="T294" s="41"/>
      <c r="U294" s="41"/>
      <c r="V294" s="41"/>
    </row>
    <row r="295" spans="1:22" ht="63.75" thickBot="1">
      <c r="A295" s="43"/>
      <c r="B295" s="46">
        <v>292</v>
      </c>
      <c r="C295" s="47" t="s">
        <v>1222</v>
      </c>
      <c r="D295" s="54">
        <v>26451</v>
      </c>
      <c r="E295" s="49" t="s">
        <v>7</v>
      </c>
      <c r="F295" s="49" t="s">
        <v>8</v>
      </c>
      <c r="G295" s="49" t="s">
        <v>45</v>
      </c>
      <c r="H295" s="49" t="s">
        <v>1223</v>
      </c>
      <c r="I295" s="49" t="s">
        <v>1224</v>
      </c>
      <c r="J295" s="49" t="s">
        <v>1213</v>
      </c>
      <c r="K295" s="55" t="s">
        <v>11</v>
      </c>
      <c r="L295" s="58" t="str">
        <f t="shared" si="65"/>
        <v>21 г. 0 мес.</v>
      </c>
      <c r="M295" s="51" t="str">
        <f t="shared" si="69"/>
        <v>  20 л. 5 мес.</v>
      </c>
      <c r="N295" s="52" t="str">
        <f t="shared" si="70"/>
        <v>21,0</v>
      </c>
      <c r="O295" s="59" t="str">
        <f t="shared" si="71"/>
        <v>2,5</v>
      </c>
      <c r="P295" s="53">
        <f t="shared" si="68"/>
        <v>21</v>
      </c>
      <c r="Q295" s="53">
        <f t="shared" si="68"/>
        <v>2.5</v>
      </c>
      <c r="R295" s="41"/>
      <c r="S295" s="41"/>
      <c r="T295" s="41"/>
      <c r="U295" s="41"/>
      <c r="V295" s="41"/>
    </row>
    <row r="296" spans="1:22" ht="95.25" thickBot="1">
      <c r="A296" s="43"/>
      <c r="B296" s="46">
        <v>293</v>
      </c>
      <c r="C296" s="47" t="s">
        <v>401</v>
      </c>
      <c r="D296" s="54">
        <v>26148</v>
      </c>
      <c r="E296" s="49" t="s">
        <v>43</v>
      </c>
      <c r="F296" s="49" t="s">
        <v>390</v>
      </c>
      <c r="G296" s="49" t="s">
        <v>391</v>
      </c>
      <c r="H296" s="49" t="s">
        <v>403</v>
      </c>
      <c r="I296" s="49" t="s">
        <v>402</v>
      </c>
      <c r="J296" s="49" t="s">
        <v>392</v>
      </c>
      <c r="K296" s="55" t="s">
        <v>11</v>
      </c>
      <c r="L296" s="58" t="str">
        <f t="shared" si="65"/>
        <v>0 л. 0 мес.</v>
      </c>
      <c r="M296" s="51" t="str">
        <f t="shared" si="69"/>
        <v> 26 л. 0 мес.</v>
      </c>
      <c r="N296" s="52" t="str">
        <f t="shared" si="70"/>
        <v>0,0</v>
      </c>
      <c r="O296" s="59" t="str">
        <f t="shared" si="71"/>
        <v>26,0</v>
      </c>
      <c r="P296" s="53">
        <f t="shared" si="68"/>
        <v>0</v>
      </c>
      <c r="Q296" s="53">
        <f t="shared" si="68"/>
        <v>26</v>
      </c>
      <c r="R296" s="41"/>
      <c r="S296" s="41"/>
      <c r="T296" s="41"/>
      <c r="U296" s="41"/>
      <c r="V296" s="41"/>
    </row>
    <row r="297" spans="1:22" ht="79.5" thickBot="1">
      <c r="A297" s="43"/>
      <c r="B297" s="46">
        <v>294</v>
      </c>
      <c r="C297" s="47" t="s">
        <v>1699</v>
      </c>
      <c r="D297" s="54">
        <v>29831</v>
      </c>
      <c r="E297" s="49" t="s">
        <v>7</v>
      </c>
      <c r="F297" s="49" t="s">
        <v>8</v>
      </c>
      <c r="G297" s="49" t="s">
        <v>1698</v>
      </c>
      <c r="H297" s="49" t="s">
        <v>1700</v>
      </c>
      <c r="I297" s="49" t="s">
        <v>1701</v>
      </c>
      <c r="J297" s="49" t="s">
        <v>1674</v>
      </c>
      <c r="K297" s="55" t="s">
        <v>11</v>
      </c>
      <c r="L297" s="58" t="str">
        <f t="shared" si="65"/>
        <v>18 л. 0 мес.</v>
      </c>
      <c r="M297" s="51" t="str">
        <f>RIGHT(H297,LEN(H297)-SEARCH("/",H297,1))</f>
        <v> 11 л. 0 мес.</v>
      </c>
      <c r="N297" s="52" t="str">
        <f>TRIM(LEFT(L297,2))&amp;","&amp;TRIM(MID(L297,SEARCH(".",L297,1)+2,2))</f>
        <v>18,0</v>
      </c>
      <c r="O297" s="59" t="str">
        <f>TRIM(LEFT(M297,3))&amp;","&amp;TRIM(MID(M297,SEARCH(".",M297,1)+2,2))</f>
        <v>11,0</v>
      </c>
      <c r="P297" s="53">
        <f>VALUE(N297)</f>
        <v>18</v>
      </c>
      <c r="Q297" s="53">
        <f>VALUE(O297)</f>
        <v>11</v>
      </c>
      <c r="R297" s="41"/>
      <c r="S297" s="41"/>
      <c r="T297" s="41"/>
      <c r="U297" s="41"/>
      <c r="V297" s="41"/>
    </row>
    <row r="298" spans="1:22" ht="95.25" thickBot="1">
      <c r="A298" s="43"/>
      <c r="B298" s="46">
        <v>295</v>
      </c>
      <c r="C298" s="47" t="s">
        <v>533</v>
      </c>
      <c r="D298" s="54">
        <v>33121</v>
      </c>
      <c r="E298" s="49" t="s">
        <v>28</v>
      </c>
      <c r="F298" s="49" t="s">
        <v>528</v>
      </c>
      <c r="G298" s="49" t="s">
        <v>45</v>
      </c>
      <c r="H298" s="49" t="s">
        <v>534</v>
      </c>
      <c r="I298" s="49" t="s">
        <v>26</v>
      </c>
      <c r="J298" s="49" t="s">
        <v>487</v>
      </c>
      <c r="K298" s="55" t="s">
        <v>11</v>
      </c>
      <c r="L298" s="58" t="str">
        <f t="shared" si="65"/>
        <v>0 л. 0 мес.</v>
      </c>
      <c r="M298" s="51" t="str">
        <f t="shared" si="69"/>
        <v> 8 л. 5 мес.</v>
      </c>
      <c r="N298" s="52" t="str">
        <f t="shared" si="70"/>
        <v>0,0</v>
      </c>
      <c r="O298" s="59" t="str">
        <f t="shared" si="71"/>
        <v>8,5</v>
      </c>
      <c r="P298" s="53">
        <f aca="true" t="shared" si="72" ref="P298:Q311">VALUE(N298)</f>
        <v>0</v>
      </c>
      <c r="Q298" s="53">
        <f t="shared" si="72"/>
        <v>8.5</v>
      </c>
      <c r="R298" s="41"/>
      <c r="S298" s="41"/>
      <c r="T298" s="41"/>
      <c r="U298" s="41"/>
      <c r="V298" s="41"/>
    </row>
    <row r="299" spans="1:22" ht="126.75" thickBot="1">
      <c r="A299" s="43"/>
      <c r="B299" s="46">
        <v>296</v>
      </c>
      <c r="C299" s="47" t="s">
        <v>552</v>
      </c>
      <c r="D299" s="54">
        <v>34308</v>
      </c>
      <c r="E299" s="49" t="s">
        <v>551</v>
      </c>
      <c r="F299" s="49" t="s">
        <v>546</v>
      </c>
      <c r="G299" s="49" t="s">
        <v>1</v>
      </c>
      <c r="H299" s="49" t="s">
        <v>553</v>
      </c>
      <c r="I299" s="49" t="s">
        <v>554</v>
      </c>
      <c r="J299" s="49" t="s">
        <v>547</v>
      </c>
      <c r="K299" s="55" t="s">
        <v>11</v>
      </c>
      <c r="L299" s="58" t="str">
        <f t="shared" si="65"/>
        <v>5 л. 9 мес.</v>
      </c>
      <c r="M299" s="51" t="str">
        <f t="shared" si="69"/>
        <v> 0 л. 0 мес.</v>
      </c>
      <c r="N299" s="52" t="str">
        <f t="shared" si="70"/>
        <v>5,9</v>
      </c>
      <c r="O299" s="59" t="str">
        <f t="shared" si="71"/>
        <v>0,0</v>
      </c>
      <c r="P299" s="53">
        <f t="shared" si="72"/>
        <v>5.9</v>
      </c>
      <c r="Q299" s="53">
        <f t="shared" si="72"/>
        <v>0</v>
      </c>
      <c r="R299" s="41"/>
      <c r="S299" s="41"/>
      <c r="T299" s="41"/>
      <c r="U299" s="41"/>
      <c r="V299" s="41"/>
    </row>
    <row r="300" spans="1:22" ht="142.5" thickBot="1">
      <c r="A300" s="43"/>
      <c r="B300" s="46">
        <v>297</v>
      </c>
      <c r="C300" s="47" t="s">
        <v>828</v>
      </c>
      <c r="D300" s="54">
        <v>31892</v>
      </c>
      <c r="E300" s="49" t="s">
        <v>44</v>
      </c>
      <c r="F300" s="49" t="s">
        <v>91</v>
      </c>
      <c r="G300" s="49" t="s">
        <v>45</v>
      </c>
      <c r="H300" s="49" t="s">
        <v>92</v>
      </c>
      <c r="I300" s="49" t="s">
        <v>93</v>
      </c>
      <c r="J300" s="49" t="s">
        <v>572</v>
      </c>
      <c r="K300" s="55" t="s">
        <v>11</v>
      </c>
      <c r="L300" s="58" t="str">
        <f t="shared" si="65"/>
        <v>7 л. 2 мес.</v>
      </c>
      <c r="M300" s="51" t="str">
        <f t="shared" si="69"/>
        <v> 8 л. 7 мес.</v>
      </c>
      <c r="N300" s="52" t="str">
        <f t="shared" si="70"/>
        <v>7,2</v>
      </c>
      <c r="O300" s="59" t="str">
        <f t="shared" si="71"/>
        <v>8,7</v>
      </c>
      <c r="P300" s="53">
        <f t="shared" si="72"/>
        <v>7.2</v>
      </c>
      <c r="Q300" s="53">
        <f t="shared" si="72"/>
        <v>8.7</v>
      </c>
      <c r="R300" s="41"/>
      <c r="S300" s="41"/>
      <c r="T300" s="41"/>
      <c r="U300" s="41"/>
      <c r="V300" s="41"/>
    </row>
    <row r="301" spans="1:22" ht="174" thickBot="1">
      <c r="A301" s="43"/>
      <c r="B301" s="46">
        <v>298</v>
      </c>
      <c r="C301" s="47" t="s">
        <v>536</v>
      </c>
      <c r="D301" s="54">
        <v>29267</v>
      </c>
      <c r="E301" s="49" t="s">
        <v>28</v>
      </c>
      <c r="F301" s="49" t="s">
        <v>535</v>
      </c>
      <c r="G301" s="49" t="s">
        <v>53</v>
      </c>
      <c r="H301" s="49" t="s">
        <v>537</v>
      </c>
      <c r="I301" s="49" t="s">
        <v>858</v>
      </c>
      <c r="J301" s="49" t="s">
        <v>487</v>
      </c>
      <c r="K301" s="55" t="s">
        <v>11</v>
      </c>
      <c r="L301" s="58" t="str">
        <f t="shared" si="65"/>
        <v>0 л. 0 мес.</v>
      </c>
      <c r="M301" s="51" t="str">
        <f t="shared" si="69"/>
        <v> 16 л. 5 мес.</v>
      </c>
      <c r="N301" s="52" t="str">
        <f t="shared" si="70"/>
        <v>0,0</v>
      </c>
      <c r="O301" s="59" t="str">
        <f t="shared" si="71"/>
        <v>16,5</v>
      </c>
      <c r="P301" s="53">
        <f t="shared" si="72"/>
        <v>0</v>
      </c>
      <c r="Q301" s="53">
        <f t="shared" si="72"/>
        <v>16.5</v>
      </c>
      <c r="R301" s="41"/>
      <c r="S301" s="41"/>
      <c r="T301" s="41"/>
      <c r="U301" s="41"/>
      <c r="V301" s="41"/>
    </row>
    <row r="302" spans="1:22" ht="126.75" thickBot="1">
      <c r="A302" s="43"/>
      <c r="B302" s="46">
        <v>299</v>
      </c>
      <c r="C302" s="47" t="s">
        <v>1273</v>
      </c>
      <c r="D302" s="54">
        <v>34835</v>
      </c>
      <c r="E302" s="49" t="s">
        <v>168</v>
      </c>
      <c r="F302" s="49" t="s">
        <v>1274</v>
      </c>
      <c r="G302" s="49" t="s">
        <v>1275</v>
      </c>
      <c r="H302" s="49" t="s">
        <v>1276</v>
      </c>
      <c r="I302" s="49" t="s">
        <v>1364</v>
      </c>
      <c r="J302" s="49" t="s">
        <v>1265</v>
      </c>
      <c r="K302" s="55" t="s">
        <v>11</v>
      </c>
      <c r="L302" s="58" t="str">
        <f t="shared" si="65"/>
        <v>1 г. 4 мес.</v>
      </c>
      <c r="M302" s="51" t="str">
        <f t="shared" si="69"/>
        <v> 0 л. 0 мес.</v>
      </c>
      <c r="N302" s="52" t="str">
        <f t="shared" si="70"/>
        <v>1,4</v>
      </c>
      <c r="O302" s="59" t="str">
        <f t="shared" si="71"/>
        <v>0,0</v>
      </c>
      <c r="P302" s="53">
        <f aca="true" t="shared" si="73" ref="P302:Q304">VALUE(N302)</f>
        <v>1.4</v>
      </c>
      <c r="Q302" s="53">
        <f t="shared" si="73"/>
        <v>0</v>
      </c>
      <c r="R302" s="41"/>
      <c r="S302" s="41"/>
      <c r="T302" s="41"/>
      <c r="U302" s="41"/>
      <c r="V302" s="41"/>
    </row>
    <row r="303" spans="1:22" ht="126.75" thickBot="1">
      <c r="A303" s="43"/>
      <c r="B303" s="46">
        <v>300</v>
      </c>
      <c r="C303" s="47" t="s">
        <v>606</v>
      </c>
      <c r="D303" s="54">
        <v>32974</v>
      </c>
      <c r="E303" s="49" t="s">
        <v>28</v>
      </c>
      <c r="F303" s="49" t="s">
        <v>604</v>
      </c>
      <c r="G303" s="49" t="s">
        <v>605</v>
      </c>
      <c r="H303" s="49" t="s">
        <v>389</v>
      </c>
      <c r="I303" s="49" t="s">
        <v>607</v>
      </c>
      <c r="J303" s="49" t="s">
        <v>588</v>
      </c>
      <c r="K303" s="55" t="s">
        <v>11</v>
      </c>
      <c r="L303" s="58" t="str">
        <f t="shared" si="65"/>
        <v>0 л. 0 мес.</v>
      </c>
      <c r="M303" s="51" t="str">
        <f t="shared" si="69"/>
        <v> 8 л. 9 мес.</v>
      </c>
      <c r="N303" s="52" t="str">
        <f t="shared" si="70"/>
        <v>0,0</v>
      </c>
      <c r="O303" s="59" t="str">
        <f t="shared" si="71"/>
        <v>8,9</v>
      </c>
      <c r="P303" s="53">
        <f t="shared" si="73"/>
        <v>0</v>
      </c>
      <c r="Q303" s="53">
        <f t="shared" si="73"/>
        <v>8.9</v>
      </c>
      <c r="R303" s="41"/>
      <c r="S303" s="41"/>
      <c r="T303" s="41"/>
      <c r="U303" s="41"/>
      <c r="V303" s="41"/>
    </row>
    <row r="304" spans="1:22" ht="79.5" thickBot="1">
      <c r="A304" s="43"/>
      <c r="B304" s="46">
        <v>301</v>
      </c>
      <c r="C304" s="47" t="s">
        <v>1561</v>
      </c>
      <c r="D304" s="54">
        <v>29035</v>
      </c>
      <c r="E304" s="49" t="s">
        <v>128</v>
      </c>
      <c r="F304" s="49" t="s">
        <v>1466</v>
      </c>
      <c r="G304" s="49" t="s">
        <v>1522</v>
      </c>
      <c r="H304" s="49" t="s">
        <v>1562</v>
      </c>
      <c r="I304" s="49" t="s">
        <v>1563</v>
      </c>
      <c r="J304" s="49" t="s">
        <v>1530</v>
      </c>
      <c r="K304" s="55" t="s">
        <v>11</v>
      </c>
      <c r="L304" s="58" t="str">
        <f t="shared" si="65"/>
        <v>9 л. 6 мес.</v>
      </c>
      <c r="M304" s="51" t="str">
        <f>RIGHT(H304,LEN(H304)-SEARCH("/",H304,1))</f>
        <v> 17 л. 7 мес.</v>
      </c>
      <c r="N304" s="52" t="str">
        <f>TRIM(LEFT(L304,2))&amp;","&amp;TRIM(MID(L304,SEARCH(".",L304,1)+2,2))</f>
        <v>9,6</v>
      </c>
      <c r="O304" s="59" t="str">
        <f>TRIM(LEFT(M304,3))&amp;","&amp;TRIM(MID(M304,SEARCH(".",M304,1)+2,2))</f>
        <v>17,7</v>
      </c>
      <c r="P304" s="53">
        <f t="shared" si="73"/>
        <v>9.6</v>
      </c>
      <c r="Q304" s="53">
        <f t="shared" si="73"/>
        <v>17.7</v>
      </c>
      <c r="R304" s="41"/>
      <c r="S304" s="41"/>
      <c r="T304" s="41"/>
      <c r="U304" s="41"/>
      <c r="V304" s="41"/>
    </row>
    <row r="305" spans="1:22" ht="111" thickBot="1">
      <c r="A305" s="43"/>
      <c r="B305" s="46">
        <v>302</v>
      </c>
      <c r="C305" s="47" t="s">
        <v>1041</v>
      </c>
      <c r="D305" s="54">
        <v>27029</v>
      </c>
      <c r="E305" s="49" t="s">
        <v>7</v>
      </c>
      <c r="F305" s="49" t="s">
        <v>8</v>
      </c>
      <c r="G305" s="49" t="s">
        <v>1039</v>
      </c>
      <c r="H305" s="49" t="s">
        <v>1040</v>
      </c>
      <c r="I305" s="49" t="s">
        <v>1042</v>
      </c>
      <c r="J305" s="49" t="s">
        <v>949</v>
      </c>
      <c r="K305" s="55" t="s">
        <v>11</v>
      </c>
      <c r="L305" s="58" t="str">
        <f t="shared" si="65"/>
        <v>18 л. 9 мес.</v>
      </c>
      <c r="M305" s="51" t="str">
        <f t="shared" si="69"/>
        <v> 18 л. 9 мес.</v>
      </c>
      <c r="N305" s="52" t="str">
        <f t="shared" si="70"/>
        <v>18,9</v>
      </c>
      <c r="O305" s="59" t="str">
        <f t="shared" si="71"/>
        <v>18,9</v>
      </c>
      <c r="P305" s="53">
        <f t="shared" si="72"/>
        <v>18.9</v>
      </c>
      <c r="Q305" s="53">
        <f t="shared" si="72"/>
        <v>18.9</v>
      </c>
      <c r="R305" s="41"/>
      <c r="S305" s="41"/>
      <c r="T305" s="41"/>
      <c r="U305" s="41"/>
      <c r="V305" s="41"/>
    </row>
    <row r="306" spans="1:22" ht="126.75" thickBot="1">
      <c r="A306" s="43"/>
      <c r="B306" s="46">
        <v>303</v>
      </c>
      <c r="C306" s="47" t="s">
        <v>146</v>
      </c>
      <c r="D306" s="54">
        <v>25542</v>
      </c>
      <c r="E306" s="49" t="s">
        <v>42</v>
      </c>
      <c r="F306" s="49" t="s">
        <v>637</v>
      </c>
      <c r="G306" s="49" t="s">
        <v>638</v>
      </c>
      <c r="H306" s="49" t="s">
        <v>639</v>
      </c>
      <c r="I306" s="49" t="s">
        <v>640</v>
      </c>
      <c r="J306" s="49" t="s">
        <v>634</v>
      </c>
      <c r="K306" s="55" t="s">
        <v>11</v>
      </c>
      <c r="L306" s="58" t="str">
        <f t="shared" si="65"/>
        <v>23 г. 7 мес.</v>
      </c>
      <c r="M306" s="51" t="str">
        <f t="shared" si="69"/>
        <v> 30 л. 6 мес.</v>
      </c>
      <c r="N306" s="52" t="str">
        <f t="shared" si="70"/>
        <v>23,7</v>
      </c>
      <c r="O306" s="59" t="str">
        <f t="shared" si="71"/>
        <v>30,6</v>
      </c>
      <c r="P306" s="53">
        <f t="shared" si="72"/>
        <v>23.7</v>
      </c>
      <c r="Q306" s="53">
        <f t="shared" si="72"/>
        <v>30.6</v>
      </c>
      <c r="R306" s="41"/>
      <c r="S306" s="41"/>
      <c r="T306" s="41"/>
      <c r="U306" s="41"/>
      <c r="V306" s="41"/>
    </row>
    <row r="307" spans="1:22" ht="63.75" thickBot="1">
      <c r="A307" s="43"/>
      <c r="B307" s="46">
        <v>304</v>
      </c>
      <c r="C307" s="47" t="s">
        <v>1350</v>
      </c>
      <c r="D307" s="54">
        <v>28202</v>
      </c>
      <c r="E307" s="49" t="s">
        <v>7</v>
      </c>
      <c r="F307" s="49" t="s">
        <v>8</v>
      </c>
      <c r="G307" s="49" t="s">
        <v>1349</v>
      </c>
      <c r="H307" s="49" t="s">
        <v>196</v>
      </c>
      <c r="I307" s="49" t="s">
        <v>1351</v>
      </c>
      <c r="J307" s="49" t="s">
        <v>1348</v>
      </c>
      <c r="K307" s="55" t="s">
        <v>11</v>
      </c>
      <c r="L307" s="58" t="str">
        <f t="shared" si="65"/>
        <v>7 л. 9 мес.</v>
      </c>
      <c r="M307" s="51" t="str">
        <f t="shared" si="69"/>
        <v> 7 л. 9 мес.</v>
      </c>
      <c r="N307" s="52" t="str">
        <f t="shared" si="70"/>
        <v>7,9</v>
      </c>
      <c r="O307" s="59" t="str">
        <f t="shared" si="71"/>
        <v>7,9</v>
      </c>
      <c r="P307" s="53">
        <f aca="true" t="shared" si="74" ref="P307:Q310">VALUE(N307)</f>
        <v>7.9</v>
      </c>
      <c r="Q307" s="53">
        <f t="shared" si="74"/>
        <v>7.9</v>
      </c>
      <c r="R307" s="41"/>
      <c r="S307" s="41"/>
      <c r="T307" s="41"/>
      <c r="U307" s="41"/>
      <c r="V307" s="41"/>
    </row>
    <row r="308" spans="1:22" ht="142.5" thickBot="1">
      <c r="A308" s="43"/>
      <c r="B308" s="46">
        <v>305</v>
      </c>
      <c r="C308" s="47" t="s">
        <v>1044</v>
      </c>
      <c r="D308" s="54">
        <v>29605</v>
      </c>
      <c r="E308" s="49" t="s">
        <v>7</v>
      </c>
      <c r="F308" s="49" t="s">
        <v>8</v>
      </c>
      <c r="G308" s="49" t="s">
        <v>876</v>
      </c>
      <c r="H308" s="49" t="s">
        <v>1043</v>
      </c>
      <c r="I308" s="49" t="s">
        <v>1045</v>
      </c>
      <c r="J308" s="49" t="s">
        <v>949</v>
      </c>
      <c r="K308" s="55" t="s">
        <v>11</v>
      </c>
      <c r="L308" s="58" t="str">
        <f t="shared" si="65"/>
        <v>16 л. 11 мес.</v>
      </c>
      <c r="M308" s="51" t="str">
        <f t="shared" si="69"/>
        <v> 16 л. 11 мес.</v>
      </c>
      <c r="N308" s="52" t="str">
        <f t="shared" si="70"/>
        <v>16,11</v>
      </c>
      <c r="O308" s="59" t="str">
        <f t="shared" si="71"/>
        <v>16,11</v>
      </c>
      <c r="P308" s="53">
        <f t="shared" si="74"/>
        <v>16.11</v>
      </c>
      <c r="Q308" s="53">
        <f t="shared" si="74"/>
        <v>16.11</v>
      </c>
      <c r="R308" s="41"/>
      <c r="S308" s="41"/>
      <c r="T308" s="41"/>
      <c r="U308" s="41"/>
      <c r="V308" s="41"/>
    </row>
    <row r="309" spans="1:22" ht="63.75" thickBot="1">
      <c r="A309" s="43"/>
      <c r="B309" s="46">
        <v>306</v>
      </c>
      <c r="C309" s="47" t="s">
        <v>1703</v>
      </c>
      <c r="D309" s="54">
        <v>33646</v>
      </c>
      <c r="E309" s="49" t="s">
        <v>7</v>
      </c>
      <c r="F309" s="49" t="s">
        <v>8</v>
      </c>
      <c r="G309" s="49" t="s">
        <v>45</v>
      </c>
      <c r="H309" s="49" t="s">
        <v>1702</v>
      </c>
      <c r="I309" s="49" t="s">
        <v>1704</v>
      </c>
      <c r="J309" s="49" t="s">
        <v>1663</v>
      </c>
      <c r="K309" s="55" t="s">
        <v>11</v>
      </c>
      <c r="L309" s="58" t="str">
        <f t="shared" si="65"/>
        <v>7 л. 8 мес.</v>
      </c>
      <c r="M309" s="51" t="str">
        <f>RIGHT(H309,LEN(H309)-SEARCH("/",H309,1))</f>
        <v> 7 л. 8 мес.</v>
      </c>
      <c r="N309" s="52" t="str">
        <f>TRIM(LEFT(L309,2))&amp;","&amp;TRIM(MID(L309,SEARCH(".",L309,1)+2,2))</f>
        <v>7,8</v>
      </c>
      <c r="O309" s="59" t="str">
        <f>TRIM(LEFT(M309,3))&amp;","&amp;TRIM(MID(M309,SEARCH(".",M309,1)+2,2))</f>
        <v>7,8</v>
      </c>
      <c r="P309" s="53">
        <f>VALUE(N309)</f>
        <v>7.8</v>
      </c>
      <c r="Q309" s="53">
        <f>VALUE(O309)</f>
        <v>7.8</v>
      </c>
      <c r="R309" s="41"/>
      <c r="S309" s="41"/>
      <c r="T309" s="41"/>
      <c r="U309" s="41"/>
      <c r="V309" s="41"/>
    </row>
    <row r="310" spans="1:22" ht="63.75" thickBot="1">
      <c r="A310" s="43"/>
      <c r="B310" s="46">
        <v>307</v>
      </c>
      <c r="C310" s="47" t="s">
        <v>1352</v>
      </c>
      <c r="D310" s="54">
        <v>30729</v>
      </c>
      <c r="E310" s="49" t="s">
        <v>7</v>
      </c>
      <c r="F310" s="49" t="s">
        <v>8</v>
      </c>
      <c r="G310" s="49" t="s">
        <v>45</v>
      </c>
      <c r="H310" s="49" t="s">
        <v>1022</v>
      </c>
      <c r="I310" s="49" t="s">
        <v>1353</v>
      </c>
      <c r="J310" s="49" t="s">
        <v>1348</v>
      </c>
      <c r="K310" s="55" t="s">
        <v>11</v>
      </c>
      <c r="L310" s="58" t="str">
        <f t="shared" si="65"/>
        <v>3 г. 9 мес.</v>
      </c>
      <c r="M310" s="51" t="str">
        <f t="shared" si="69"/>
        <v> 3 г. 9 мес.</v>
      </c>
      <c r="N310" s="52" t="str">
        <f t="shared" si="70"/>
        <v>3,9</v>
      </c>
      <c r="O310" s="59" t="str">
        <f t="shared" si="71"/>
        <v>3,9</v>
      </c>
      <c r="P310" s="53">
        <f t="shared" si="74"/>
        <v>3.9</v>
      </c>
      <c r="Q310" s="53">
        <f t="shared" si="74"/>
        <v>3.9</v>
      </c>
      <c r="R310" s="41"/>
      <c r="S310" s="41"/>
      <c r="T310" s="41"/>
      <c r="U310" s="41"/>
      <c r="V310" s="41"/>
    </row>
    <row r="311" spans="1:22" ht="79.5" thickBot="1">
      <c r="A311" s="43"/>
      <c r="B311" s="46">
        <v>308</v>
      </c>
      <c r="C311" s="47" t="s">
        <v>1047</v>
      </c>
      <c r="D311" s="54">
        <v>28182</v>
      </c>
      <c r="E311" s="49" t="s">
        <v>28</v>
      </c>
      <c r="F311" s="49" t="s">
        <v>1046</v>
      </c>
      <c r="G311" s="49" t="s">
        <v>45</v>
      </c>
      <c r="H311" s="49" t="s">
        <v>1048</v>
      </c>
      <c r="I311" s="49" t="s">
        <v>26</v>
      </c>
      <c r="J311" s="49" t="s">
        <v>1006</v>
      </c>
      <c r="K311" s="55" t="s">
        <v>11</v>
      </c>
      <c r="L311" s="58" t="str">
        <f t="shared" si="65"/>
        <v>0 л. 0 мес.</v>
      </c>
      <c r="M311" s="51" t="str">
        <f t="shared" si="69"/>
        <v> 17 л. 6 мес.</v>
      </c>
      <c r="N311" s="52" t="str">
        <f t="shared" si="70"/>
        <v>0,0</v>
      </c>
      <c r="O311" s="59" t="str">
        <f t="shared" si="71"/>
        <v>17,6</v>
      </c>
      <c r="P311" s="53">
        <f t="shared" si="72"/>
        <v>0</v>
      </c>
      <c r="Q311" s="53">
        <f t="shared" si="72"/>
        <v>17.6</v>
      </c>
      <c r="R311" s="41"/>
      <c r="S311" s="41"/>
      <c r="T311" s="41"/>
      <c r="U311" s="41"/>
      <c r="V311" s="41"/>
    </row>
    <row r="312" spans="1:22" ht="126.75" thickBot="1">
      <c r="A312" s="43"/>
      <c r="B312" s="46">
        <v>309</v>
      </c>
      <c r="C312" s="47" t="s">
        <v>1468</v>
      </c>
      <c r="D312" s="54">
        <v>25100</v>
      </c>
      <c r="E312" s="49" t="s">
        <v>128</v>
      </c>
      <c r="F312" s="49" t="s">
        <v>1466</v>
      </c>
      <c r="G312" s="49" t="s">
        <v>1467</v>
      </c>
      <c r="H312" s="49" t="s">
        <v>1469</v>
      </c>
      <c r="I312" s="49" t="s">
        <v>1470</v>
      </c>
      <c r="J312" s="49" t="s">
        <v>1438</v>
      </c>
      <c r="K312" s="55" t="s">
        <v>11</v>
      </c>
      <c r="L312" s="58" t="str">
        <f t="shared" si="65"/>
        <v>10 л. 3 мес.</v>
      </c>
      <c r="M312" s="51" t="str">
        <f>RIGHT(H312,LEN(H312)-SEARCH("/",H312,1))</f>
        <v> 18 л. 5 мес.</v>
      </c>
      <c r="N312" s="52" t="str">
        <f>TRIM(LEFT(L312,2))&amp;","&amp;TRIM(MID(L312,SEARCH(".",L312,1)+2,2))</f>
        <v>10,3</v>
      </c>
      <c r="O312" s="59" t="str">
        <f>TRIM(LEFT(M312,3))&amp;","&amp;TRIM(MID(M312,SEARCH(".",M312,1)+2,2))</f>
        <v>18,5</v>
      </c>
      <c r="P312" s="53">
        <f>VALUE(N312)</f>
        <v>10.3</v>
      </c>
      <c r="Q312" s="53">
        <f>VALUE(O312)</f>
        <v>18.5</v>
      </c>
      <c r="R312" s="41"/>
      <c r="S312" s="41"/>
      <c r="T312" s="41"/>
      <c r="U312" s="41"/>
      <c r="V312" s="41"/>
    </row>
    <row r="313" spans="1:22" ht="221.25" thickBot="1">
      <c r="A313" s="43"/>
      <c r="B313" s="46">
        <v>310</v>
      </c>
      <c r="C313" s="47" t="s">
        <v>367</v>
      </c>
      <c r="D313" s="54">
        <v>30510</v>
      </c>
      <c r="E313" s="49" t="s">
        <v>361</v>
      </c>
      <c r="F313" s="49" t="s">
        <v>366</v>
      </c>
      <c r="G313" s="49" t="s">
        <v>176</v>
      </c>
      <c r="H313" s="49" t="s">
        <v>126</v>
      </c>
      <c r="I313" s="49" t="s">
        <v>1389</v>
      </c>
      <c r="J313" s="49" t="s">
        <v>362</v>
      </c>
      <c r="K313" s="55" t="s">
        <v>11</v>
      </c>
      <c r="L313" s="58" t="str">
        <f t="shared" si="65"/>
        <v>0 л. 0 мес.</v>
      </c>
      <c r="M313" s="51" t="str">
        <f t="shared" si="69"/>
        <v> 0 л. 0 мес.</v>
      </c>
      <c r="N313" s="52" t="str">
        <f t="shared" si="70"/>
        <v>0,0</v>
      </c>
      <c r="O313" s="59" t="str">
        <f t="shared" si="71"/>
        <v>0,0</v>
      </c>
      <c r="P313" s="53">
        <f aca="true" t="shared" si="75" ref="P313:Q320">VALUE(N313)</f>
        <v>0</v>
      </c>
      <c r="Q313" s="53">
        <f t="shared" si="75"/>
        <v>0</v>
      </c>
      <c r="R313" s="41"/>
      <c r="S313" s="41"/>
      <c r="T313" s="41"/>
      <c r="U313" s="41"/>
      <c r="V313" s="41"/>
    </row>
    <row r="314" spans="1:22" ht="79.5" thickBot="1">
      <c r="A314" s="43"/>
      <c r="B314" s="46">
        <v>311</v>
      </c>
      <c r="C314" s="47" t="s">
        <v>407</v>
      </c>
      <c r="D314" s="54">
        <v>23587</v>
      </c>
      <c r="E314" s="49" t="s">
        <v>404</v>
      </c>
      <c r="F314" s="49" t="s">
        <v>405</v>
      </c>
      <c r="G314" s="49" t="s">
        <v>45</v>
      </c>
      <c r="H314" s="49" t="s">
        <v>406</v>
      </c>
      <c r="I314" s="49" t="s">
        <v>26</v>
      </c>
      <c r="J314" s="49" t="s">
        <v>373</v>
      </c>
      <c r="K314" s="55" t="s">
        <v>11</v>
      </c>
      <c r="L314" s="58" t="str">
        <f t="shared" si="65"/>
        <v>23 г. 6 мес.</v>
      </c>
      <c r="M314" s="51" t="str">
        <f t="shared" si="69"/>
        <v> 34 г. 7 мес.</v>
      </c>
      <c r="N314" s="52" t="str">
        <f t="shared" si="70"/>
        <v>23,6</v>
      </c>
      <c r="O314" s="59" t="str">
        <f t="shared" si="71"/>
        <v>34,7</v>
      </c>
      <c r="P314" s="53">
        <f t="shared" si="75"/>
        <v>23.6</v>
      </c>
      <c r="Q314" s="53">
        <f t="shared" si="75"/>
        <v>34.7</v>
      </c>
      <c r="R314" s="41"/>
      <c r="S314" s="41"/>
      <c r="T314" s="41"/>
      <c r="U314" s="41"/>
      <c r="V314" s="41"/>
    </row>
    <row r="315" spans="1:22" ht="126.75" thickBot="1">
      <c r="A315" s="43"/>
      <c r="B315" s="46">
        <v>312</v>
      </c>
      <c r="C315" s="47" t="s">
        <v>1051</v>
      </c>
      <c r="D315" s="54">
        <v>35959</v>
      </c>
      <c r="E315" s="49" t="s">
        <v>42</v>
      </c>
      <c r="F315" s="49" t="s">
        <v>1049</v>
      </c>
      <c r="G315" s="49" t="s">
        <v>255</v>
      </c>
      <c r="H315" s="49" t="s">
        <v>1052</v>
      </c>
      <c r="I315" s="49" t="s">
        <v>263</v>
      </c>
      <c r="J315" s="49" t="s">
        <v>1050</v>
      </c>
      <c r="K315" s="55" t="s">
        <v>11</v>
      </c>
      <c r="L315" s="58" t="str">
        <f t="shared" si="65"/>
        <v>0 л. 8 мес.</v>
      </c>
      <c r="M315" s="51" t="str">
        <f t="shared" si="69"/>
        <v> 0 л. 8 мес.</v>
      </c>
      <c r="N315" s="52" t="str">
        <f t="shared" si="70"/>
        <v>0,8</v>
      </c>
      <c r="O315" s="59" t="str">
        <f t="shared" si="71"/>
        <v>0,8</v>
      </c>
      <c r="P315" s="53">
        <f t="shared" si="75"/>
        <v>0.8</v>
      </c>
      <c r="Q315" s="53">
        <f t="shared" si="75"/>
        <v>0.8</v>
      </c>
      <c r="R315" s="41"/>
      <c r="S315" s="41"/>
      <c r="T315" s="41"/>
      <c r="U315" s="41"/>
      <c r="V315" s="41"/>
    </row>
    <row r="316" spans="1:22" ht="142.5" thickBot="1">
      <c r="A316" s="43"/>
      <c r="B316" s="46">
        <v>313</v>
      </c>
      <c r="C316" s="47" t="s">
        <v>720</v>
      </c>
      <c r="D316" s="54">
        <v>30866</v>
      </c>
      <c r="E316" s="49" t="s">
        <v>148</v>
      </c>
      <c r="F316" s="49" t="s">
        <v>718</v>
      </c>
      <c r="G316" s="49" t="s">
        <v>45</v>
      </c>
      <c r="H316" s="49" t="s">
        <v>722</v>
      </c>
      <c r="I316" s="49" t="s">
        <v>721</v>
      </c>
      <c r="J316" s="49" t="s">
        <v>719</v>
      </c>
      <c r="K316" s="55" t="s">
        <v>11</v>
      </c>
      <c r="L316" s="58" t="str">
        <f t="shared" si="65"/>
        <v>8 л. 6 мес.</v>
      </c>
      <c r="M316" s="51" t="str">
        <f t="shared" si="69"/>
        <v> 10 л. 0 мес.</v>
      </c>
      <c r="N316" s="52" t="str">
        <f t="shared" si="70"/>
        <v>8,6</v>
      </c>
      <c r="O316" s="59" t="str">
        <f t="shared" si="71"/>
        <v>10,0</v>
      </c>
      <c r="P316" s="53">
        <f t="shared" si="75"/>
        <v>8.6</v>
      </c>
      <c r="Q316" s="53">
        <f t="shared" si="75"/>
        <v>10</v>
      </c>
      <c r="R316" s="41"/>
      <c r="S316" s="41"/>
      <c r="T316" s="41"/>
      <c r="U316" s="41"/>
      <c r="V316" s="41"/>
    </row>
    <row r="317" spans="1:22" ht="126.75" thickBot="1">
      <c r="A317" s="43"/>
      <c r="B317" s="46">
        <v>314</v>
      </c>
      <c r="C317" s="47" t="s">
        <v>816</v>
      </c>
      <c r="D317" s="54">
        <v>31727</v>
      </c>
      <c r="E317" s="49" t="s">
        <v>42</v>
      </c>
      <c r="F317" s="49" t="s">
        <v>27</v>
      </c>
      <c r="G317" s="49" t="s">
        <v>71</v>
      </c>
      <c r="H317" s="49" t="s">
        <v>723</v>
      </c>
      <c r="I317" s="49" t="s">
        <v>725</v>
      </c>
      <c r="J317" s="49" t="s">
        <v>724</v>
      </c>
      <c r="K317" s="55" t="s">
        <v>11</v>
      </c>
      <c r="L317" s="58" t="str">
        <f t="shared" si="65"/>
        <v>11 л. 1 мес.</v>
      </c>
      <c r="M317" s="51" t="str">
        <f t="shared" si="69"/>
        <v> 11 л. 3 мес.</v>
      </c>
      <c r="N317" s="52" t="str">
        <f t="shared" si="70"/>
        <v>11,1</v>
      </c>
      <c r="O317" s="59" t="str">
        <f t="shared" si="71"/>
        <v>11,3</v>
      </c>
      <c r="P317" s="53">
        <f t="shared" si="75"/>
        <v>11.1</v>
      </c>
      <c r="Q317" s="53">
        <f t="shared" si="75"/>
        <v>11.3</v>
      </c>
      <c r="R317" s="41"/>
      <c r="S317" s="41"/>
      <c r="T317" s="41"/>
      <c r="U317" s="41"/>
      <c r="V317" s="41"/>
    </row>
    <row r="318" spans="1:22" ht="142.5" thickBot="1">
      <c r="A318" s="43"/>
      <c r="B318" s="46">
        <v>315</v>
      </c>
      <c r="C318" s="47" t="s">
        <v>104</v>
      </c>
      <c r="D318" s="54">
        <v>30695</v>
      </c>
      <c r="E318" s="49" t="s">
        <v>105</v>
      </c>
      <c r="F318" s="49" t="s">
        <v>99</v>
      </c>
      <c r="G318" s="49" t="s">
        <v>45</v>
      </c>
      <c r="H318" s="49" t="s">
        <v>103</v>
      </c>
      <c r="I318" s="49" t="s">
        <v>106</v>
      </c>
      <c r="J318" s="49" t="s">
        <v>573</v>
      </c>
      <c r="K318" s="55" t="s">
        <v>11</v>
      </c>
      <c r="L318" s="58" t="str">
        <f t="shared" si="65"/>
        <v>9 л. 11 мес.</v>
      </c>
      <c r="M318" s="51" t="str">
        <f t="shared" si="69"/>
        <v> 9 л. 11 мес.</v>
      </c>
      <c r="N318" s="52" t="str">
        <f t="shared" si="70"/>
        <v>9,11</v>
      </c>
      <c r="O318" s="59" t="str">
        <f t="shared" si="71"/>
        <v>9,11</v>
      </c>
      <c r="P318" s="53">
        <f t="shared" si="75"/>
        <v>9.11</v>
      </c>
      <c r="Q318" s="53">
        <f t="shared" si="75"/>
        <v>9.11</v>
      </c>
      <c r="R318" s="41"/>
      <c r="S318" s="41"/>
      <c r="T318" s="41"/>
      <c r="U318" s="41"/>
      <c r="V318" s="41"/>
    </row>
    <row r="319" spans="1:22" ht="111" thickBot="1">
      <c r="A319" s="43"/>
      <c r="B319" s="46">
        <v>316</v>
      </c>
      <c r="C319" s="47" t="s">
        <v>1055</v>
      </c>
      <c r="D319" s="54">
        <v>33365</v>
      </c>
      <c r="E319" s="49" t="s">
        <v>7</v>
      </c>
      <c r="F319" s="49" t="s">
        <v>8</v>
      </c>
      <c r="G319" s="49" t="s">
        <v>1053</v>
      </c>
      <c r="H319" s="49" t="s">
        <v>1054</v>
      </c>
      <c r="I319" s="49" t="s">
        <v>1029</v>
      </c>
      <c r="J319" s="49" t="s">
        <v>989</v>
      </c>
      <c r="K319" s="55" t="s">
        <v>11</v>
      </c>
      <c r="L319" s="58" t="str">
        <f t="shared" si="65"/>
        <v>7 л. 7 мес.</v>
      </c>
      <c r="M319" s="51" t="str">
        <f aca="true" t="shared" si="76" ref="M319:M324">RIGHT(H319,LEN(H319)-SEARCH("/",H319,1))</f>
        <v> 7 л. 11 мес.</v>
      </c>
      <c r="N319" s="52" t="str">
        <f aca="true" t="shared" si="77" ref="N319:N324">TRIM(LEFT(L319,2))&amp;","&amp;TRIM(MID(L319,SEARCH(".",L319,1)+2,2))</f>
        <v>7,7</v>
      </c>
      <c r="O319" s="59" t="str">
        <f aca="true" t="shared" si="78" ref="O319:O324">TRIM(LEFT(M319,3))&amp;","&amp;TRIM(MID(M319,SEARCH(".",M319,1)+2,2))</f>
        <v>7,11</v>
      </c>
      <c r="P319" s="53">
        <f t="shared" si="75"/>
        <v>7.7</v>
      </c>
      <c r="Q319" s="53">
        <f t="shared" si="75"/>
        <v>7.11</v>
      </c>
      <c r="R319" s="41"/>
      <c r="S319" s="41"/>
      <c r="T319" s="41"/>
      <c r="U319" s="41"/>
      <c r="V319" s="41"/>
    </row>
    <row r="320" spans="1:22" ht="95.25" thickBot="1">
      <c r="A320" s="43"/>
      <c r="B320" s="46">
        <v>317</v>
      </c>
      <c r="C320" s="47" t="s">
        <v>1059</v>
      </c>
      <c r="D320" s="54">
        <v>32011</v>
      </c>
      <c r="E320" s="49" t="s">
        <v>43</v>
      </c>
      <c r="F320" s="49" t="s">
        <v>1056</v>
      </c>
      <c r="G320" s="49" t="s">
        <v>1057</v>
      </c>
      <c r="H320" s="49" t="s">
        <v>1060</v>
      </c>
      <c r="I320" s="49" t="s">
        <v>1061</v>
      </c>
      <c r="J320" s="49" t="s">
        <v>1058</v>
      </c>
      <c r="K320" s="55" t="s">
        <v>11</v>
      </c>
      <c r="L320" s="58" t="str">
        <f t="shared" si="65"/>
        <v>9 л. 0 мес.</v>
      </c>
      <c r="M320" s="51" t="str">
        <f t="shared" si="76"/>
        <v> 12 л. 8 мес.</v>
      </c>
      <c r="N320" s="52" t="str">
        <f t="shared" si="77"/>
        <v>9,0</v>
      </c>
      <c r="O320" s="59" t="str">
        <f t="shared" si="78"/>
        <v>12,8</v>
      </c>
      <c r="P320" s="53">
        <f t="shared" si="75"/>
        <v>9</v>
      </c>
      <c r="Q320" s="53">
        <f t="shared" si="75"/>
        <v>12.8</v>
      </c>
      <c r="R320" s="41"/>
      <c r="S320" s="41"/>
      <c r="T320" s="41"/>
      <c r="U320" s="41"/>
      <c r="V320" s="41"/>
    </row>
    <row r="321" spans="1:22" ht="79.5" thickBot="1">
      <c r="A321" s="43"/>
      <c r="B321" s="46">
        <v>318</v>
      </c>
      <c r="C321" s="47" t="s">
        <v>1277</v>
      </c>
      <c r="D321" s="54">
        <v>31924</v>
      </c>
      <c r="E321" s="49" t="s">
        <v>7</v>
      </c>
      <c r="F321" s="49" t="s">
        <v>8</v>
      </c>
      <c r="G321" s="49" t="s">
        <v>1278</v>
      </c>
      <c r="H321" s="49" t="s">
        <v>1279</v>
      </c>
      <c r="I321" s="49" t="s">
        <v>39</v>
      </c>
      <c r="J321" s="49" t="s">
        <v>1280</v>
      </c>
      <c r="K321" s="55" t="s">
        <v>11</v>
      </c>
      <c r="L321" s="58" t="str">
        <f t="shared" si="65"/>
        <v>12 л. 7 мес.</v>
      </c>
      <c r="M321" s="51" t="str">
        <f t="shared" si="76"/>
        <v> 12 л. 8 мес.</v>
      </c>
      <c r="N321" s="52" t="str">
        <f t="shared" si="77"/>
        <v>12,7</v>
      </c>
      <c r="O321" s="59" t="str">
        <f t="shared" si="78"/>
        <v>12,8</v>
      </c>
      <c r="P321" s="53">
        <f>VALUE(N321)</f>
        <v>12.7</v>
      </c>
      <c r="Q321" s="53">
        <f>VALUE(O321)</f>
        <v>12.8</v>
      </c>
      <c r="R321" s="41"/>
      <c r="S321" s="41"/>
      <c r="T321" s="41"/>
      <c r="U321" s="41"/>
      <c r="V321" s="41"/>
    </row>
    <row r="322" spans="1:22" ht="126.75" thickBot="1">
      <c r="A322" s="43"/>
      <c r="B322" s="46">
        <v>319</v>
      </c>
      <c r="C322" s="47" t="s">
        <v>931</v>
      </c>
      <c r="D322" s="54">
        <v>34957</v>
      </c>
      <c r="E322" s="49" t="s">
        <v>101</v>
      </c>
      <c r="F322" s="49" t="s">
        <v>921</v>
      </c>
      <c r="G322" s="49" t="s">
        <v>930</v>
      </c>
      <c r="H322" s="49" t="s">
        <v>932</v>
      </c>
      <c r="I322" s="49" t="s">
        <v>933</v>
      </c>
      <c r="J322" s="49" t="s">
        <v>923</v>
      </c>
      <c r="K322" s="55" t="s">
        <v>11</v>
      </c>
      <c r="L322" s="58" t="str">
        <f t="shared" si="65"/>
        <v>2 г. 0 мес.</v>
      </c>
      <c r="M322" s="51" t="str">
        <f t="shared" si="76"/>
        <v> 2 г. 0 мес.</v>
      </c>
      <c r="N322" s="52" t="str">
        <f t="shared" si="77"/>
        <v>2,0</v>
      </c>
      <c r="O322" s="59" t="str">
        <f t="shared" si="78"/>
        <v>2,0</v>
      </c>
      <c r="P322" s="53">
        <f aca="true" t="shared" si="79" ref="P322:Q331">VALUE(N322)</f>
        <v>2</v>
      </c>
      <c r="Q322" s="53">
        <f t="shared" si="79"/>
        <v>2</v>
      </c>
      <c r="R322" s="41"/>
      <c r="S322" s="41"/>
      <c r="T322" s="41"/>
      <c r="U322" s="41"/>
      <c r="V322" s="41"/>
    </row>
    <row r="323" spans="1:22" ht="111" thickBot="1">
      <c r="A323" s="43"/>
      <c r="B323" s="46">
        <v>320</v>
      </c>
      <c r="C323" s="47" t="s">
        <v>608</v>
      </c>
      <c r="D323" s="54">
        <v>29458</v>
      </c>
      <c r="E323" s="49" t="s">
        <v>78</v>
      </c>
      <c r="F323" s="49" t="s">
        <v>604</v>
      </c>
      <c r="G323" s="49" t="s">
        <v>62</v>
      </c>
      <c r="H323" s="49" t="s">
        <v>609</v>
      </c>
      <c r="I323" s="49" t="s">
        <v>610</v>
      </c>
      <c r="J323" s="49" t="s">
        <v>588</v>
      </c>
      <c r="K323" s="55" t="s">
        <v>11</v>
      </c>
      <c r="L323" s="58" t="str">
        <f t="shared" si="65"/>
        <v>0 л. 0 мес.</v>
      </c>
      <c r="M323" s="51" t="str">
        <f t="shared" si="76"/>
        <v> 12 л. 0 мес.</v>
      </c>
      <c r="N323" s="52" t="str">
        <f t="shared" si="77"/>
        <v>0,0</v>
      </c>
      <c r="O323" s="59" t="str">
        <f t="shared" si="78"/>
        <v>12,0</v>
      </c>
      <c r="P323" s="53">
        <f t="shared" si="79"/>
        <v>0</v>
      </c>
      <c r="Q323" s="53">
        <f t="shared" si="79"/>
        <v>12</v>
      </c>
      <c r="R323" s="41"/>
      <c r="S323" s="41"/>
      <c r="T323" s="41"/>
      <c r="U323" s="41"/>
      <c r="V323" s="41"/>
    </row>
    <row r="324" spans="1:22" ht="111" thickBot="1">
      <c r="A324" s="43"/>
      <c r="B324" s="46">
        <v>321</v>
      </c>
      <c r="C324" s="47" t="s">
        <v>233</v>
      </c>
      <c r="D324" s="54">
        <v>33452</v>
      </c>
      <c r="E324" s="49" t="s">
        <v>101</v>
      </c>
      <c r="F324" s="49" t="s">
        <v>215</v>
      </c>
      <c r="G324" s="49" t="s">
        <v>71</v>
      </c>
      <c r="H324" s="49" t="s">
        <v>220</v>
      </c>
      <c r="I324" s="49" t="s">
        <v>221</v>
      </c>
      <c r="J324" s="49" t="s">
        <v>1196</v>
      </c>
      <c r="K324" s="55" t="s">
        <v>11</v>
      </c>
      <c r="L324" s="58" t="str">
        <f t="shared" si="65"/>
        <v>0 л. 7 мес.</v>
      </c>
      <c r="M324" s="51" t="str">
        <f t="shared" si="76"/>
        <v> 4 г. 6 мес.</v>
      </c>
      <c r="N324" s="52" t="str">
        <f t="shared" si="77"/>
        <v>0,7</v>
      </c>
      <c r="O324" s="59" t="str">
        <f t="shared" si="78"/>
        <v>4,6</v>
      </c>
      <c r="P324" s="53">
        <f t="shared" si="79"/>
        <v>0.7</v>
      </c>
      <c r="Q324" s="53">
        <f t="shared" si="79"/>
        <v>4.6</v>
      </c>
      <c r="R324" s="41"/>
      <c r="S324" s="41"/>
      <c r="T324" s="41"/>
      <c r="U324" s="41"/>
      <c r="V324" s="41"/>
    </row>
    <row r="325" spans="1:22" ht="111" thickBot="1">
      <c r="A325" s="43"/>
      <c r="B325" s="46">
        <v>322</v>
      </c>
      <c r="C325" s="47" t="s">
        <v>1063</v>
      </c>
      <c r="D325" s="54">
        <v>30280</v>
      </c>
      <c r="E325" s="49" t="s">
        <v>7</v>
      </c>
      <c r="F325" s="49" t="s">
        <v>8</v>
      </c>
      <c r="G325" s="49" t="s">
        <v>1062</v>
      </c>
      <c r="H325" s="49" t="s">
        <v>207</v>
      </c>
      <c r="I325" s="49" t="s">
        <v>1064</v>
      </c>
      <c r="J325" s="49" t="s">
        <v>949</v>
      </c>
      <c r="K325" s="55" t="s">
        <v>11</v>
      </c>
      <c r="L325" s="58" t="str">
        <f t="shared" si="65"/>
        <v>14 л. 10 мес.</v>
      </c>
      <c r="M325" s="51" t="str">
        <f aca="true" t="shared" si="80" ref="M325:M332">RIGHT(H325,LEN(H325)-SEARCH("/",H325,1))</f>
        <v> 14 л. 10 мес.</v>
      </c>
      <c r="N325" s="52" t="str">
        <f aca="true" t="shared" si="81" ref="N325:N332">TRIM(LEFT(L325,2))&amp;","&amp;TRIM(MID(L325,SEARCH(".",L325,1)+2,2))</f>
        <v>14,10</v>
      </c>
      <c r="O325" s="59" t="str">
        <f aca="true" t="shared" si="82" ref="O325:O332">TRIM(LEFT(M325,3))&amp;","&amp;TRIM(MID(M325,SEARCH(".",M325,1)+2,2))</f>
        <v>14,10</v>
      </c>
      <c r="P325" s="53">
        <f t="shared" si="79"/>
        <v>14.1</v>
      </c>
      <c r="Q325" s="53">
        <f t="shared" si="79"/>
        <v>14.1</v>
      </c>
      <c r="R325" s="41"/>
      <c r="S325" s="41"/>
      <c r="T325" s="41"/>
      <c r="U325" s="41"/>
      <c r="V325" s="41"/>
    </row>
    <row r="326" spans="1:22" ht="111" thickBot="1">
      <c r="A326" s="43"/>
      <c r="B326" s="46">
        <v>323</v>
      </c>
      <c r="C326" s="47" t="s">
        <v>746</v>
      </c>
      <c r="D326" s="54">
        <v>30498</v>
      </c>
      <c r="E326" s="49" t="s">
        <v>43</v>
      </c>
      <c r="F326" s="49" t="s">
        <v>718</v>
      </c>
      <c r="G326" s="49" t="s">
        <v>45</v>
      </c>
      <c r="H326" s="49" t="s">
        <v>126</v>
      </c>
      <c r="I326" s="49" t="s">
        <v>726</v>
      </c>
      <c r="J326" s="49" t="s">
        <v>719</v>
      </c>
      <c r="K326" s="55" t="s">
        <v>11</v>
      </c>
      <c r="L326" s="58" t="str">
        <f t="shared" si="65"/>
        <v>0 л. 0 мес.</v>
      </c>
      <c r="M326" s="51" t="str">
        <f t="shared" si="80"/>
        <v> 0 л. 0 мес.</v>
      </c>
      <c r="N326" s="52" t="str">
        <f t="shared" si="81"/>
        <v>0,0</v>
      </c>
      <c r="O326" s="59" t="str">
        <f t="shared" si="82"/>
        <v>0,0</v>
      </c>
      <c r="P326" s="53">
        <f t="shared" si="79"/>
        <v>0</v>
      </c>
      <c r="Q326" s="53">
        <f t="shared" si="79"/>
        <v>0</v>
      </c>
      <c r="R326" s="41"/>
      <c r="S326" s="41"/>
      <c r="T326" s="41"/>
      <c r="U326" s="41"/>
      <c r="V326" s="41"/>
    </row>
    <row r="327" spans="1:22" ht="95.25" thickBot="1">
      <c r="A327" s="43"/>
      <c r="B327" s="46">
        <v>324</v>
      </c>
      <c r="C327" s="47" t="s">
        <v>1225</v>
      </c>
      <c r="D327" s="54">
        <v>28150</v>
      </c>
      <c r="E327" s="49" t="s">
        <v>7</v>
      </c>
      <c r="F327" s="49" t="s">
        <v>8</v>
      </c>
      <c r="G327" s="49" t="s">
        <v>87</v>
      </c>
      <c r="H327" s="49" t="s">
        <v>1226</v>
      </c>
      <c r="I327" s="49" t="s">
        <v>1365</v>
      </c>
      <c r="J327" s="49" t="s">
        <v>1221</v>
      </c>
      <c r="K327" s="55" t="s">
        <v>11</v>
      </c>
      <c r="L327" s="58" t="str">
        <f t="shared" si="65"/>
        <v>14 л. 4 мес.</v>
      </c>
      <c r="M327" s="51" t="str">
        <f t="shared" si="80"/>
        <v> 13 л. 0 мес.</v>
      </c>
      <c r="N327" s="52" t="str">
        <f t="shared" si="81"/>
        <v>14,4</v>
      </c>
      <c r="O327" s="59" t="str">
        <f t="shared" si="82"/>
        <v>13,0</v>
      </c>
      <c r="P327" s="53">
        <f>VALUE(N327)</f>
        <v>14.4</v>
      </c>
      <c r="Q327" s="53">
        <f>VALUE(O327)</f>
        <v>13</v>
      </c>
      <c r="R327" s="41"/>
      <c r="S327" s="41"/>
      <c r="T327" s="41"/>
      <c r="U327" s="41"/>
      <c r="V327" s="41"/>
    </row>
    <row r="328" spans="1:22" ht="79.5" thickBot="1">
      <c r="A328" s="43"/>
      <c r="B328" s="46">
        <v>325</v>
      </c>
      <c r="C328" s="47" t="s">
        <v>1138</v>
      </c>
      <c r="D328" s="54">
        <v>33734</v>
      </c>
      <c r="E328" s="49" t="s">
        <v>28</v>
      </c>
      <c r="F328" s="49" t="s">
        <v>1136</v>
      </c>
      <c r="G328" s="49" t="s">
        <v>1137</v>
      </c>
      <c r="H328" s="49" t="s">
        <v>1139</v>
      </c>
      <c r="I328" s="49" t="s">
        <v>1140</v>
      </c>
      <c r="J328" s="49" t="s">
        <v>1130</v>
      </c>
      <c r="K328" s="55" t="s">
        <v>11</v>
      </c>
      <c r="L328" s="58" t="str">
        <f t="shared" si="65"/>
        <v>0 л. 11 мес.</v>
      </c>
      <c r="M328" s="51" t="str">
        <f t="shared" si="80"/>
        <v> 7 л. 7 мес.</v>
      </c>
      <c r="N328" s="52" t="str">
        <f t="shared" si="81"/>
        <v>0,11</v>
      </c>
      <c r="O328" s="59" t="str">
        <f t="shared" si="82"/>
        <v>7,7</v>
      </c>
      <c r="P328" s="53">
        <f>VALUE(N328)</f>
        <v>0.11</v>
      </c>
      <c r="Q328" s="53">
        <f>VALUE(O328)</f>
        <v>7.7</v>
      </c>
      <c r="R328" s="41"/>
      <c r="S328" s="41"/>
      <c r="T328" s="41"/>
      <c r="U328" s="41"/>
      <c r="V328" s="41"/>
    </row>
    <row r="329" spans="1:22" ht="111" thickBot="1">
      <c r="A329" s="43"/>
      <c r="B329" s="46">
        <v>326</v>
      </c>
      <c r="C329" s="47" t="s">
        <v>192</v>
      </c>
      <c r="D329" s="54">
        <v>30553</v>
      </c>
      <c r="E329" s="49" t="s">
        <v>43</v>
      </c>
      <c r="F329" s="49" t="s">
        <v>190</v>
      </c>
      <c r="G329" s="49" t="s">
        <v>191</v>
      </c>
      <c r="H329" s="49" t="s">
        <v>194</v>
      </c>
      <c r="I329" s="49" t="s">
        <v>193</v>
      </c>
      <c r="J329" s="49" t="s">
        <v>744</v>
      </c>
      <c r="K329" s="55" t="s">
        <v>11</v>
      </c>
      <c r="L329" s="58" t="str">
        <f t="shared" si="65"/>
        <v>0 л. 0 мес. </v>
      </c>
      <c r="M329" s="51" t="str">
        <f t="shared" si="80"/>
        <v>10 л. 5 мес.</v>
      </c>
      <c r="N329" s="52" t="str">
        <f t="shared" si="81"/>
        <v>0,0</v>
      </c>
      <c r="O329" s="59" t="str">
        <f t="shared" si="82"/>
        <v>10,5</v>
      </c>
      <c r="P329" s="53">
        <f t="shared" si="79"/>
        <v>0</v>
      </c>
      <c r="Q329" s="53">
        <f t="shared" si="79"/>
        <v>10.5</v>
      </c>
      <c r="R329" s="41"/>
      <c r="S329" s="41"/>
      <c r="T329" s="41"/>
      <c r="U329" s="41"/>
      <c r="V329" s="41"/>
    </row>
    <row r="330" spans="1:22" ht="111" thickBot="1">
      <c r="A330" s="43"/>
      <c r="B330" s="46">
        <v>327</v>
      </c>
      <c r="C330" s="47" t="s">
        <v>1650</v>
      </c>
      <c r="D330" s="54">
        <v>35935</v>
      </c>
      <c r="E330" s="49" t="s">
        <v>128</v>
      </c>
      <c r="F330" s="49" t="s">
        <v>1466</v>
      </c>
      <c r="G330" s="49" t="s">
        <v>45</v>
      </c>
      <c r="H330" s="49" t="s">
        <v>1651</v>
      </c>
      <c r="I330" s="49" t="s">
        <v>1652</v>
      </c>
      <c r="J330" s="49" t="s">
        <v>1649</v>
      </c>
      <c r="K330" s="55" t="s">
        <v>11</v>
      </c>
      <c r="L330" s="58" t="str">
        <f t="shared" si="65"/>
        <v>1 г. 9 мес.</v>
      </c>
      <c r="M330" s="51" t="str">
        <f>RIGHT(H330,LEN(H330)-SEARCH("/",H330,1))</f>
        <v> 1 г. 9 мес.</v>
      </c>
      <c r="N330" s="52" t="str">
        <f>TRIM(LEFT(L330,2))&amp;","&amp;TRIM(MID(L330,SEARCH(".",L330,1)+2,2))</f>
        <v>1,9</v>
      </c>
      <c r="O330" s="59" t="str">
        <f>TRIM(LEFT(M330,3))&amp;","&amp;TRIM(MID(M330,SEARCH(".",M330,1)+2,2))</f>
        <v>1,9</v>
      </c>
      <c r="P330" s="53">
        <f>VALUE(N330)</f>
        <v>1.9</v>
      </c>
      <c r="Q330" s="53">
        <f>VALUE(O330)</f>
        <v>1.9</v>
      </c>
      <c r="R330" s="41"/>
      <c r="S330" s="41"/>
      <c r="T330" s="41"/>
      <c r="U330" s="41"/>
      <c r="V330" s="41"/>
    </row>
    <row r="331" spans="1:22" ht="111" thickBot="1">
      <c r="A331" s="43"/>
      <c r="B331" s="46">
        <v>328</v>
      </c>
      <c r="C331" s="47" t="s">
        <v>1067</v>
      </c>
      <c r="D331" s="54">
        <v>30985</v>
      </c>
      <c r="E331" s="49" t="s">
        <v>28</v>
      </c>
      <c r="F331" s="49" t="s">
        <v>773</v>
      </c>
      <c r="G331" s="49" t="s">
        <v>1065</v>
      </c>
      <c r="H331" s="49" t="s">
        <v>1066</v>
      </c>
      <c r="I331" s="49" t="s">
        <v>1068</v>
      </c>
      <c r="J331" s="49" t="s">
        <v>1006</v>
      </c>
      <c r="K331" s="55" t="s">
        <v>11</v>
      </c>
      <c r="L331" s="58" t="str">
        <f t="shared" si="65"/>
        <v>2 г. 6 мес.</v>
      </c>
      <c r="M331" s="51" t="str">
        <f t="shared" si="80"/>
        <v> 10 л. 8 мес.</v>
      </c>
      <c r="N331" s="52" t="str">
        <f t="shared" si="81"/>
        <v>2,6</v>
      </c>
      <c r="O331" s="59" t="str">
        <f t="shared" si="82"/>
        <v>10,8</v>
      </c>
      <c r="P331" s="53">
        <f t="shared" si="79"/>
        <v>2.6</v>
      </c>
      <c r="Q331" s="53">
        <f t="shared" si="79"/>
        <v>10.8</v>
      </c>
      <c r="R331" s="41"/>
      <c r="S331" s="41"/>
      <c r="T331" s="41"/>
      <c r="U331" s="41"/>
      <c r="V331" s="41"/>
    </row>
    <row r="332" spans="1:22" ht="126.75" thickBot="1">
      <c r="A332" s="43"/>
      <c r="B332" s="46">
        <v>329</v>
      </c>
      <c r="C332" s="47" t="s">
        <v>641</v>
      </c>
      <c r="D332" s="54">
        <v>24871</v>
      </c>
      <c r="E332" s="49" t="s">
        <v>82</v>
      </c>
      <c r="F332" s="49" t="s">
        <v>637</v>
      </c>
      <c r="G332" s="49" t="s">
        <v>25</v>
      </c>
      <c r="H332" s="49" t="s">
        <v>642</v>
      </c>
      <c r="I332" s="49" t="s">
        <v>1335</v>
      </c>
      <c r="J332" s="49" t="s">
        <v>634</v>
      </c>
      <c r="K332" s="55" t="s">
        <v>11</v>
      </c>
      <c r="L332" s="58" t="str">
        <f t="shared" si="65"/>
        <v>6 л. 0 мес.</v>
      </c>
      <c r="M332" s="51" t="str">
        <f t="shared" si="80"/>
        <v> 20 л. 1 мес.</v>
      </c>
      <c r="N332" s="52" t="str">
        <f t="shared" si="81"/>
        <v>6,0</v>
      </c>
      <c r="O332" s="59" t="str">
        <f t="shared" si="82"/>
        <v>20,1</v>
      </c>
      <c r="P332" s="53">
        <f aca="true" t="shared" si="83" ref="P332:Q335">VALUE(N332)</f>
        <v>6</v>
      </c>
      <c r="Q332" s="53">
        <f t="shared" si="83"/>
        <v>20.1</v>
      </c>
      <c r="R332" s="41"/>
      <c r="S332" s="41"/>
      <c r="T332" s="41"/>
      <c r="U332" s="41"/>
      <c r="V332" s="41"/>
    </row>
    <row r="333" spans="1:22" ht="95.25" thickBot="1">
      <c r="A333" s="43"/>
      <c r="B333" s="46">
        <v>330</v>
      </c>
      <c r="C333" s="47" t="s">
        <v>1402</v>
      </c>
      <c r="D333" s="54">
        <v>36786</v>
      </c>
      <c r="E333" s="49" t="s">
        <v>1374</v>
      </c>
      <c r="F333" s="49" t="s">
        <v>1375</v>
      </c>
      <c r="G333" s="49" t="s">
        <v>1376</v>
      </c>
      <c r="H333" s="49" t="s">
        <v>1378</v>
      </c>
      <c r="I333" s="49" t="s">
        <v>1407</v>
      </c>
      <c r="J333" s="49" t="s">
        <v>1377</v>
      </c>
      <c r="K333" s="55" t="s">
        <v>11</v>
      </c>
      <c r="L333" s="58" t="str">
        <f aca="true" t="shared" si="84" ref="L333:L383">LEFT($H333,SEARCH("/",$H333,1)-1)</f>
        <v>0 л. 0 мес.</v>
      </c>
      <c r="M333" s="51" t="str">
        <f>RIGHT(H333,LEN(H333)-SEARCH("/",H333,1))</f>
        <v> 0 л. 5 мес.</v>
      </c>
      <c r="N333" s="52" t="str">
        <f>TRIM(LEFT(L333,2))&amp;","&amp;TRIM(MID(L333,SEARCH(".",L333,1)+2,2))</f>
        <v>0,0</v>
      </c>
      <c r="O333" s="59" t="str">
        <f>TRIM(LEFT(M333,3))&amp;","&amp;TRIM(MID(M333,SEARCH(".",M333,1)+2,2))</f>
        <v>0,5</v>
      </c>
      <c r="P333" s="53">
        <f t="shared" si="83"/>
        <v>0</v>
      </c>
      <c r="Q333" s="53">
        <f t="shared" si="83"/>
        <v>0.5</v>
      </c>
      <c r="R333" s="41"/>
      <c r="S333" s="41"/>
      <c r="T333" s="41"/>
      <c r="U333" s="41"/>
      <c r="V333" s="41"/>
    </row>
    <row r="334" spans="1:22" ht="126.75" thickBot="1">
      <c r="A334" s="43"/>
      <c r="B334" s="46">
        <v>331</v>
      </c>
      <c r="C334" s="47" t="s">
        <v>1381</v>
      </c>
      <c r="D334" s="54">
        <v>32175</v>
      </c>
      <c r="E334" s="49" t="s">
        <v>1379</v>
      </c>
      <c r="F334" s="49" t="s">
        <v>1375</v>
      </c>
      <c r="G334" s="49" t="s">
        <v>489</v>
      </c>
      <c r="H334" s="49" t="s">
        <v>1380</v>
      </c>
      <c r="I334" s="49" t="s">
        <v>1586</v>
      </c>
      <c r="J334" s="49" t="s">
        <v>1377</v>
      </c>
      <c r="K334" s="55" t="s">
        <v>11</v>
      </c>
      <c r="L334" s="58" t="str">
        <f t="shared" si="84"/>
        <v>6 л. 1 мес.</v>
      </c>
      <c r="M334" s="51" t="str">
        <f>RIGHT(H334,LEN(H334)-SEARCH("/",H334,1))</f>
        <v> 10 л. 3 мес.</v>
      </c>
      <c r="N334" s="52" t="str">
        <f>TRIM(LEFT(L334,2))&amp;","&amp;TRIM(MID(L334,SEARCH(".",L334,1)+2,2))</f>
        <v>6,1</v>
      </c>
      <c r="O334" s="59" t="str">
        <f>TRIM(LEFT(M334,3))&amp;","&amp;TRIM(MID(M334,SEARCH(".",M334,1)+2,2))</f>
        <v>10,3</v>
      </c>
      <c r="P334" s="53">
        <f t="shared" si="83"/>
        <v>6.1</v>
      </c>
      <c r="Q334" s="53">
        <f t="shared" si="83"/>
        <v>10.3</v>
      </c>
      <c r="R334" s="41"/>
      <c r="S334" s="41"/>
      <c r="T334" s="41"/>
      <c r="U334" s="41"/>
      <c r="V334" s="41"/>
    </row>
    <row r="335" spans="1:22" ht="126.75" thickBot="1">
      <c r="A335" s="43"/>
      <c r="B335" s="46">
        <v>332</v>
      </c>
      <c r="C335" s="47" t="s">
        <v>1329</v>
      </c>
      <c r="D335" s="54">
        <v>34651</v>
      </c>
      <c r="E335" s="49" t="s">
        <v>42</v>
      </c>
      <c r="F335" s="49" t="s">
        <v>394</v>
      </c>
      <c r="G335" s="49" t="s">
        <v>75</v>
      </c>
      <c r="H335" s="49" t="s">
        <v>1120</v>
      </c>
      <c r="I335" s="49" t="s">
        <v>1121</v>
      </c>
      <c r="J335" s="49" t="s">
        <v>1112</v>
      </c>
      <c r="K335" s="55" t="s">
        <v>11</v>
      </c>
      <c r="L335" s="58" t="str">
        <f>LEFT($H335,SEARCH("/",$H335,1)-1)</f>
        <v>3 г. 4 мес.</v>
      </c>
      <c r="M335" s="51" t="str">
        <f>RIGHT(H335,LEN(H335)-SEARCH("/",H335,1))</f>
        <v> 3 г. 6 мес.</v>
      </c>
      <c r="N335" s="52" t="str">
        <f>TRIM(LEFT(L335,2))&amp;","&amp;TRIM(MID(L335,SEARCH(".",L335,1)+2,2))</f>
        <v>3,4</v>
      </c>
      <c r="O335" s="59" t="str">
        <f>TRIM(LEFT(M335,3))&amp;","&amp;TRIM(MID(M335,SEARCH(".",M335,1)+2,2))</f>
        <v>3,6</v>
      </c>
      <c r="P335" s="53">
        <f t="shared" si="83"/>
        <v>3.4</v>
      </c>
      <c r="Q335" s="53">
        <f t="shared" si="83"/>
        <v>3.6</v>
      </c>
      <c r="R335" s="41"/>
      <c r="S335" s="41"/>
      <c r="T335" s="41"/>
      <c r="U335" s="41"/>
      <c r="V335" s="41"/>
    </row>
    <row r="336" spans="1:22" ht="126.75" thickBot="1">
      <c r="A336" s="43"/>
      <c r="B336" s="46">
        <v>333</v>
      </c>
      <c r="C336" s="47" t="s">
        <v>1071</v>
      </c>
      <c r="D336" s="54">
        <v>29836</v>
      </c>
      <c r="E336" s="49" t="s">
        <v>7</v>
      </c>
      <c r="F336" s="49" t="s">
        <v>8</v>
      </c>
      <c r="G336" s="49" t="s">
        <v>1069</v>
      </c>
      <c r="H336" s="49" t="s">
        <v>1070</v>
      </c>
      <c r="I336" s="49" t="s">
        <v>1072</v>
      </c>
      <c r="J336" s="49" t="s">
        <v>949</v>
      </c>
      <c r="K336" s="55" t="s">
        <v>11</v>
      </c>
      <c r="L336" s="58" t="str">
        <f t="shared" si="84"/>
        <v>17 л. 8 мес.</v>
      </c>
      <c r="M336" s="51" t="str">
        <f aca="true" t="shared" si="85" ref="M336:M346">RIGHT(H336,LEN(H336)-SEARCH("/",H336,1))</f>
        <v> 17 л. 8 мес.</v>
      </c>
      <c r="N336" s="52" t="str">
        <f aca="true" t="shared" si="86" ref="N336:N346">TRIM(LEFT(L336,2))&amp;","&amp;TRIM(MID(L336,SEARCH(".",L336,1)+2,2))</f>
        <v>17,8</v>
      </c>
      <c r="O336" s="59" t="str">
        <f aca="true" t="shared" si="87" ref="O336:O346">TRIM(LEFT(M336,3))&amp;","&amp;TRIM(MID(M336,SEARCH(".",M336,1)+2,2))</f>
        <v>17,8</v>
      </c>
      <c r="P336" s="53">
        <f aca="true" t="shared" si="88" ref="P336:Q343">VALUE(N336)</f>
        <v>17.8</v>
      </c>
      <c r="Q336" s="53">
        <f t="shared" si="88"/>
        <v>17.8</v>
      </c>
      <c r="R336" s="41"/>
      <c r="S336" s="41"/>
      <c r="T336" s="41"/>
      <c r="U336" s="41"/>
      <c r="V336" s="41"/>
    </row>
    <row r="337" spans="1:22" ht="126.75" thickBot="1">
      <c r="A337" s="43"/>
      <c r="B337" s="46">
        <v>334</v>
      </c>
      <c r="C337" s="47" t="s">
        <v>849</v>
      </c>
      <c r="D337" s="54">
        <v>33096</v>
      </c>
      <c r="E337" s="49" t="s">
        <v>42</v>
      </c>
      <c r="F337" s="49" t="s">
        <v>847</v>
      </c>
      <c r="G337" s="49" t="s">
        <v>90</v>
      </c>
      <c r="H337" s="49" t="s">
        <v>848</v>
      </c>
      <c r="I337" s="49" t="s">
        <v>850</v>
      </c>
      <c r="J337" s="49" t="s">
        <v>832</v>
      </c>
      <c r="K337" s="55" t="s">
        <v>11</v>
      </c>
      <c r="L337" s="58" t="str">
        <f t="shared" si="84"/>
        <v>8 л. 11 мес.</v>
      </c>
      <c r="M337" s="51" t="str">
        <f t="shared" si="85"/>
        <v> 9 л. 6 мес.</v>
      </c>
      <c r="N337" s="52" t="str">
        <f t="shared" si="86"/>
        <v>8,11</v>
      </c>
      <c r="O337" s="59" t="str">
        <f t="shared" si="87"/>
        <v>9,6</v>
      </c>
      <c r="P337" s="53">
        <f t="shared" si="88"/>
        <v>8.11</v>
      </c>
      <c r="Q337" s="53">
        <f t="shared" si="88"/>
        <v>9.6</v>
      </c>
      <c r="R337" s="41"/>
      <c r="S337" s="41"/>
      <c r="T337" s="41"/>
      <c r="U337" s="41"/>
      <c r="V337" s="41"/>
    </row>
    <row r="338" spans="1:22" ht="142.5" thickBot="1">
      <c r="A338" s="43"/>
      <c r="B338" s="46">
        <v>335</v>
      </c>
      <c r="C338" s="47" t="s">
        <v>612</v>
      </c>
      <c r="D338" s="54">
        <v>29147</v>
      </c>
      <c r="E338" s="49" t="s">
        <v>42</v>
      </c>
      <c r="F338" s="49" t="s">
        <v>611</v>
      </c>
      <c r="G338" s="49" t="s">
        <v>1719</v>
      </c>
      <c r="H338" s="49" t="s">
        <v>613</v>
      </c>
      <c r="I338" s="49" t="s">
        <v>123</v>
      </c>
      <c r="J338" s="49" t="s">
        <v>588</v>
      </c>
      <c r="K338" s="55" t="s">
        <v>11</v>
      </c>
      <c r="L338" s="58" t="str">
        <f t="shared" si="84"/>
        <v>0 л. 6 мес.</v>
      </c>
      <c r="M338" s="51" t="str">
        <f t="shared" si="85"/>
        <v> 15 л. 1 мес.</v>
      </c>
      <c r="N338" s="52" t="str">
        <f t="shared" si="86"/>
        <v>0,6</v>
      </c>
      <c r="O338" s="59" t="str">
        <f t="shared" si="87"/>
        <v>15,1</v>
      </c>
      <c r="P338" s="53">
        <f t="shared" si="88"/>
        <v>0.6</v>
      </c>
      <c r="Q338" s="53">
        <f t="shared" si="88"/>
        <v>15.1</v>
      </c>
      <c r="R338" s="41"/>
      <c r="S338" s="41"/>
      <c r="T338" s="41"/>
      <c r="U338" s="41"/>
      <c r="V338" s="41"/>
    </row>
    <row r="339" spans="1:22" ht="126.75" thickBot="1">
      <c r="A339" s="43"/>
      <c r="B339" s="46">
        <v>336</v>
      </c>
      <c r="C339" s="47" t="s">
        <v>345</v>
      </c>
      <c r="D339" s="54">
        <v>32494</v>
      </c>
      <c r="E339" s="49" t="s">
        <v>82</v>
      </c>
      <c r="F339" s="49" t="s">
        <v>343</v>
      </c>
      <c r="G339" s="49" t="s">
        <v>45</v>
      </c>
      <c r="H339" s="49" t="s">
        <v>344</v>
      </c>
      <c r="I339" s="49" t="s">
        <v>235</v>
      </c>
      <c r="J339" s="49" t="s">
        <v>311</v>
      </c>
      <c r="K339" s="55" t="s">
        <v>11</v>
      </c>
      <c r="L339" s="58" t="str">
        <f t="shared" si="84"/>
        <v>15 л. 5 мес.</v>
      </c>
      <c r="M339" s="51" t="str">
        <f t="shared" si="85"/>
        <v> 15 л. 5 мес.</v>
      </c>
      <c r="N339" s="52" t="str">
        <f t="shared" si="86"/>
        <v>15,5</v>
      </c>
      <c r="O339" s="59" t="str">
        <f t="shared" si="87"/>
        <v>15,5</v>
      </c>
      <c r="P339" s="53">
        <f t="shared" si="88"/>
        <v>15.5</v>
      </c>
      <c r="Q339" s="53">
        <f t="shared" si="88"/>
        <v>15.5</v>
      </c>
      <c r="R339" s="41"/>
      <c r="S339" s="41"/>
      <c r="T339" s="41"/>
      <c r="U339" s="41"/>
      <c r="V339" s="41"/>
    </row>
    <row r="340" spans="1:22" ht="79.5" thickBot="1">
      <c r="A340" s="43"/>
      <c r="B340" s="46">
        <v>337</v>
      </c>
      <c r="C340" s="47" t="s">
        <v>728</v>
      </c>
      <c r="D340" s="54">
        <v>23801</v>
      </c>
      <c r="E340" s="49" t="s">
        <v>28</v>
      </c>
      <c r="F340" s="49" t="s">
        <v>27</v>
      </c>
      <c r="G340" s="49" t="s">
        <v>71</v>
      </c>
      <c r="H340" s="49" t="s">
        <v>727</v>
      </c>
      <c r="I340" s="49" t="s">
        <v>729</v>
      </c>
      <c r="J340" s="49" t="s">
        <v>724</v>
      </c>
      <c r="K340" s="55" t="s">
        <v>11</v>
      </c>
      <c r="L340" s="58" t="str">
        <f t="shared" si="84"/>
        <v>34 г. 1 мес.</v>
      </c>
      <c r="M340" s="51" t="str">
        <f t="shared" si="85"/>
        <v> 34 г. 1 мес.</v>
      </c>
      <c r="N340" s="52" t="str">
        <f t="shared" si="86"/>
        <v>34,1</v>
      </c>
      <c r="O340" s="59" t="str">
        <f t="shared" si="87"/>
        <v>34,1</v>
      </c>
      <c r="P340" s="53">
        <f t="shared" si="88"/>
        <v>34.1</v>
      </c>
      <c r="Q340" s="53">
        <f t="shared" si="88"/>
        <v>34.1</v>
      </c>
      <c r="R340" s="41"/>
      <c r="S340" s="41"/>
      <c r="T340" s="41"/>
      <c r="U340" s="41"/>
      <c r="V340" s="41"/>
    </row>
    <row r="341" spans="1:22" ht="126.75" thickBot="1">
      <c r="A341" s="43"/>
      <c r="B341" s="46">
        <v>338</v>
      </c>
      <c r="C341" s="47" t="s">
        <v>197</v>
      </c>
      <c r="D341" s="54">
        <v>32485</v>
      </c>
      <c r="E341" s="49" t="s">
        <v>42</v>
      </c>
      <c r="F341" s="49" t="s">
        <v>184</v>
      </c>
      <c r="G341" s="49" t="s">
        <v>75</v>
      </c>
      <c r="H341" s="49" t="s">
        <v>196</v>
      </c>
      <c r="I341" s="49" t="s">
        <v>575</v>
      </c>
      <c r="J341" s="49" t="s">
        <v>1144</v>
      </c>
      <c r="K341" s="55" t="s">
        <v>11</v>
      </c>
      <c r="L341" s="58" t="str">
        <f t="shared" si="84"/>
        <v>7 л. 9 мес.</v>
      </c>
      <c r="M341" s="51" t="str">
        <f t="shared" si="85"/>
        <v> 7 л. 9 мес.</v>
      </c>
      <c r="N341" s="52" t="str">
        <f t="shared" si="86"/>
        <v>7,9</v>
      </c>
      <c r="O341" s="59" t="str">
        <f t="shared" si="87"/>
        <v>7,9</v>
      </c>
      <c r="P341" s="53">
        <f t="shared" si="88"/>
        <v>7.9</v>
      </c>
      <c r="Q341" s="53">
        <f t="shared" si="88"/>
        <v>7.9</v>
      </c>
      <c r="R341" s="41"/>
      <c r="S341" s="41"/>
      <c r="T341" s="41"/>
      <c r="U341" s="41"/>
      <c r="V341" s="41"/>
    </row>
    <row r="342" spans="1:22" ht="126.75" thickBot="1">
      <c r="A342" s="43"/>
      <c r="B342" s="46">
        <v>339</v>
      </c>
      <c r="C342" s="47" t="s">
        <v>817</v>
      </c>
      <c r="D342" s="54">
        <v>32795</v>
      </c>
      <c r="E342" s="49" t="s">
        <v>42</v>
      </c>
      <c r="F342" s="49" t="s">
        <v>409</v>
      </c>
      <c r="G342" s="49" t="s">
        <v>45</v>
      </c>
      <c r="H342" s="49" t="s">
        <v>411</v>
      </c>
      <c r="I342" s="49" t="s">
        <v>410</v>
      </c>
      <c r="J342" s="49" t="s">
        <v>373</v>
      </c>
      <c r="K342" s="55" t="s">
        <v>11</v>
      </c>
      <c r="L342" s="58" t="str">
        <f t="shared" si="84"/>
        <v>6 л. 9 мес.</v>
      </c>
      <c r="M342" s="51" t="str">
        <f t="shared" si="85"/>
        <v> 7 л. 0 мес.</v>
      </c>
      <c r="N342" s="52" t="str">
        <f t="shared" si="86"/>
        <v>6,9</v>
      </c>
      <c r="O342" s="59" t="str">
        <f t="shared" si="87"/>
        <v>7,0</v>
      </c>
      <c r="P342" s="53">
        <f t="shared" si="88"/>
        <v>6.9</v>
      </c>
      <c r="Q342" s="53">
        <f t="shared" si="88"/>
        <v>7</v>
      </c>
      <c r="R342" s="41"/>
      <c r="S342" s="41"/>
      <c r="T342" s="41"/>
      <c r="U342" s="41"/>
      <c r="V342" s="41"/>
    </row>
    <row r="343" spans="1:22" ht="95.25" thickBot="1">
      <c r="A343" s="43"/>
      <c r="B343" s="46">
        <v>340</v>
      </c>
      <c r="C343" s="47" t="s">
        <v>818</v>
      </c>
      <c r="D343" s="54">
        <v>31413</v>
      </c>
      <c r="E343" s="49" t="s">
        <v>78</v>
      </c>
      <c r="F343" s="49" t="s">
        <v>741</v>
      </c>
      <c r="G343" s="49" t="s">
        <v>45</v>
      </c>
      <c r="H343" s="49" t="s">
        <v>141</v>
      </c>
      <c r="I343" s="49" t="s">
        <v>94</v>
      </c>
      <c r="J343" s="49" t="s">
        <v>740</v>
      </c>
      <c r="K343" s="55" t="s">
        <v>11</v>
      </c>
      <c r="L343" s="58" t="str">
        <f t="shared" si="84"/>
        <v>7 л. 2 мес.</v>
      </c>
      <c r="M343" s="51" t="str">
        <f t="shared" si="85"/>
        <v> 10 л. 6 мес.</v>
      </c>
      <c r="N343" s="52" t="str">
        <f t="shared" si="86"/>
        <v>7,2</v>
      </c>
      <c r="O343" s="59" t="str">
        <f t="shared" si="87"/>
        <v>10,6</v>
      </c>
      <c r="P343" s="53">
        <f t="shared" si="88"/>
        <v>7.2</v>
      </c>
      <c r="Q343" s="53">
        <f t="shared" si="88"/>
        <v>10.6</v>
      </c>
      <c r="R343" s="41"/>
      <c r="S343" s="41"/>
      <c r="T343" s="41"/>
      <c r="U343" s="41"/>
      <c r="V343" s="41"/>
    </row>
    <row r="344" spans="1:22" ht="95.25" thickBot="1">
      <c r="A344" s="43"/>
      <c r="B344" s="46">
        <v>341</v>
      </c>
      <c r="C344" s="47" t="s">
        <v>350</v>
      </c>
      <c r="D344" s="49" t="s">
        <v>346</v>
      </c>
      <c r="E344" s="49" t="s">
        <v>78</v>
      </c>
      <c r="F344" s="49" t="s">
        <v>348</v>
      </c>
      <c r="G344" s="49" t="s">
        <v>204</v>
      </c>
      <c r="H344" s="49" t="s">
        <v>349</v>
      </c>
      <c r="I344" s="49" t="s">
        <v>26</v>
      </c>
      <c r="J344" s="49" t="s">
        <v>347</v>
      </c>
      <c r="K344" s="55" t="s">
        <v>11</v>
      </c>
      <c r="L344" s="58" t="str">
        <f t="shared" si="84"/>
        <v>0 л. 0 мес.</v>
      </c>
      <c r="M344" s="51" t="str">
        <f t="shared" si="85"/>
        <v> 4 г. 7 мес.</v>
      </c>
      <c r="N344" s="52" t="str">
        <f t="shared" si="86"/>
        <v>0,0</v>
      </c>
      <c r="O344" s="59" t="str">
        <f t="shared" si="87"/>
        <v>4,7</v>
      </c>
      <c r="P344" s="53">
        <f>VALUE(N344)</f>
        <v>0</v>
      </c>
      <c r="Q344" s="53">
        <f>VALUE(O344)</f>
        <v>4.7</v>
      </c>
      <c r="R344" s="41"/>
      <c r="S344" s="41"/>
      <c r="T344" s="41"/>
      <c r="U344" s="41"/>
      <c r="V344" s="41"/>
    </row>
    <row r="345" spans="1:22" ht="63.75" thickBot="1">
      <c r="A345" s="43"/>
      <c r="B345" s="46">
        <v>342</v>
      </c>
      <c r="C345" s="47" t="s">
        <v>1564</v>
      </c>
      <c r="D345" s="54">
        <v>32697</v>
      </c>
      <c r="E345" s="49" t="s">
        <v>128</v>
      </c>
      <c r="F345" s="49" t="s">
        <v>1466</v>
      </c>
      <c r="G345" s="49" t="s">
        <v>45</v>
      </c>
      <c r="H345" s="49" t="s">
        <v>952</v>
      </c>
      <c r="I345" s="49" t="s">
        <v>1565</v>
      </c>
      <c r="J345" s="49" t="s">
        <v>1541</v>
      </c>
      <c r="K345" s="55" t="s">
        <v>11</v>
      </c>
      <c r="L345" s="58" t="str">
        <f t="shared" si="84"/>
        <v>1 г. 6 мес.</v>
      </c>
      <c r="M345" s="51" t="str">
        <f>RIGHT(H345,LEN(H345)-SEARCH("/",H345,1))</f>
        <v> 1 г. 6 мес.</v>
      </c>
      <c r="N345" s="52" t="str">
        <f>TRIM(LEFT(L345,2))&amp;","&amp;TRIM(MID(L345,SEARCH(".",L345,1)+2,2))</f>
        <v>1,6</v>
      </c>
      <c r="O345" s="59" t="str">
        <f>TRIM(LEFT(M345,3))&amp;","&amp;TRIM(MID(M345,SEARCH(".",M345,1)+2,2))</f>
        <v>1,6</v>
      </c>
      <c r="P345" s="53">
        <f>VALUE(N345)</f>
        <v>1.6</v>
      </c>
      <c r="Q345" s="53">
        <f>VALUE(O345)</f>
        <v>1.6</v>
      </c>
      <c r="R345" s="41"/>
      <c r="S345" s="41"/>
      <c r="T345" s="41"/>
      <c r="U345" s="41"/>
      <c r="V345" s="41"/>
    </row>
    <row r="346" spans="1:22" ht="95.25" thickBot="1">
      <c r="A346" s="43"/>
      <c r="B346" s="46">
        <v>343</v>
      </c>
      <c r="C346" s="47" t="s">
        <v>730</v>
      </c>
      <c r="D346" s="54">
        <v>29870</v>
      </c>
      <c r="E346" s="49" t="s">
        <v>43</v>
      </c>
      <c r="F346" s="49" t="s">
        <v>718</v>
      </c>
      <c r="G346" s="49" t="s">
        <v>45</v>
      </c>
      <c r="H346" s="49" t="s">
        <v>731</v>
      </c>
      <c r="I346" s="49" t="s">
        <v>732</v>
      </c>
      <c r="J346" s="49" t="s">
        <v>719</v>
      </c>
      <c r="K346" s="55" t="s">
        <v>11</v>
      </c>
      <c r="L346" s="58" t="str">
        <f t="shared" si="84"/>
        <v>19 л. 0 мес.</v>
      </c>
      <c r="M346" s="51" t="str">
        <f t="shared" si="85"/>
        <v> 19 л. 3 мес.</v>
      </c>
      <c r="N346" s="52" t="str">
        <f t="shared" si="86"/>
        <v>19,0</v>
      </c>
      <c r="O346" s="59" t="str">
        <f t="shared" si="87"/>
        <v>19,3</v>
      </c>
      <c r="P346" s="53">
        <f aca="true" t="shared" si="89" ref="P346:Q355">VALUE(N346)</f>
        <v>19</v>
      </c>
      <c r="Q346" s="53">
        <f t="shared" si="89"/>
        <v>19.3</v>
      </c>
      <c r="R346" s="41"/>
      <c r="S346" s="41"/>
      <c r="T346" s="41"/>
      <c r="U346" s="41"/>
      <c r="V346" s="41"/>
    </row>
    <row r="347" spans="1:22" ht="95.25" thickBot="1">
      <c r="A347" s="43"/>
      <c r="B347" s="46">
        <v>344</v>
      </c>
      <c r="C347" s="47" t="s">
        <v>1566</v>
      </c>
      <c r="D347" s="54">
        <v>29230</v>
      </c>
      <c r="E347" s="49" t="s">
        <v>128</v>
      </c>
      <c r="F347" s="49" t="s">
        <v>1466</v>
      </c>
      <c r="G347" s="49" t="s">
        <v>45</v>
      </c>
      <c r="H347" s="49" t="s">
        <v>1567</v>
      </c>
      <c r="I347" s="49" t="s">
        <v>1568</v>
      </c>
      <c r="J347" s="49" t="s">
        <v>1530</v>
      </c>
      <c r="K347" s="55" t="s">
        <v>11</v>
      </c>
      <c r="L347" s="58" t="str">
        <f t="shared" si="84"/>
        <v>10 л. 9 мес.</v>
      </c>
      <c r="M347" s="51" t="str">
        <f>RIGHT(H347,LEN(H347)-SEARCH("/",H347,1))</f>
        <v> 0  л. 1 мес.</v>
      </c>
      <c r="N347" s="52" t="str">
        <f>TRIM(LEFT(L347,2))&amp;","&amp;TRIM(MID(L347,SEARCH(".",L347,1)+2,2))</f>
        <v>10,9</v>
      </c>
      <c r="O347" s="59" t="str">
        <f>TRIM(LEFT(M347,3))&amp;","&amp;TRIM(MID(M347,SEARCH(".",M347,1)+2,2))</f>
        <v>0,1</v>
      </c>
      <c r="P347" s="53">
        <f>VALUE(N347)</f>
        <v>10.9</v>
      </c>
      <c r="Q347" s="53">
        <f>VALUE(O347)</f>
        <v>0.1</v>
      </c>
      <c r="R347" s="41"/>
      <c r="S347" s="41"/>
      <c r="T347" s="41"/>
      <c r="U347" s="41"/>
      <c r="V347" s="41"/>
    </row>
    <row r="348" spans="1:22" ht="79.5" thickBot="1">
      <c r="A348" s="43"/>
      <c r="B348" s="46">
        <v>345</v>
      </c>
      <c r="C348" s="47" t="s">
        <v>1142</v>
      </c>
      <c r="D348" s="54">
        <v>29663</v>
      </c>
      <c r="E348" s="49" t="s">
        <v>28</v>
      </c>
      <c r="F348" s="49" t="s">
        <v>1136</v>
      </c>
      <c r="G348" s="49" t="s">
        <v>45</v>
      </c>
      <c r="H348" s="49" t="s">
        <v>1141</v>
      </c>
      <c r="I348" s="49" t="s">
        <v>1143</v>
      </c>
      <c r="J348" s="49" t="s">
        <v>1130</v>
      </c>
      <c r="K348" s="55" t="s">
        <v>11</v>
      </c>
      <c r="L348" s="58" t="str">
        <f t="shared" si="84"/>
        <v>21 г. 10 мес.</v>
      </c>
      <c r="M348" s="51" t="str">
        <f>RIGHT(H348,LEN(H348)-SEARCH("/",H348,1))</f>
        <v> 17 л. 10 мес.</v>
      </c>
      <c r="N348" s="52" t="str">
        <f>TRIM(LEFT(L348,2))&amp;","&amp;TRIM(MID(L348,SEARCH(".",L348,1)+2,2))</f>
        <v>21,10</v>
      </c>
      <c r="O348" s="59" t="str">
        <f>TRIM(LEFT(M348,3))&amp;","&amp;TRIM(MID(M348,SEARCH(".",M348,1)+2,2))</f>
        <v>17,10</v>
      </c>
      <c r="P348" s="53">
        <f t="shared" si="89"/>
        <v>21.1</v>
      </c>
      <c r="Q348" s="53">
        <f t="shared" si="89"/>
        <v>17.1</v>
      </c>
      <c r="R348" s="41"/>
      <c r="S348" s="41"/>
      <c r="T348" s="41"/>
      <c r="U348" s="41"/>
      <c r="V348" s="41"/>
    </row>
    <row r="349" spans="1:22" ht="237" thickBot="1">
      <c r="A349" s="43"/>
      <c r="B349" s="46">
        <v>346</v>
      </c>
      <c r="C349" s="47" t="s">
        <v>736</v>
      </c>
      <c r="D349" s="54">
        <v>27862</v>
      </c>
      <c r="E349" s="49" t="s">
        <v>28</v>
      </c>
      <c r="F349" s="49" t="s">
        <v>733</v>
      </c>
      <c r="G349" s="49" t="s">
        <v>734</v>
      </c>
      <c r="H349" s="49" t="s">
        <v>645</v>
      </c>
      <c r="I349" s="49" t="s">
        <v>199</v>
      </c>
      <c r="J349" s="49" t="s">
        <v>735</v>
      </c>
      <c r="K349" s="55" t="s">
        <v>11</v>
      </c>
      <c r="L349" s="58" t="str">
        <f t="shared" si="84"/>
        <v>0 л. 0 мес.</v>
      </c>
      <c r="M349" s="51" t="str">
        <f aca="true" t="shared" si="90" ref="M349:M383">RIGHT(H349,LEN(H349)-SEARCH("/",H349,1))</f>
        <v> 17 л. 0 мес.</v>
      </c>
      <c r="N349" s="52" t="str">
        <f aca="true" t="shared" si="91" ref="N349:N383">TRIM(LEFT(L349,2))&amp;","&amp;TRIM(MID(L349,SEARCH(".",L349,1)+2,2))</f>
        <v>0,0</v>
      </c>
      <c r="O349" s="59" t="str">
        <f aca="true" t="shared" si="92" ref="O349:O383">TRIM(LEFT(M349,3))&amp;","&amp;TRIM(MID(M349,SEARCH(".",M349,1)+2,2))</f>
        <v>17,0</v>
      </c>
      <c r="P349" s="53">
        <f t="shared" si="89"/>
        <v>0</v>
      </c>
      <c r="Q349" s="53">
        <f t="shared" si="89"/>
        <v>17</v>
      </c>
      <c r="R349" s="41"/>
      <c r="S349" s="41"/>
      <c r="T349" s="41"/>
      <c r="U349" s="41"/>
      <c r="V349" s="41"/>
    </row>
    <row r="350" spans="1:22" ht="79.5" thickBot="1">
      <c r="A350" s="43"/>
      <c r="B350" s="46">
        <v>347</v>
      </c>
      <c r="C350" s="47" t="s">
        <v>414</v>
      </c>
      <c r="D350" s="54">
        <v>31120</v>
      </c>
      <c r="E350" s="49" t="s">
        <v>361</v>
      </c>
      <c r="F350" s="49" t="s">
        <v>412</v>
      </c>
      <c r="G350" s="49" t="s">
        <v>413</v>
      </c>
      <c r="H350" s="49" t="s">
        <v>126</v>
      </c>
      <c r="I350" s="49" t="s">
        <v>415</v>
      </c>
      <c r="J350" s="49" t="s">
        <v>369</v>
      </c>
      <c r="K350" s="55" t="s">
        <v>11</v>
      </c>
      <c r="L350" s="58" t="str">
        <f t="shared" si="84"/>
        <v>0 л. 0 мес.</v>
      </c>
      <c r="M350" s="51" t="str">
        <f t="shared" si="90"/>
        <v> 0 л. 0 мес.</v>
      </c>
      <c r="N350" s="52" t="str">
        <f t="shared" si="91"/>
        <v>0,0</v>
      </c>
      <c r="O350" s="59" t="str">
        <f t="shared" si="92"/>
        <v>0,0</v>
      </c>
      <c r="P350" s="53">
        <f t="shared" si="89"/>
        <v>0</v>
      </c>
      <c r="Q350" s="53">
        <f t="shared" si="89"/>
        <v>0</v>
      </c>
      <c r="R350" s="41"/>
      <c r="S350" s="41"/>
      <c r="T350" s="41"/>
      <c r="U350" s="41"/>
      <c r="V350" s="41"/>
    </row>
    <row r="351" spans="1:22" ht="95.25" thickBot="1">
      <c r="A351" s="43"/>
      <c r="B351" s="46">
        <v>348</v>
      </c>
      <c r="C351" s="47" t="s">
        <v>788</v>
      </c>
      <c r="D351" s="54">
        <v>28274</v>
      </c>
      <c r="E351" s="49" t="s">
        <v>28</v>
      </c>
      <c r="F351" s="49" t="s">
        <v>786</v>
      </c>
      <c r="G351" s="49" t="s">
        <v>45</v>
      </c>
      <c r="H351" s="49" t="s">
        <v>789</v>
      </c>
      <c r="I351" s="49" t="s">
        <v>199</v>
      </c>
      <c r="J351" s="49" t="s">
        <v>787</v>
      </c>
      <c r="K351" s="55" t="s">
        <v>11</v>
      </c>
      <c r="L351" s="58" t="str">
        <f t="shared" si="84"/>
        <v>0 л. 0 мес.</v>
      </c>
      <c r="M351" s="51" t="str">
        <f t="shared" si="90"/>
        <v> 9 л. 8 мес.</v>
      </c>
      <c r="N351" s="52" t="str">
        <f t="shared" si="91"/>
        <v>0,0</v>
      </c>
      <c r="O351" s="59" t="str">
        <f t="shared" si="92"/>
        <v>9,8</v>
      </c>
      <c r="P351" s="53">
        <f t="shared" si="89"/>
        <v>0</v>
      </c>
      <c r="Q351" s="53">
        <f t="shared" si="89"/>
        <v>9.8</v>
      </c>
      <c r="R351" s="41"/>
      <c r="S351" s="41"/>
      <c r="T351" s="41"/>
      <c r="U351" s="41"/>
      <c r="V351" s="41"/>
    </row>
    <row r="352" spans="1:22" ht="79.5" thickBot="1">
      <c r="A352" s="43"/>
      <c r="B352" s="46">
        <v>349</v>
      </c>
      <c r="C352" s="47" t="s">
        <v>1327</v>
      </c>
      <c r="D352" s="54">
        <v>31099</v>
      </c>
      <c r="E352" s="49" t="s">
        <v>28</v>
      </c>
      <c r="F352" s="49" t="s">
        <v>1324</v>
      </c>
      <c r="G352" s="49" t="s">
        <v>1325</v>
      </c>
      <c r="H352" s="49" t="s">
        <v>645</v>
      </c>
      <c r="I352" s="49" t="s">
        <v>1328</v>
      </c>
      <c r="J352" s="49" t="s">
        <v>1326</v>
      </c>
      <c r="K352" s="55" t="s">
        <v>11</v>
      </c>
      <c r="L352" s="58" t="str">
        <f t="shared" si="84"/>
        <v>0 л. 0 мес.</v>
      </c>
      <c r="M352" s="51" t="str">
        <f>RIGHT(H352,LEN(H352)-SEARCH("/",H352,1))</f>
        <v> 17 л. 0 мес.</v>
      </c>
      <c r="N352" s="52" t="str">
        <f>TRIM(LEFT(L352,2))&amp;","&amp;TRIM(MID(L352,SEARCH(".",L352,1)+2,2))</f>
        <v>0,0</v>
      </c>
      <c r="O352" s="59" t="str">
        <f>TRIM(LEFT(M352,3))&amp;","&amp;TRIM(MID(M352,SEARCH(".",M352,1)+2,2))</f>
        <v>17,0</v>
      </c>
      <c r="P352" s="53">
        <f>VALUE(N352)</f>
        <v>0</v>
      </c>
      <c r="Q352" s="53">
        <f>VALUE(O352)</f>
        <v>17</v>
      </c>
      <c r="R352" s="41"/>
      <c r="S352" s="41"/>
      <c r="T352" s="41"/>
      <c r="U352" s="41"/>
      <c r="V352" s="41"/>
    </row>
    <row r="353" spans="1:22" ht="126.75" thickBot="1">
      <c r="A353" s="43"/>
      <c r="B353" s="46">
        <v>350</v>
      </c>
      <c r="C353" s="47" t="s">
        <v>819</v>
      </c>
      <c r="D353" s="54">
        <v>33182</v>
      </c>
      <c r="E353" s="49" t="s">
        <v>115</v>
      </c>
      <c r="F353" s="49" t="s">
        <v>120</v>
      </c>
      <c r="G353" s="49" t="s">
        <v>25</v>
      </c>
      <c r="H353" s="49" t="s">
        <v>121</v>
      </c>
      <c r="I353" s="49" t="s">
        <v>1336</v>
      </c>
      <c r="J353" s="49" t="s">
        <v>618</v>
      </c>
      <c r="K353" s="55" t="s">
        <v>11</v>
      </c>
      <c r="L353" s="58" t="str">
        <f t="shared" si="84"/>
        <v>4 г. 5 мес.</v>
      </c>
      <c r="M353" s="51" t="str">
        <f t="shared" si="90"/>
        <v> 2 г. 8 мес.</v>
      </c>
      <c r="N353" s="52" t="str">
        <f t="shared" si="91"/>
        <v>4,5</v>
      </c>
      <c r="O353" s="59" t="str">
        <f t="shared" si="92"/>
        <v>2,8</v>
      </c>
      <c r="P353" s="53">
        <f t="shared" si="89"/>
        <v>4.5</v>
      </c>
      <c r="Q353" s="53">
        <f t="shared" si="89"/>
        <v>2.8</v>
      </c>
      <c r="R353" s="41"/>
      <c r="S353" s="41"/>
      <c r="T353" s="41"/>
      <c r="U353" s="41"/>
      <c r="V353" s="41"/>
    </row>
    <row r="354" spans="1:22" ht="95.25" thickBot="1">
      <c r="A354" s="43"/>
      <c r="B354" s="46">
        <v>351</v>
      </c>
      <c r="C354" s="47" t="s">
        <v>1472</v>
      </c>
      <c r="D354" s="54">
        <v>23900</v>
      </c>
      <c r="E354" s="49" t="s">
        <v>128</v>
      </c>
      <c r="F354" s="49" t="s">
        <v>1466</v>
      </c>
      <c r="G354" s="49" t="s">
        <v>1471</v>
      </c>
      <c r="H354" s="49" t="s">
        <v>1473</v>
      </c>
      <c r="I354" s="49" t="s">
        <v>1474</v>
      </c>
      <c r="J354" s="49" t="s">
        <v>1475</v>
      </c>
      <c r="K354" s="55" t="s">
        <v>11</v>
      </c>
      <c r="L354" s="58" t="str">
        <f t="shared" si="84"/>
        <v>32 г. 11 мес.</v>
      </c>
      <c r="M354" s="51" t="str">
        <f>RIGHT(H354,LEN(H354)-SEARCH("/",H354,1))</f>
        <v> 32 г. 2 мес.</v>
      </c>
      <c r="N354" s="52" t="str">
        <f>TRIM(LEFT(L354,2))&amp;","&amp;TRIM(MID(L354,SEARCH(".",L354,1)+2,2))</f>
        <v>32,11</v>
      </c>
      <c r="O354" s="59" t="str">
        <f>TRIM(LEFT(M354,3))&amp;","&amp;TRIM(MID(M354,SEARCH(".",M354,1)+2,2))</f>
        <v>32,2</v>
      </c>
      <c r="P354" s="53">
        <f>VALUE(N354)</f>
        <v>32.11</v>
      </c>
      <c r="Q354" s="53">
        <f>VALUE(O354)</f>
        <v>32.2</v>
      </c>
      <c r="R354" s="41"/>
      <c r="S354" s="41"/>
      <c r="T354" s="41"/>
      <c r="U354" s="41"/>
      <c r="V354" s="41"/>
    </row>
    <row r="355" spans="1:22" ht="111" thickBot="1">
      <c r="A355" s="43"/>
      <c r="B355" s="46">
        <v>352</v>
      </c>
      <c r="C355" s="47" t="s">
        <v>615</v>
      </c>
      <c r="D355" s="54">
        <v>27386</v>
      </c>
      <c r="E355" s="49" t="s">
        <v>78</v>
      </c>
      <c r="F355" s="49" t="s">
        <v>614</v>
      </c>
      <c r="G355" s="49" t="s">
        <v>312</v>
      </c>
      <c r="H355" s="49" t="s">
        <v>616</v>
      </c>
      <c r="I355" s="49" t="s">
        <v>617</v>
      </c>
      <c r="J355" s="49" t="s">
        <v>588</v>
      </c>
      <c r="K355" s="55" t="s">
        <v>11</v>
      </c>
      <c r="L355" s="58" t="str">
        <f t="shared" si="84"/>
        <v>0 л. 0 мес.</v>
      </c>
      <c r="M355" s="51" t="str">
        <f t="shared" si="90"/>
        <v> 24 г. 5 мес.</v>
      </c>
      <c r="N355" s="52" t="str">
        <f t="shared" si="91"/>
        <v>0,0</v>
      </c>
      <c r="O355" s="59" t="str">
        <f t="shared" si="92"/>
        <v>24,5</v>
      </c>
      <c r="P355" s="53">
        <f t="shared" si="89"/>
        <v>0</v>
      </c>
      <c r="Q355" s="53">
        <f t="shared" si="89"/>
        <v>24.5</v>
      </c>
      <c r="R355" s="41"/>
      <c r="S355" s="41"/>
      <c r="T355" s="41"/>
      <c r="U355" s="41"/>
      <c r="V355" s="41"/>
    </row>
    <row r="356" spans="1:22" ht="126.75" thickBot="1">
      <c r="A356" s="43"/>
      <c r="B356" s="46">
        <v>353</v>
      </c>
      <c r="C356" s="47" t="s">
        <v>791</v>
      </c>
      <c r="D356" s="54">
        <v>30368</v>
      </c>
      <c r="E356" s="49" t="s">
        <v>42</v>
      </c>
      <c r="F356" s="49" t="s">
        <v>790</v>
      </c>
      <c r="G356" s="49" t="s">
        <v>45</v>
      </c>
      <c r="H356" s="49" t="s">
        <v>792</v>
      </c>
      <c r="I356" s="49" t="s">
        <v>22</v>
      </c>
      <c r="J356" s="49" t="s">
        <v>757</v>
      </c>
      <c r="K356" s="55" t="s">
        <v>11</v>
      </c>
      <c r="L356" s="58" t="str">
        <f>LEFT($H356,SEARCH("/",$H356,1)-1)</f>
        <v>0 л. 2 мес.</v>
      </c>
      <c r="M356" s="51" t="str">
        <f t="shared" si="90"/>
        <v> 18 л. 8 мес.</v>
      </c>
      <c r="N356" s="52" t="str">
        <f t="shared" si="91"/>
        <v>0,2</v>
      </c>
      <c r="O356" s="59" t="str">
        <f t="shared" si="92"/>
        <v>18,8</v>
      </c>
      <c r="P356" s="53">
        <f aca="true" t="shared" si="93" ref="P356:P363">VALUE(N356)</f>
        <v>0.2</v>
      </c>
      <c r="Q356" s="53">
        <f aca="true" t="shared" si="94" ref="Q356:Q363">VALUE(O356)</f>
        <v>18.8</v>
      </c>
      <c r="R356" s="41"/>
      <c r="S356" s="41"/>
      <c r="T356" s="41"/>
      <c r="U356" s="41"/>
      <c r="V356" s="41"/>
    </row>
    <row r="357" spans="1:22" ht="142.5" thickBot="1">
      <c r="A357" s="43"/>
      <c r="B357" s="46">
        <v>354</v>
      </c>
      <c r="C357" s="47" t="s">
        <v>107</v>
      </c>
      <c r="D357" s="54">
        <v>31252</v>
      </c>
      <c r="E357" s="49" t="s">
        <v>44</v>
      </c>
      <c r="F357" s="49" t="s">
        <v>102</v>
      </c>
      <c r="G357" s="49" t="s">
        <v>52</v>
      </c>
      <c r="H357" s="49" t="s">
        <v>425</v>
      </c>
      <c r="I357" s="49" t="s">
        <v>396</v>
      </c>
      <c r="J357" s="49" t="s">
        <v>571</v>
      </c>
      <c r="K357" s="55" t="s">
        <v>11</v>
      </c>
      <c r="L357" s="58" t="str">
        <f t="shared" si="84"/>
        <v>6 л. 3 мес.</v>
      </c>
      <c r="M357" s="51" t="str">
        <f t="shared" si="90"/>
        <v> 4 г. 0 мес.</v>
      </c>
      <c r="N357" s="52" t="str">
        <f t="shared" si="91"/>
        <v>6,3</v>
      </c>
      <c r="O357" s="59" t="str">
        <f t="shared" si="92"/>
        <v>4,0</v>
      </c>
      <c r="P357" s="53">
        <f t="shared" si="93"/>
        <v>6.3</v>
      </c>
      <c r="Q357" s="53">
        <f t="shared" si="94"/>
        <v>4</v>
      </c>
      <c r="R357" s="41"/>
      <c r="S357" s="41"/>
      <c r="T357" s="41"/>
      <c r="U357" s="41"/>
      <c r="V357" s="41"/>
    </row>
    <row r="358" spans="1:22" ht="126.75" thickBot="1">
      <c r="A358" s="43"/>
      <c r="B358" s="46">
        <v>355</v>
      </c>
      <c r="C358" s="47" t="s">
        <v>139</v>
      </c>
      <c r="D358" s="54">
        <v>30927</v>
      </c>
      <c r="E358" s="49" t="s">
        <v>7</v>
      </c>
      <c r="F358" s="49" t="s">
        <v>8</v>
      </c>
      <c r="G358" s="49" t="s">
        <v>70</v>
      </c>
      <c r="H358" s="49" t="s">
        <v>138</v>
      </c>
      <c r="I358" s="49" t="s">
        <v>140</v>
      </c>
      <c r="J358" s="49" t="s">
        <v>915</v>
      </c>
      <c r="K358" s="55" t="s">
        <v>11</v>
      </c>
      <c r="L358" s="58" t="str">
        <f t="shared" si="84"/>
        <v>10 л. 11 мес.</v>
      </c>
      <c r="M358" s="51" t="str">
        <f t="shared" si="90"/>
        <v> 13 л. 4 мес.</v>
      </c>
      <c r="N358" s="52" t="str">
        <f t="shared" si="91"/>
        <v>10,11</v>
      </c>
      <c r="O358" s="59" t="str">
        <f t="shared" si="92"/>
        <v>13,4</v>
      </c>
      <c r="P358" s="53">
        <f t="shared" si="93"/>
        <v>10.11</v>
      </c>
      <c r="Q358" s="53">
        <f t="shared" si="94"/>
        <v>13.4</v>
      </c>
      <c r="R358" s="41"/>
      <c r="S358" s="41"/>
      <c r="T358" s="41"/>
      <c r="U358" s="41"/>
      <c r="V358" s="41"/>
    </row>
    <row r="359" spans="1:22" ht="79.5" thickBot="1">
      <c r="A359" s="43"/>
      <c r="B359" s="46">
        <v>356</v>
      </c>
      <c r="C359" s="47" t="s">
        <v>1476</v>
      </c>
      <c r="D359" s="54">
        <v>30820</v>
      </c>
      <c r="E359" s="49" t="s">
        <v>128</v>
      </c>
      <c r="F359" s="49" t="s">
        <v>1466</v>
      </c>
      <c r="G359" s="49" t="s">
        <v>25</v>
      </c>
      <c r="H359" s="49" t="s">
        <v>1477</v>
      </c>
      <c r="I359" s="49" t="s">
        <v>1478</v>
      </c>
      <c r="J359" s="49" t="s">
        <v>1454</v>
      </c>
      <c r="K359" s="55" t="s">
        <v>11</v>
      </c>
      <c r="L359" s="58" t="str">
        <f t="shared" si="84"/>
        <v>1 г. 4 мес.</v>
      </c>
      <c r="M359" s="51" t="str">
        <f>RIGHT(H359,LEN(H359)-SEARCH("/",H359,1))</f>
        <v> 16 л. 11 мес.</v>
      </c>
      <c r="N359" s="52" t="str">
        <f>TRIM(LEFT(L359,2))&amp;","&amp;TRIM(MID(L359,SEARCH(".",L359,1)+2,2))</f>
        <v>1,4</v>
      </c>
      <c r="O359" s="59" t="str">
        <f>TRIM(LEFT(M359,3))&amp;","&amp;TRIM(MID(M359,SEARCH(".",M359,1)+2,2))</f>
        <v>16,11</v>
      </c>
      <c r="P359" s="53">
        <f>VALUE(N359)</f>
        <v>1.4</v>
      </c>
      <c r="Q359" s="53">
        <f>VALUE(O359)</f>
        <v>16.11</v>
      </c>
      <c r="R359" s="41"/>
      <c r="S359" s="41"/>
      <c r="T359" s="41"/>
      <c r="U359" s="41"/>
      <c r="V359" s="41"/>
    </row>
    <row r="360" spans="1:22" ht="79.5" thickBot="1">
      <c r="A360" s="43"/>
      <c r="B360" s="46">
        <v>357</v>
      </c>
      <c r="C360" s="47" t="s">
        <v>644</v>
      </c>
      <c r="D360" s="54">
        <v>30115</v>
      </c>
      <c r="E360" s="49" t="s">
        <v>28</v>
      </c>
      <c r="F360" s="49" t="s">
        <v>635</v>
      </c>
      <c r="G360" s="49" t="s">
        <v>643</v>
      </c>
      <c r="H360" s="49" t="s">
        <v>645</v>
      </c>
      <c r="I360" s="49" t="s">
        <v>646</v>
      </c>
      <c r="J360" s="49" t="s">
        <v>636</v>
      </c>
      <c r="K360" s="55" t="s">
        <v>11</v>
      </c>
      <c r="L360" s="58" t="str">
        <f t="shared" si="84"/>
        <v>0 л. 0 мес.</v>
      </c>
      <c r="M360" s="51" t="str">
        <f t="shared" si="90"/>
        <v> 17 л. 0 мес.</v>
      </c>
      <c r="N360" s="52" t="str">
        <f t="shared" si="91"/>
        <v>0,0</v>
      </c>
      <c r="O360" s="59" t="str">
        <f t="shared" si="92"/>
        <v>17,0</v>
      </c>
      <c r="P360" s="53">
        <f t="shared" si="93"/>
        <v>0</v>
      </c>
      <c r="Q360" s="53">
        <f t="shared" si="94"/>
        <v>17</v>
      </c>
      <c r="R360" s="41"/>
      <c r="S360" s="41"/>
      <c r="T360" s="41"/>
      <c r="U360" s="41"/>
      <c r="V360" s="41"/>
    </row>
    <row r="361" spans="1:22" ht="95.25" thickBot="1">
      <c r="A361" s="43"/>
      <c r="B361" s="46">
        <v>358</v>
      </c>
      <c r="C361" s="47" t="s">
        <v>912</v>
      </c>
      <c r="D361" s="54">
        <v>32714</v>
      </c>
      <c r="E361" s="49" t="s">
        <v>7</v>
      </c>
      <c r="F361" s="49" t="s">
        <v>8</v>
      </c>
      <c r="G361" s="49" t="s">
        <v>261</v>
      </c>
      <c r="H361" s="49" t="s">
        <v>908</v>
      </c>
      <c r="I361" s="49" t="s">
        <v>331</v>
      </c>
      <c r="J361" s="49" t="s">
        <v>881</v>
      </c>
      <c r="K361" s="55" t="s">
        <v>11</v>
      </c>
      <c r="L361" s="58" t="str">
        <f t="shared" si="84"/>
        <v>2 г. 10 мес.</v>
      </c>
      <c r="M361" s="51" t="str">
        <f t="shared" si="90"/>
        <v> 13 л. 6 мес.</v>
      </c>
      <c r="N361" s="52" t="str">
        <f t="shared" si="91"/>
        <v>2,10</v>
      </c>
      <c r="O361" s="59" t="str">
        <f t="shared" si="92"/>
        <v>13,6</v>
      </c>
      <c r="P361" s="53">
        <f t="shared" si="93"/>
        <v>2.1</v>
      </c>
      <c r="Q361" s="53">
        <f t="shared" si="94"/>
        <v>13.6</v>
      </c>
      <c r="R361" s="41"/>
      <c r="S361" s="41"/>
      <c r="T361" s="41"/>
      <c r="U361" s="41"/>
      <c r="V361" s="41"/>
    </row>
    <row r="362" spans="1:22" ht="126.75" thickBot="1">
      <c r="A362" s="43"/>
      <c r="B362" s="46">
        <v>359</v>
      </c>
      <c r="C362" s="66" t="s">
        <v>914</v>
      </c>
      <c r="D362" s="56">
        <v>34957</v>
      </c>
      <c r="E362" s="57" t="s">
        <v>28</v>
      </c>
      <c r="F362" s="57" t="s">
        <v>909</v>
      </c>
      <c r="G362" s="57" t="s">
        <v>910</v>
      </c>
      <c r="H362" s="57" t="s">
        <v>913</v>
      </c>
      <c r="I362" s="57" t="s">
        <v>199</v>
      </c>
      <c r="J362" s="57" t="s">
        <v>911</v>
      </c>
      <c r="K362" s="55" t="s">
        <v>11</v>
      </c>
      <c r="L362" s="58" t="str">
        <f t="shared" si="84"/>
        <v>2 г. 0 мес.</v>
      </c>
      <c r="M362" s="51" t="str">
        <f t="shared" si="90"/>
        <v> 0 л. 0 мес.</v>
      </c>
      <c r="N362" s="52" t="str">
        <f t="shared" si="91"/>
        <v>2,0</v>
      </c>
      <c r="O362" s="59" t="str">
        <f t="shared" si="92"/>
        <v>0,0</v>
      </c>
      <c r="P362" s="53">
        <f t="shared" si="93"/>
        <v>2</v>
      </c>
      <c r="Q362" s="53">
        <f t="shared" si="94"/>
        <v>0</v>
      </c>
      <c r="R362" s="41"/>
      <c r="S362" s="41"/>
      <c r="T362" s="41"/>
      <c r="U362" s="41"/>
      <c r="V362" s="41"/>
    </row>
    <row r="363" spans="1:22" ht="126.75" thickBot="1">
      <c r="A363" s="43"/>
      <c r="B363" s="46">
        <v>360</v>
      </c>
      <c r="C363" s="47" t="s">
        <v>851</v>
      </c>
      <c r="D363" s="54">
        <v>27927</v>
      </c>
      <c r="E363" s="49" t="s">
        <v>42</v>
      </c>
      <c r="F363" s="49" t="s">
        <v>847</v>
      </c>
      <c r="G363" s="49" t="s">
        <v>72</v>
      </c>
      <c r="H363" s="49" t="s">
        <v>852</v>
      </c>
      <c r="I363" s="49" t="s">
        <v>853</v>
      </c>
      <c r="J363" s="49" t="s">
        <v>832</v>
      </c>
      <c r="K363" s="55" t="s">
        <v>11</v>
      </c>
      <c r="L363" s="58" t="str">
        <f t="shared" si="84"/>
        <v>11 л. 0 мес. </v>
      </c>
      <c r="M363" s="51" t="str">
        <f t="shared" si="90"/>
        <v> 13 л. 0 мес.</v>
      </c>
      <c r="N363" s="52" t="str">
        <f t="shared" si="91"/>
        <v>11,0</v>
      </c>
      <c r="O363" s="59" t="str">
        <f t="shared" si="92"/>
        <v>13,0</v>
      </c>
      <c r="P363" s="53">
        <f t="shared" si="93"/>
        <v>11</v>
      </c>
      <c r="Q363" s="53">
        <f t="shared" si="94"/>
        <v>13</v>
      </c>
      <c r="R363" s="41"/>
      <c r="S363" s="41"/>
      <c r="T363" s="41"/>
      <c r="U363" s="41"/>
      <c r="V363" s="41"/>
    </row>
    <row r="364" spans="1:22" ht="95.25" thickBot="1">
      <c r="A364" s="43"/>
      <c r="B364" s="46">
        <v>361</v>
      </c>
      <c r="C364" s="47" t="s">
        <v>1570</v>
      </c>
      <c r="D364" s="54">
        <v>32128</v>
      </c>
      <c r="E364" s="49" t="s">
        <v>1505</v>
      </c>
      <c r="F364" s="49" t="s">
        <v>1549</v>
      </c>
      <c r="G364" s="49" t="s">
        <v>1569</v>
      </c>
      <c r="H364" s="49" t="s">
        <v>1571</v>
      </c>
      <c r="I364" s="49" t="s">
        <v>1572</v>
      </c>
      <c r="J364" s="49" t="s">
        <v>1550</v>
      </c>
      <c r="K364" s="55" t="s">
        <v>11</v>
      </c>
      <c r="L364" s="58" t="str">
        <f t="shared" si="84"/>
        <v>5 л. 0 мес.</v>
      </c>
      <c r="M364" s="51" t="str">
        <f>RIGHT(H364,LEN(H364)-SEARCH("/",H364,1))</f>
        <v> 5 л. 6 мес.</v>
      </c>
      <c r="N364" s="52" t="str">
        <f>TRIM(LEFT(L364,2))&amp;","&amp;TRIM(MID(L364,SEARCH(".",L364,1)+2,2))</f>
        <v>5,0</v>
      </c>
      <c r="O364" s="59" t="str">
        <f>TRIM(LEFT(M364,3))&amp;","&amp;TRIM(MID(M364,SEARCH(".",M364,1)+2,2))</f>
        <v>5,6</v>
      </c>
      <c r="P364" s="53">
        <f>VALUE(N364)</f>
        <v>5</v>
      </c>
      <c r="Q364" s="53">
        <f>VALUE(O364)</f>
        <v>5.6</v>
      </c>
      <c r="R364" s="41"/>
      <c r="S364" s="41"/>
      <c r="T364" s="41"/>
      <c r="U364" s="41"/>
      <c r="V364" s="41"/>
    </row>
    <row r="365" spans="1:22" ht="63.75" thickBot="1">
      <c r="A365" s="43"/>
      <c r="B365" s="46">
        <v>362</v>
      </c>
      <c r="C365" s="47" t="s">
        <v>1706</v>
      </c>
      <c r="D365" s="54">
        <v>36361</v>
      </c>
      <c r="E365" s="49" t="s">
        <v>7</v>
      </c>
      <c r="F365" s="49" t="s">
        <v>8</v>
      </c>
      <c r="G365" s="49" t="s">
        <v>45</v>
      </c>
      <c r="H365" s="49" t="s">
        <v>1705</v>
      </c>
      <c r="I365" s="49" t="s">
        <v>1710</v>
      </c>
      <c r="J365" s="49" t="s">
        <v>1663</v>
      </c>
      <c r="K365" s="55" t="s">
        <v>11</v>
      </c>
      <c r="L365" s="58" t="str">
        <f t="shared" si="84"/>
        <v>3 г. 3 мес.</v>
      </c>
      <c r="M365" s="51" t="str">
        <f>RIGHT(H365,LEN(H365)-SEARCH("/",H365,1))</f>
        <v> 1 г. 3 мес.</v>
      </c>
      <c r="N365" s="52" t="str">
        <f>TRIM(LEFT(L365,2))&amp;","&amp;TRIM(MID(L365,SEARCH(".",L365,1)+2,2))</f>
        <v>3,3</v>
      </c>
      <c r="O365" s="59" t="str">
        <f>TRIM(LEFT(M365,3))&amp;","&amp;TRIM(MID(M365,SEARCH(".",M365,1)+2,2))</f>
        <v>1,3</v>
      </c>
      <c r="P365" s="53">
        <f>VALUE(N365)</f>
        <v>3.3</v>
      </c>
      <c r="Q365" s="53">
        <f>VALUE(O365)</f>
        <v>1.3</v>
      </c>
      <c r="R365" s="41"/>
      <c r="S365" s="41"/>
      <c r="T365" s="41"/>
      <c r="U365" s="41"/>
      <c r="V365" s="41"/>
    </row>
    <row r="366" spans="1:22" ht="63.75" thickBot="1">
      <c r="A366" s="43"/>
      <c r="B366" s="46">
        <v>363</v>
      </c>
      <c r="C366" s="66" t="s">
        <v>1707</v>
      </c>
      <c r="D366" s="56">
        <v>31397</v>
      </c>
      <c r="E366" s="57" t="s">
        <v>7</v>
      </c>
      <c r="F366" s="57" t="s">
        <v>8</v>
      </c>
      <c r="G366" s="57" t="s">
        <v>45</v>
      </c>
      <c r="H366" s="57" t="s">
        <v>463</v>
      </c>
      <c r="I366" s="57" t="s">
        <v>1711</v>
      </c>
      <c r="J366" s="57" t="s">
        <v>1663</v>
      </c>
      <c r="K366" s="55" t="s">
        <v>11</v>
      </c>
      <c r="L366" s="58" t="str">
        <f t="shared" si="84"/>
        <v>16 л. 0 мес.</v>
      </c>
      <c r="M366" s="51" t="str">
        <f>RIGHT(H366,LEN(H366)-SEARCH("/",H366,1))</f>
        <v> 16 л. 0 мес.</v>
      </c>
      <c r="N366" s="52" t="str">
        <f>TRIM(LEFT(L366,2))&amp;","&amp;TRIM(MID(L366,SEARCH(".",L366,1)+2,2))</f>
        <v>16,0</v>
      </c>
      <c r="O366" s="59" t="str">
        <f>TRIM(LEFT(M366,3))&amp;","&amp;TRIM(MID(M366,SEARCH(".",M366,1)+2,2))</f>
        <v>16,0</v>
      </c>
      <c r="P366" s="53">
        <f>VALUE(N366)</f>
        <v>16</v>
      </c>
      <c r="Q366" s="53">
        <f>VALUE(O366)</f>
        <v>16</v>
      </c>
      <c r="R366" s="41"/>
      <c r="S366" s="41"/>
      <c r="T366" s="41"/>
      <c r="U366" s="41"/>
      <c r="V366" s="41"/>
    </row>
    <row r="367" spans="1:22" ht="95.25" thickBot="1">
      <c r="A367" s="43"/>
      <c r="B367" s="46">
        <v>364</v>
      </c>
      <c r="C367" s="66" t="s">
        <v>1708</v>
      </c>
      <c r="D367" s="56">
        <v>33007</v>
      </c>
      <c r="E367" s="57" t="s">
        <v>7</v>
      </c>
      <c r="F367" s="57" t="s">
        <v>8</v>
      </c>
      <c r="G367" s="57" t="s">
        <v>203</v>
      </c>
      <c r="H367" s="57" t="s">
        <v>1709</v>
      </c>
      <c r="I367" s="57" t="s">
        <v>1690</v>
      </c>
      <c r="J367" s="57" t="s">
        <v>1663</v>
      </c>
      <c r="K367" s="55" t="s">
        <v>11</v>
      </c>
      <c r="L367" s="58" t="str">
        <f t="shared" si="84"/>
        <v>10 л. 8 мес.</v>
      </c>
      <c r="M367" s="51" t="str">
        <f>RIGHT(H367,LEN(H367)-SEARCH("/",H367,1))</f>
        <v> 0 л. 0 мес.</v>
      </c>
      <c r="N367" s="52" t="str">
        <f>TRIM(LEFT(L367,2))&amp;","&amp;TRIM(MID(L367,SEARCH(".",L367,1)+2,2))</f>
        <v>10,8</v>
      </c>
      <c r="O367" s="59" t="str">
        <f>TRIM(LEFT(M367,3))&amp;","&amp;TRIM(MID(M367,SEARCH(".",M367,1)+2,2))</f>
        <v>0,0</v>
      </c>
      <c r="P367" s="53">
        <f>VALUE(N367)</f>
        <v>10.8</v>
      </c>
      <c r="Q367" s="53">
        <f>VALUE(O367)</f>
        <v>0</v>
      </c>
      <c r="R367" s="41"/>
      <c r="S367" s="41"/>
      <c r="T367" s="41"/>
      <c r="U367" s="41"/>
      <c r="V367" s="41"/>
    </row>
    <row r="368" spans="1:22" ht="79.5" thickBot="1">
      <c r="A368" s="43"/>
      <c r="B368" s="46">
        <v>365</v>
      </c>
      <c r="C368" s="47" t="s">
        <v>820</v>
      </c>
      <c r="D368" s="54">
        <v>29062</v>
      </c>
      <c r="E368" s="49" t="s">
        <v>7</v>
      </c>
      <c r="F368" s="49" t="s">
        <v>8</v>
      </c>
      <c r="G368" s="49" t="s">
        <v>150</v>
      </c>
      <c r="H368" s="49" t="s">
        <v>1074</v>
      </c>
      <c r="I368" s="49" t="s">
        <v>151</v>
      </c>
      <c r="J368" s="49" t="s">
        <v>989</v>
      </c>
      <c r="K368" s="55" t="s">
        <v>11</v>
      </c>
      <c r="L368" s="58" t="str">
        <f t="shared" si="84"/>
        <v>21 г. 3 мес.</v>
      </c>
      <c r="M368" s="51" t="str">
        <f t="shared" si="90"/>
        <v> 19 л. 6 мес.</v>
      </c>
      <c r="N368" s="52" t="str">
        <f t="shared" si="91"/>
        <v>21,3</v>
      </c>
      <c r="O368" s="59" t="str">
        <f t="shared" si="92"/>
        <v>19,6</v>
      </c>
      <c r="P368" s="53">
        <f aca="true" t="shared" si="95" ref="P368:P376">VALUE(N368)</f>
        <v>21.3</v>
      </c>
      <c r="Q368" s="53">
        <f aca="true" t="shared" si="96" ref="Q368:Q376">VALUE(O368)</f>
        <v>19.6</v>
      </c>
      <c r="R368" s="41"/>
      <c r="S368" s="41"/>
      <c r="T368" s="41"/>
      <c r="U368" s="41"/>
      <c r="V368" s="41"/>
    </row>
    <row r="369" spans="1:22" ht="63.75" thickBot="1">
      <c r="A369" s="43"/>
      <c r="B369" s="46">
        <v>366</v>
      </c>
      <c r="C369" s="47" t="s">
        <v>1574</v>
      </c>
      <c r="D369" s="54">
        <v>36559</v>
      </c>
      <c r="E369" s="49" t="s">
        <v>128</v>
      </c>
      <c r="F369" s="49" t="s">
        <v>1466</v>
      </c>
      <c r="G369" s="49" t="s">
        <v>45</v>
      </c>
      <c r="H369" s="49" t="s">
        <v>1573</v>
      </c>
      <c r="I369" s="49" t="s">
        <v>1575</v>
      </c>
      <c r="J369" s="49" t="s">
        <v>1541</v>
      </c>
      <c r="K369" s="55" t="s">
        <v>11</v>
      </c>
      <c r="L369" s="58" t="str">
        <f t="shared" si="84"/>
        <v>1 г. 1 мес.</v>
      </c>
      <c r="M369" s="51" t="str">
        <f>RIGHT(H369,LEN(H369)-SEARCH("/",H369,1))</f>
        <v>  1 г. 1 мес.</v>
      </c>
      <c r="N369" s="52" t="str">
        <f>TRIM(LEFT(L369,2))&amp;","&amp;TRIM(MID(L369,SEARCH(".",L369,1)+2,2))</f>
        <v>1,1</v>
      </c>
      <c r="O369" s="59" t="str">
        <f>TRIM(LEFT(M369,3))&amp;","&amp;TRIM(MID(M369,SEARCH(".",M369,1)+2,2))</f>
        <v>1,1</v>
      </c>
      <c r="P369" s="53">
        <f>VALUE(N369)</f>
        <v>1.1</v>
      </c>
      <c r="Q369" s="53">
        <f>VALUE(O369)</f>
        <v>1.1</v>
      </c>
      <c r="R369" s="41"/>
      <c r="S369" s="41"/>
      <c r="T369" s="41"/>
      <c r="U369" s="41"/>
      <c r="V369" s="41"/>
    </row>
    <row r="370" spans="1:22" ht="126.75" thickBot="1">
      <c r="A370" s="43"/>
      <c r="B370" s="46">
        <v>367</v>
      </c>
      <c r="C370" s="47" t="s">
        <v>1145</v>
      </c>
      <c r="D370" s="54">
        <v>33801</v>
      </c>
      <c r="E370" s="49" t="s">
        <v>42</v>
      </c>
      <c r="F370" s="49" t="s">
        <v>166</v>
      </c>
      <c r="G370" s="49" t="s">
        <v>61</v>
      </c>
      <c r="H370" s="49" t="s">
        <v>169</v>
      </c>
      <c r="I370" s="49" t="s">
        <v>1390</v>
      </c>
      <c r="J370" s="49" t="s">
        <v>938</v>
      </c>
      <c r="K370" s="55" t="s">
        <v>11</v>
      </c>
      <c r="L370" s="58" t="str">
        <f>LEFT($H370,SEARCH("/",$H370,1)-1)</f>
        <v>2 г. 4 мес.</v>
      </c>
      <c r="M370" s="51" t="str">
        <f t="shared" si="90"/>
        <v> 3 г. 9 мес.</v>
      </c>
      <c r="N370" s="52" t="str">
        <f t="shared" si="91"/>
        <v>2,4</v>
      </c>
      <c r="O370" s="59" t="str">
        <f t="shared" si="92"/>
        <v>3,9</v>
      </c>
      <c r="P370" s="53">
        <f t="shared" si="95"/>
        <v>2.4</v>
      </c>
      <c r="Q370" s="53">
        <f t="shared" si="96"/>
        <v>3.9</v>
      </c>
      <c r="R370" s="41"/>
      <c r="S370" s="41"/>
      <c r="T370" s="41"/>
      <c r="U370" s="41"/>
      <c r="V370" s="41"/>
    </row>
    <row r="371" spans="1:22" ht="189.75" thickBot="1">
      <c r="A371" s="43"/>
      <c r="B371" s="46">
        <v>368</v>
      </c>
      <c r="C371" s="47" t="s">
        <v>821</v>
      </c>
      <c r="D371" s="54">
        <v>28542</v>
      </c>
      <c r="E371" s="49" t="s">
        <v>28</v>
      </c>
      <c r="F371" s="49" t="s">
        <v>262</v>
      </c>
      <c r="G371" s="49" t="s">
        <v>63</v>
      </c>
      <c r="H371" s="49" t="s">
        <v>426</v>
      </c>
      <c r="I371" s="49" t="s">
        <v>264</v>
      </c>
      <c r="J371" s="49" t="s">
        <v>1409</v>
      </c>
      <c r="K371" s="55" t="s">
        <v>11</v>
      </c>
      <c r="L371" s="58" t="str">
        <f t="shared" si="84"/>
        <v>16 л. 0 мес.</v>
      </c>
      <c r="M371" s="51" t="str">
        <f t="shared" si="90"/>
        <v> 17 л. 6 мес. </v>
      </c>
      <c r="N371" s="52" t="str">
        <f t="shared" si="91"/>
        <v>16,0</v>
      </c>
      <c r="O371" s="59" t="str">
        <f t="shared" si="92"/>
        <v>17,6</v>
      </c>
      <c r="P371" s="53">
        <f t="shared" si="95"/>
        <v>16</v>
      </c>
      <c r="Q371" s="53">
        <f t="shared" si="96"/>
        <v>17.6</v>
      </c>
      <c r="R371" s="41"/>
      <c r="S371" s="41"/>
      <c r="T371" s="41"/>
      <c r="U371" s="41"/>
      <c r="V371" s="41"/>
    </row>
    <row r="372" spans="1:22" ht="126.75" thickBot="1">
      <c r="A372" s="43"/>
      <c r="B372" s="46">
        <v>369</v>
      </c>
      <c r="C372" s="47" t="s">
        <v>1330</v>
      </c>
      <c r="D372" s="54">
        <v>34866</v>
      </c>
      <c r="E372" s="49" t="s">
        <v>42</v>
      </c>
      <c r="F372" s="49" t="s">
        <v>394</v>
      </c>
      <c r="G372" s="49" t="s">
        <v>254</v>
      </c>
      <c r="H372" s="49" t="s">
        <v>395</v>
      </c>
      <c r="I372" s="49" t="s">
        <v>396</v>
      </c>
      <c r="J372" s="49" t="s">
        <v>369</v>
      </c>
      <c r="K372" s="55" t="s">
        <v>11</v>
      </c>
      <c r="L372" s="58" t="str">
        <f>LEFT($H372,SEARCH("/",$H372,1)-1)</f>
        <v>1 г. 3 мес.</v>
      </c>
      <c r="M372" s="51" t="str">
        <f>RIGHT(H372,LEN(H372)-SEARCH("/",H372,1))</f>
        <v> 1 г. 3 мес.</v>
      </c>
      <c r="N372" s="52" t="str">
        <f>TRIM(LEFT(L372,2))&amp;","&amp;TRIM(MID(L372,SEARCH(".",L372,1)+2,2))</f>
        <v>1,3</v>
      </c>
      <c r="O372" s="59" t="str">
        <f>TRIM(LEFT(M372,3))&amp;","&amp;TRIM(MID(M372,SEARCH(".",M372,1)+2,2))</f>
        <v>1,3</v>
      </c>
      <c r="P372" s="53">
        <f t="shared" si="95"/>
        <v>1.3</v>
      </c>
      <c r="Q372" s="53">
        <f t="shared" si="96"/>
        <v>1.3</v>
      </c>
      <c r="R372" s="41"/>
      <c r="S372" s="41"/>
      <c r="T372" s="41"/>
      <c r="U372" s="41"/>
      <c r="V372" s="41"/>
    </row>
    <row r="373" spans="1:22" ht="126.75" thickBot="1">
      <c r="A373" s="43"/>
      <c r="B373" s="46">
        <v>370</v>
      </c>
      <c r="C373" s="47" t="s">
        <v>1385</v>
      </c>
      <c r="D373" s="54">
        <v>29422</v>
      </c>
      <c r="E373" s="49" t="s">
        <v>1382</v>
      </c>
      <c r="F373" s="49" t="s">
        <v>1375</v>
      </c>
      <c r="G373" s="49" t="s">
        <v>1383</v>
      </c>
      <c r="H373" s="49" t="s">
        <v>1384</v>
      </c>
      <c r="I373" s="49" t="s">
        <v>1386</v>
      </c>
      <c r="J373" s="49" t="s">
        <v>1377</v>
      </c>
      <c r="K373" s="55" t="s">
        <v>11</v>
      </c>
      <c r="L373" s="58" t="str">
        <f t="shared" si="84"/>
        <v>5 л. 9 мес.</v>
      </c>
      <c r="M373" s="51" t="str">
        <f>RIGHT(H373,LEN(H373)-SEARCH("/",H373,1))</f>
        <v> 19 л. 1 мес.</v>
      </c>
      <c r="N373" s="52" t="str">
        <f>TRIM(LEFT(L373,2))&amp;","&amp;TRIM(MID(L373,SEARCH(".",L373,1)+2,2))</f>
        <v>5,9</v>
      </c>
      <c r="O373" s="59" t="str">
        <f>TRIM(LEFT(M373,3))&amp;","&amp;TRIM(MID(M373,SEARCH(".",M373,1)+2,2))</f>
        <v>19,1</v>
      </c>
      <c r="P373" s="53">
        <f t="shared" si="95"/>
        <v>5.9</v>
      </c>
      <c r="Q373" s="53">
        <f t="shared" si="96"/>
        <v>19.1</v>
      </c>
      <c r="R373" s="41"/>
      <c r="S373" s="41"/>
      <c r="T373" s="41"/>
      <c r="U373" s="41"/>
      <c r="V373" s="41"/>
    </row>
    <row r="374" spans="1:22" ht="126.75" thickBot="1">
      <c r="A374" s="43"/>
      <c r="B374" s="46">
        <v>371</v>
      </c>
      <c r="C374" s="47" t="s">
        <v>1077</v>
      </c>
      <c r="D374" s="54">
        <v>27988</v>
      </c>
      <c r="E374" s="49" t="s">
        <v>7</v>
      </c>
      <c r="F374" s="49" t="s">
        <v>8</v>
      </c>
      <c r="G374" s="49" t="s">
        <v>1075</v>
      </c>
      <c r="H374" s="49" t="s">
        <v>1076</v>
      </c>
      <c r="I374" s="49" t="s">
        <v>1078</v>
      </c>
      <c r="J374" s="49" t="s">
        <v>949</v>
      </c>
      <c r="K374" s="55" t="s">
        <v>11</v>
      </c>
      <c r="L374" s="58" t="str">
        <f t="shared" si="84"/>
        <v>17 л. 1 мес.</v>
      </c>
      <c r="M374" s="51" t="str">
        <f t="shared" si="90"/>
        <v> 21 г. 5 мес.</v>
      </c>
      <c r="N374" s="52" t="str">
        <f t="shared" si="91"/>
        <v>17,1</v>
      </c>
      <c r="O374" s="59" t="str">
        <f t="shared" si="92"/>
        <v>21,5</v>
      </c>
      <c r="P374" s="53">
        <f t="shared" si="95"/>
        <v>17.1</v>
      </c>
      <c r="Q374" s="53">
        <f t="shared" si="96"/>
        <v>21.5</v>
      </c>
      <c r="R374" s="41"/>
      <c r="S374" s="41"/>
      <c r="T374" s="41"/>
      <c r="U374" s="41"/>
      <c r="V374" s="41"/>
    </row>
    <row r="375" spans="1:22" ht="111" thickBot="1">
      <c r="A375" s="43"/>
      <c r="B375" s="46">
        <v>372</v>
      </c>
      <c r="C375" s="47" t="s">
        <v>1576</v>
      </c>
      <c r="D375" s="54">
        <v>33191</v>
      </c>
      <c r="E375" s="49" t="s">
        <v>128</v>
      </c>
      <c r="F375" s="49" t="s">
        <v>1466</v>
      </c>
      <c r="G375" s="49" t="s">
        <v>45</v>
      </c>
      <c r="H375" s="49" t="s">
        <v>1577</v>
      </c>
      <c r="I375" s="49" t="s">
        <v>1578</v>
      </c>
      <c r="J375" s="49" t="s">
        <v>1541</v>
      </c>
      <c r="K375" s="55" t="s">
        <v>11</v>
      </c>
      <c r="L375" s="58" t="str">
        <f t="shared" si="84"/>
        <v>8 л. 5 мес.</v>
      </c>
      <c r="M375" s="51" t="str">
        <f>RIGHT(H375,LEN(H375)-SEARCH("/",H375,1))</f>
        <v> 0 л. 2 мес.</v>
      </c>
      <c r="N375" s="52" t="str">
        <f>TRIM(LEFT(L375,2))&amp;","&amp;TRIM(MID(L375,SEARCH(".",L375,1)+2,2))</f>
        <v>8,5</v>
      </c>
      <c r="O375" s="59" t="str">
        <f>TRIM(LEFT(M375,3))&amp;","&amp;TRIM(MID(M375,SEARCH(".",M375,1)+2,2))</f>
        <v>0,2</v>
      </c>
      <c r="P375" s="53">
        <f>VALUE(N375)</f>
        <v>8.5</v>
      </c>
      <c r="Q375" s="53">
        <f>VALUE(O375)</f>
        <v>0.2</v>
      </c>
      <c r="R375" s="41"/>
      <c r="S375" s="41"/>
      <c r="T375" s="41"/>
      <c r="U375" s="41"/>
      <c r="V375" s="41"/>
    </row>
    <row r="376" spans="1:22" ht="95.25" thickBot="1">
      <c r="A376" s="43"/>
      <c r="B376" s="46">
        <v>373</v>
      </c>
      <c r="C376" s="47" t="s">
        <v>1079</v>
      </c>
      <c r="D376" s="54">
        <v>31706</v>
      </c>
      <c r="E376" s="49" t="s">
        <v>28</v>
      </c>
      <c r="F376" s="49" t="s">
        <v>1049</v>
      </c>
      <c r="G376" s="49" t="s">
        <v>25</v>
      </c>
      <c r="H376" s="49" t="s">
        <v>1080</v>
      </c>
      <c r="I376" s="49" t="s">
        <v>1073</v>
      </c>
      <c r="J376" s="49" t="s">
        <v>1050</v>
      </c>
      <c r="K376" s="55" t="s">
        <v>11</v>
      </c>
      <c r="L376" s="58" t="str">
        <f t="shared" si="84"/>
        <v>0 л. 0 мес.</v>
      </c>
      <c r="M376" s="51" t="str">
        <f>RIGHT(H376,LEN(H376)-SEARCH("/",H376,1))</f>
        <v> 12 л. 8 мес.</v>
      </c>
      <c r="N376" s="52" t="str">
        <f>TRIM(LEFT(L376,2))&amp;","&amp;TRIM(MID(L376,SEARCH(".",L376,1)+2,2))</f>
        <v>0,0</v>
      </c>
      <c r="O376" s="59" t="str">
        <f>TRIM(LEFT(M376,3))&amp;","&amp;TRIM(MID(M376,SEARCH(".",M376,1)+2,2))</f>
        <v>12,8</v>
      </c>
      <c r="P376" s="53">
        <f t="shared" si="95"/>
        <v>0</v>
      </c>
      <c r="Q376" s="53">
        <f t="shared" si="96"/>
        <v>12.8</v>
      </c>
      <c r="R376" s="41"/>
      <c r="S376" s="41"/>
      <c r="T376" s="41"/>
      <c r="U376" s="41"/>
      <c r="V376" s="41"/>
    </row>
    <row r="377" spans="1:22" ht="79.5" thickBot="1">
      <c r="A377" s="43"/>
      <c r="B377" s="46">
        <v>374</v>
      </c>
      <c r="C377" s="47" t="s">
        <v>541</v>
      </c>
      <c r="D377" s="54">
        <v>28251</v>
      </c>
      <c r="E377" s="49" t="s">
        <v>28</v>
      </c>
      <c r="F377" s="49" t="s">
        <v>538</v>
      </c>
      <c r="G377" s="49" t="s">
        <v>342</v>
      </c>
      <c r="H377" s="49" t="s">
        <v>540</v>
      </c>
      <c r="I377" s="49" t="s">
        <v>542</v>
      </c>
      <c r="J377" s="49" t="s">
        <v>539</v>
      </c>
      <c r="K377" s="55" t="s">
        <v>11</v>
      </c>
      <c r="L377" s="58" t="str">
        <f t="shared" si="84"/>
        <v>16 л. 2 мес.</v>
      </c>
      <c r="M377" s="51" t="str">
        <f t="shared" si="90"/>
        <v> 2 г. 7 мес.</v>
      </c>
      <c r="N377" s="52" t="str">
        <f t="shared" si="91"/>
        <v>16,2</v>
      </c>
      <c r="O377" s="59" t="str">
        <f t="shared" si="92"/>
        <v>2,7</v>
      </c>
      <c r="P377" s="53">
        <f>VALUE(N377)</f>
        <v>16.2</v>
      </c>
      <c r="Q377" s="53">
        <f>VALUE(O377)</f>
        <v>2.7</v>
      </c>
      <c r="R377" s="41"/>
      <c r="S377" s="41"/>
      <c r="T377" s="41"/>
      <c r="U377" s="41"/>
      <c r="V377" s="41"/>
    </row>
    <row r="378" spans="1:22" ht="95.25" thickBot="1">
      <c r="A378" s="43"/>
      <c r="B378" s="46">
        <v>375</v>
      </c>
      <c r="C378" s="47" t="s">
        <v>650</v>
      </c>
      <c r="D378" s="54">
        <v>27795</v>
      </c>
      <c r="E378" s="49" t="s">
        <v>43</v>
      </c>
      <c r="F378" s="49" t="s">
        <v>647</v>
      </c>
      <c r="G378" s="49" t="s">
        <v>45</v>
      </c>
      <c r="H378" s="49" t="s">
        <v>648</v>
      </c>
      <c r="I378" s="49" t="s">
        <v>26</v>
      </c>
      <c r="J378" s="49" t="s">
        <v>649</v>
      </c>
      <c r="K378" s="55" t="s">
        <v>11</v>
      </c>
      <c r="L378" s="58" t="str">
        <f t="shared" si="84"/>
        <v>19 л. 5 мес.</v>
      </c>
      <c r="M378" s="51" t="str">
        <f>RIGHT(H378,LEN(H378)-SEARCH("/",H378,1))</f>
        <v> 19 л. 5 мес.</v>
      </c>
      <c r="N378" s="52" t="str">
        <f>TRIM(LEFT(L378,2))&amp;","&amp;TRIM(MID(L378,SEARCH(".",L378,1)+2,2))</f>
        <v>19,5</v>
      </c>
      <c r="O378" s="59" t="str">
        <f>TRIM(LEFT(M378,3))&amp;","&amp;TRIM(MID(M378,SEARCH(".",M378,1)+2,2))</f>
        <v>19,5</v>
      </c>
      <c r="P378" s="53">
        <f>VALUE(N378)</f>
        <v>19.5</v>
      </c>
      <c r="Q378" s="53">
        <f>VALUE(O378)</f>
        <v>19.5</v>
      </c>
      <c r="R378" s="41"/>
      <c r="S378" s="41"/>
      <c r="T378" s="41"/>
      <c r="U378" s="41"/>
      <c r="V378" s="41"/>
    </row>
    <row r="379" spans="1:22" ht="95.25" thickBot="1">
      <c r="A379" s="43"/>
      <c r="B379" s="46">
        <v>376</v>
      </c>
      <c r="C379" s="47" t="s">
        <v>738</v>
      </c>
      <c r="D379" s="54">
        <v>32388</v>
      </c>
      <c r="E379" s="49" t="s">
        <v>28</v>
      </c>
      <c r="F379" s="49" t="s">
        <v>27</v>
      </c>
      <c r="G379" s="49" t="s">
        <v>61</v>
      </c>
      <c r="H379" s="49" t="s">
        <v>737</v>
      </c>
      <c r="I379" s="49" t="s">
        <v>739</v>
      </c>
      <c r="J379" s="49" t="s">
        <v>724</v>
      </c>
      <c r="K379" s="55" t="s">
        <v>11</v>
      </c>
      <c r="L379" s="58" t="str">
        <f t="shared" si="84"/>
        <v>5 л. 6 мес.</v>
      </c>
      <c r="M379" s="51" t="str">
        <f>RIGHT(H379,LEN(H379)-SEARCH("/",H379,1))</f>
        <v> 5 л. 6 мес.</v>
      </c>
      <c r="N379" s="52" t="str">
        <f>TRIM(LEFT(L379,2))&amp;","&amp;TRIM(MID(L379,SEARCH(".",L379,1)+2,2))</f>
        <v>5,6</v>
      </c>
      <c r="O379" s="59" t="str">
        <f>TRIM(LEFT(M379,3))&amp;","&amp;TRIM(MID(M379,SEARCH(".",M379,1)+2,2))</f>
        <v>5,6</v>
      </c>
      <c r="P379" s="53">
        <f aca="true" t="shared" si="97" ref="P379:Q383">VALUE(N379)</f>
        <v>5.6</v>
      </c>
      <c r="Q379" s="53">
        <f t="shared" si="97"/>
        <v>5.6</v>
      </c>
      <c r="R379" s="41"/>
      <c r="S379" s="41"/>
      <c r="T379" s="41"/>
      <c r="U379" s="41"/>
      <c r="V379" s="41"/>
    </row>
    <row r="380" spans="1:22" ht="79.5" thickBot="1">
      <c r="A380" s="43"/>
      <c r="B380" s="46">
        <v>377</v>
      </c>
      <c r="C380" s="47" t="s">
        <v>1307</v>
      </c>
      <c r="D380" s="54">
        <v>26683</v>
      </c>
      <c r="E380" s="49" t="s">
        <v>7</v>
      </c>
      <c r="F380" s="49" t="s">
        <v>8</v>
      </c>
      <c r="G380" s="49" t="s">
        <v>63</v>
      </c>
      <c r="H380" s="49" t="s">
        <v>1305</v>
      </c>
      <c r="I380" s="49" t="s">
        <v>1308</v>
      </c>
      <c r="J380" s="49" t="s">
        <v>1306</v>
      </c>
      <c r="K380" s="55" t="s">
        <v>11</v>
      </c>
      <c r="L380" s="58" t="str">
        <f t="shared" si="84"/>
        <v>26 л. 1 мес.</v>
      </c>
      <c r="M380" s="51" t="str">
        <f>RIGHT(H380,LEN(H380)-SEARCH("/",H380,1))</f>
        <v> 26 л. 3 мес.</v>
      </c>
      <c r="N380" s="52" t="str">
        <f>TRIM(LEFT(L380,2))&amp;","&amp;TRIM(MID(L380,SEARCH(".",L380,1)+2,2))</f>
        <v>26,1</v>
      </c>
      <c r="O380" s="59" t="str">
        <f>TRIM(LEFT(M380,3))&amp;","&amp;TRIM(MID(M380,SEARCH(".",M380,1)+2,2))</f>
        <v>26,3</v>
      </c>
      <c r="P380" s="53">
        <f t="shared" si="97"/>
        <v>26.1</v>
      </c>
      <c r="Q380" s="53">
        <f t="shared" si="97"/>
        <v>26.3</v>
      </c>
      <c r="R380" s="41"/>
      <c r="S380" s="41"/>
      <c r="T380" s="41"/>
      <c r="U380" s="41"/>
      <c r="V380" s="41"/>
    </row>
    <row r="381" spans="1:22" ht="126.75" thickBot="1">
      <c r="A381" s="43"/>
      <c r="B381" s="46">
        <v>378</v>
      </c>
      <c r="C381" s="47" t="s">
        <v>1357</v>
      </c>
      <c r="D381" s="54">
        <v>29551</v>
      </c>
      <c r="E381" s="49" t="s">
        <v>1354</v>
      </c>
      <c r="F381" s="49" t="s">
        <v>716</v>
      </c>
      <c r="G381" s="49" t="s">
        <v>45</v>
      </c>
      <c r="H381" s="49" t="s">
        <v>1355</v>
      </c>
      <c r="I381" s="49" t="s">
        <v>199</v>
      </c>
      <c r="J381" s="49" t="s">
        <v>1356</v>
      </c>
      <c r="K381" s="55" t="s">
        <v>11</v>
      </c>
      <c r="L381" s="58" t="str">
        <f t="shared" si="84"/>
        <v>14 л. 7 мес.</v>
      </c>
      <c r="M381" s="51" t="str">
        <f>RIGHT(H381,LEN(H381)-SEARCH("/",H381,1))</f>
        <v> 19 л. 9 мес.</v>
      </c>
      <c r="N381" s="52" t="str">
        <f>TRIM(LEFT(L381,2))&amp;","&amp;TRIM(MID(L381,SEARCH(".",L381,1)+2,2))</f>
        <v>14,7</v>
      </c>
      <c r="O381" s="59" t="str">
        <f>TRIM(LEFT(M381,3))&amp;","&amp;TRIM(MID(M381,SEARCH(".",M381,1)+2,2))</f>
        <v>19,9</v>
      </c>
      <c r="P381" s="53">
        <f t="shared" si="97"/>
        <v>14.7</v>
      </c>
      <c r="Q381" s="53">
        <f t="shared" si="97"/>
        <v>19.9</v>
      </c>
      <c r="R381" s="41"/>
      <c r="S381" s="41"/>
      <c r="T381" s="41"/>
      <c r="U381" s="41"/>
      <c r="V381" s="41"/>
    </row>
    <row r="382" spans="1:22" ht="237" thickBot="1">
      <c r="A382" s="43"/>
      <c r="B382" s="46">
        <v>379</v>
      </c>
      <c r="C382" s="47" t="s">
        <v>859</v>
      </c>
      <c r="D382" s="54">
        <v>27201</v>
      </c>
      <c r="E382" s="49" t="s">
        <v>43</v>
      </c>
      <c r="F382" s="49" t="s">
        <v>856</v>
      </c>
      <c r="G382" s="49" t="s">
        <v>45</v>
      </c>
      <c r="H382" s="49" t="s">
        <v>854</v>
      </c>
      <c r="I382" s="49" t="s">
        <v>857</v>
      </c>
      <c r="J382" s="49" t="s">
        <v>855</v>
      </c>
      <c r="K382" s="55" t="s">
        <v>11</v>
      </c>
      <c r="L382" s="58" t="str">
        <f t="shared" si="84"/>
        <v>27 л. 5 мес.</v>
      </c>
      <c r="M382" s="51" t="str">
        <f>RIGHT(H382,LEN(H382)-SEARCH("/",H382,1))</f>
        <v> 24 г. 5 мес.</v>
      </c>
      <c r="N382" s="52" t="str">
        <f>TRIM(LEFT(L382,2))&amp;","&amp;TRIM(MID(L382,SEARCH(".",L382,1)+2,2))</f>
        <v>27,5</v>
      </c>
      <c r="O382" s="59" t="str">
        <f>TRIM(LEFT(M382,3))&amp;","&amp;TRIM(MID(M382,SEARCH(".",M382,1)+2,2))</f>
        <v>24,5</v>
      </c>
      <c r="P382" s="53">
        <f t="shared" si="97"/>
        <v>27.5</v>
      </c>
      <c r="Q382" s="53">
        <f t="shared" si="97"/>
        <v>24.5</v>
      </c>
      <c r="R382" s="41"/>
      <c r="S382" s="41"/>
      <c r="T382" s="41"/>
      <c r="U382" s="41"/>
      <c r="V382" s="41"/>
    </row>
    <row r="383" spans="1:22" ht="126.75" thickBot="1">
      <c r="A383" s="43"/>
      <c r="B383" s="46">
        <v>380</v>
      </c>
      <c r="C383" s="47" t="s">
        <v>568</v>
      </c>
      <c r="D383" s="54">
        <v>27206</v>
      </c>
      <c r="E383" s="49" t="s">
        <v>42</v>
      </c>
      <c r="F383" s="49" t="s">
        <v>564</v>
      </c>
      <c r="G383" s="49" t="s">
        <v>565</v>
      </c>
      <c r="H383" s="49" t="s">
        <v>566</v>
      </c>
      <c r="I383" s="49" t="s">
        <v>299</v>
      </c>
      <c r="J383" s="49" t="s">
        <v>567</v>
      </c>
      <c r="K383" s="55" t="s">
        <v>11</v>
      </c>
      <c r="L383" s="58" t="str">
        <f t="shared" si="84"/>
        <v>6 л. 7 мес.</v>
      </c>
      <c r="M383" s="51" t="str">
        <f t="shared" si="90"/>
        <v> 19 л. 3 мес.</v>
      </c>
      <c r="N383" s="52" t="str">
        <f t="shared" si="91"/>
        <v>6,7</v>
      </c>
      <c r="O383" s="59" t="str">
        <f t="shared" si="92"/>
        <v>19,3</v>
      </c>
      <c r="P383" s="53">
        <f t="shared" si="97"/>
        <v>6.7</v>
      </c>
      <c r="Q383" s="53">
        <f t="shared" si="97"/>
        <v>19.3</v>
      </c>
      <c r="R383" s="41"/>
      <c r="S383" s="41"/>
      <c r="T383" s="41"/>
      <c r="U383" s="41"/>
      <c r="V383" s="41"/>
    </row>
    <row r="384" spans="1:22" ht="16.5" thickBot="1">
      <c r="A384" s="43"/>
      <c r="B384" s="46"/>
      <c r="C384" s="66"/>
      <c r="D384" s="56"/>
      <c r="E384" s="57"/>
      <c r="F384" s="57"/>
      <c r="G384" s="57"/>
      <c r="H384" s="57"/>
      <c r="I384" s="57"/>
      <c r="J384" s="66"/>
      <c r="K384" s="55"/>
      <c r="L384" s="58"/>
      <c r="M384" s="51"/>
      <c r="N384" s="52"/>
      <c r="O384" s="59"/>
      <c r="P384" s="53"/>
      <c r="Q384" s="53"/>
      <c r="R384" s="41"/>
      <c r="S384" s="41"/>
      <c r="T384" s="41"/>
      <c r="U384" s="41"/>
      <c r="V384" s="41"/>
    </row>
    <row r="385" spans="1:22" ht="16.5" thickBot="1">
      <c r="A385" s="43"/>
      <c r="B385" s="46"/>
      <c r="C385" s="66"/>
      <c r="D385" s="56"/>
      <c r="E385" s="57"/>
      <c r="F385" s="57"/>
      <c r="G385" s="57"/>
      <c r="H385" s="57"/>
      <c r="I385" s="57"/>
      <c r="J385" s="66"/>
      <c r="K385" s="55"/>
      <c r="L385" s="58"/>
      <c r="M385" s="51"/>
      <c r="N385" s="52"/>
      <c r="O385" s="59"/>
      <c r="P385" s="53"/>
      <c r="Q385" s="53"/>
      <c r="R385" s="41"/>
      <c r="S385" s="41"/>
      <c r="T385" s="41"/>
      <c r="U385" s="41"/>
      <c r="V385" s="41"/>
    </row>
    <row r="386" spans="1:22" ht="16.5" thickBot="1">
      <c r="A386" s="43"/>
      <c r="B386" s="46"/>
      <c r="C386" s="66"/>
      <c r="D386" s="56"/>
      <c r="E386" s="57"/>
      <c r="F386" s="57"/>
      <c r="G386" s="57"/>
      <c r="H386" s="57"/>
      <c r="I386" s="57"/>
      <c r="J386" s="66"/>
      <c r="K386" s="55"/>
      <c r="L386" s="58"/>
      <c r="M386" s="51"/>
      <c r="N386" s="52"/>
      <c r="O386" s="59"/>
      <c r="P386" s="53"/>
      <c r="Q386" s="53"/>
      <c r="R386" s="41"/>
      <c r="S386" s="41"/>
      <c r="T386" s="41"/>
      <c r="U386" s="41"/>
      <c r="V386" s="41"/>
    </row>
    <row r="387" spans="1:22" ht="16.5" thickBot="1">
      <c r="A387" s="43"/>
      <c r="B387" s="46"/>
      <c r="C387" s="66"/>
      <c r="D387" s="56"/>
      <c r="E387" s="57"/>
      <c r="F387" s="57"/>
      <c r="G387" s="57"/>
      <c r="H387" s="57"/>
      <c r="I387" s="57"/>
      <c r="J387" s="66"/>
      <c r="K387" s="55"/>
      <c r="L387" s="58"/>
      <c r="M387" s="51"/>
      <c r="N387" s="52"/>
      <c r="O387" s="59"/>
      <c r="P387" s="53"/>
      <c r="Q387" s="53"/>
      <c r="R387" s="41"/>
      <c r="S387" s="41"/>
      <c r="T387" s="41"/>
      <c r="U387" s="41"/>
      <c r="V387" s="41"/>
    </row>
    <row r="388" spans="1:22" ht="16.5" thickBot="1">
      <c r="A388" s="43"/>
      <c r="B388" s="47"/>
      <c r="C388" s="66"/>
      <c r="D388" s="56"/>
      <c r="E388" s="57"/>
      <c r="F388" s="57"/>
      <c r="G388" s="57"/>
      <c r="H388" s="57"/>
      <c r="I388" s="57"/>
      <c r="J388" s="66"/>
      <c r="K388" s="55"/>
      <c r="L388" s="58"/>
      <c r="M388" s="51"/>
      <c r="N388" s="52"/>
      <c r="O388" s="59"/>
      <c r="P388" s="53"/>
      <c r="Q388" s="53"/>
      <c r="R388" s="41"/>
      <c r="S388" s="41"/>
      <c r="T388" s="41"/>
      <c r="U388" s="41"/>
      <c r="V388" s="41"/>
    </row>
    <row r="389" spans="1:22" ht="16.5" thickBot="1">
      <c r="A389" s="43"/>
      <c r="B389" s="66"/>
      <c r="C389" s="66"/>
      <c r="D389" s="56"/>
      <c r="E389" s="57"/>
      <c r="F389" s="57"/>
      <c r="G389" s="57"/>
      <c r="H389" s="57"/>
      <c r="I389" s="57"/>
      <c r="J389" s="66"/>
      <c r="K389" s="55"/>
      <c r="L389" s="58"/>
      <c r="M389" s="51"/>
      <c r="N389" s="52"/>
      <c r="O389" s="59"/>
      <c r="P389" s="53"/>
      <c r="Q389" s="53"/>
      <c r="R389" s="41"/>
      <c r="S389" s="41"/>
      <c r="T389" s="41"/>
      <c r="U389" s="41"/>
      <c r="V389" s="41"/>
    </row>
    <row r="390" spans="1:22" ht="16.5" thickBot="1">
      <c r="A390" s="43"/>
      <c r="B390" s="47"/>
      <c r="C390" s="66"/>
      <c r="D390" s="56"/>
      <c r="E390" s="57"/>
      <c r="F390" s="57"/>
      <c r="G390" s="57"/>
      <c r="H390" s="57"/>
      <c r="I390" s="57"/>
      <c r="J390" s="66"/>
      <c r="K390" s="55"/>
      <c r="L390" s="58"/>
      <c r="M390" s="51"/>
      <c r="N390" s="52"/>
      <c r="O390" s="59"/>
      <c r="P390" s="53"/>
      <c r="Q390" s="53"/>
      <c r="R390" s="41"/>
      <c r="S390" s="41"/>
      <c r="T390" s="41"/>
      <c r="U390" s="41"/>
      <c r="V390" s="41"/>
    </row>
    <row r="391" spans="1:22" ht="16.5" thickBot="1">
      <c r="A391" s="43"/>
      <c r="B391" s="66"/>
      <c r="C391" s="66"/>
      <c r="D391" s="48"/>
      <c r="E391" s="49"/>
      <c r="F391" s="49"/>
      <c r="G391" s="57"/>
      <c r="H391" s="57"/>
      <c r="I391" s="57"/>
      <c r="J391" s="66"/>
      <c r="K391" s="55"/>
      <c r="L391" s="58"/>
      <c r="M391" s="51"/>
      <c r="N391" s="52"/>
      <c r="O391" s="59"/>
      <c r="P391" s="53"/>
      <c r="Q391" s="53"/>
      <c r="R391" s="41"/>
      <c r="S391" s="41"/>
      <c r="T391" s="41"/>
      <c r="U391" s="41"/>
      <c r="V391" s="41"/>
    </row>
    <row r="392" spans="1:22" ht="16.5" thickBot="1">
      <c r="A392" s="43"/>
      <c r="B392" s="47"/>
      <c r="C392" s="66"/>
      <c r="D392" s="48"/>
      <c r="E392" s="49"/>
      <c r="F392" s="49"/>
      <c r="G392" s="49"/>
      <c r="H392" s="49"/>
      <c r="I392" s="57"/>
      <c r="J392" s="66"/>
      <c r="K392" s="55"/>
      <c r="L392" s="58"/>
      <c r="M392" s="51"/>
      <c r="N392" s="52"/>
      <c r="O392" s="59"/>
      <c r="P392" s="53"/>
      <c r="Q392" s="53"/>
      <c r="R392" s="41"/>
      <c r="S392" s="41"/>
      <c r="T392" s="41"/>
      <c r="U392" s="41"/>
      <c r="V392" s="41"/>
    </row>
    <row r="393" spans="1:22" ht="16.5" thickBot="1">
      <c r="A393" s="43"/>
      <c r="B393" s="66"/>
      <c r="C393" s="66"/>
      <c r="D393" s="56"/>
      <c r="E393" s="57"/>
      <c r="F393" s="57"/>
      <c r="G393" s="57"/>
      <c r="H393" s="57"/>
      <c r="I393" s="57"/>
      <c r="J393" s="66"/>
      <c r="K393" s="55"/>
      <c r="L393" s="58"/>
      <c r="M393" s="51"/>
      <c r="N393" s="52"/>
      <c r="O393" s="59"/>
      <c r="P393" s="53"/>
      <c r="Q393" s="53"/>
      <c r="R393" s="41"/>
      <c r="S393" s="41"/>
      <c r="T393" s="41"/>
      <c r="U393" s="41"/>
      <c r="V393" s="41"/>
    </row>
    <row r="394" spans="1:22" ht="16.5" thickBot="1">
      <c r="A394" s="43"/>
      <c r="B394" s="47"/>
      <c r="C394" s="66"/>
      <c r="D394" s="56"/>
      <c r="E394" s="57"/>
      <c r="F394" s="57"/>
      <c r="G394" s="57"/>
      <c r="H394" s="57"/>
      <c r="I394" s="57"/>
      <c r="J394" s="66"/>
      <c r="K394" s="55"/>
      <c r="L394" s="58"/>
      <c r="M394" s="51"/>
      <c r="N394" s="52"/>
      <c r="O394" s="59"/>
      <c r="P394" s="53"/>
      <c r="Q394" s="53"/>
      <c r="R394" s="41"/>
      <c r="S394" s="41"/>
      <c r="T394" s="41"/>
      <c r="U394" s="41"/>
      <c r="V394" s="41"/>
    </row>
    <row r="395" spans="1:22" ht="16.5" thickBot="1">
      <c r="A395" s="43"/>
      <c r="B395" s="66"/>
      <c r="C395" s="66"/>
      <c r="D395" s="56"/>
      <c r="E395" s="57"/>
      <c r="F395" s="57"/>
      <c r="G395" s="57"/>
      <c r="H395" s="57"/>
      <c r="I395" s="57"/>
      <c r="J395" s="66"/>
      <c r="K395" s="55"/>
      <c r="L395" s="58"/>
      <c r="M395" s="51"/>
      <c r="N395" s="52"/>
      <c r="O395" s="59"/>
      <c r="P395" s="53"/>
      <c r="Q395" s="53"/>
      <c r="R395" s="41"/>
      <c r="S395" s="41"/>
      <c r="T395" s="41"/>
      <c r="U395" s="41"/>
      <c r="V395" s="41"/>
    </row>
    <row r="396" spans="1:22" ht="16.5" thickBot="1">
      <c r="A396" s="43"/>
      <c r="B396" s="47"/>
      <c r="C396" s="66"/>
      <c r="D396" s="56"/>
      <c r="E396" s="57"/>
      <c r="F396" s="57"/>
      <c r="G396" s="57"/>
      <c r="H396" s="57"/>
      <c r="I396" s="57"/>
      <c r="J396" s="66"/>
      <c r="K396" s="55"/>
      <c r="L396" s="58"/>
      <c r="M396" s="51"/>
      <c r="N396" s="52"/>
      <c r="O396" s="59"/>
      <c r="P396" s="53"/>
      <c r="Q396" s="53"/>
      <c r="R396" s="41"/>
      <c r="S396" s="41"/>
      <c r="T396" s="41"/>
      <c r="U396" s="41"/>
      <c r="V396" s="41"/>
    </row>
    <row r="397" spans="1:22" ht="16.5" thickBot="1">
      <c r="A397" s="43"/>
      <c r="B397" s="66"/>
      <c r="C397" s="66"/>
      <c r="D397" s="56"/>
      <c r="E397" s="57"/>
      <c r="F397" s="57"/>
      <c r="G397" s="57"/>
      <c r="H397" s="57"/>
      <c r="I397" s="57"/>
      <c r="J397" s="66"/>
      <c r="K397" s="55"/>
      <c r="L397" s="58"/>
      <c r="M397" s="51"/>
      <c r="N397" s="52"/>
      <c r="O397" s="59"/>
      <c r="P397" s="53"/>
      <c r="Q397" s="53"/>
      <c r="R397" s="41"/>
      <c r="S397" s="41"/>
      <c r="T397" s="41"/>
      <c r="U397" s="41"/>
      <c r="V397" s="41"/>
    </row>
    <row r="398" spans="1:22" ht="16.5" thickBot="1">
      <c r="A398" s="43"/>
      <c r="B398" s="47"/>
      <c r="C398" s="66"/>
      <c r="D398" s="56"/>
      <c r="E398" s="57"/>
      <c r="F398" s="57"/>
      <c r="G398" s="57"/>
      <c r="H398" s="57"/>
      <c r="I398" s="57"/>
      <c r="J398" s="66"/>
      <c r="K398" s="55"/>
      <c r="L398" s="58"/>
      <c r="M398" s="51"/>
      <c r="N398" s="52"/>
      <c r="O398" s="59"/>
      <c r="P398" s="53"/>
      <c r="Q398" s="53"/>
      <c r="R398" s="41"/>
      <c r="S398" s="41"/>
      <c r="T398" s="41"/>
      <c r="U398" s="41"/>
      <c r="V398" s="41"/>
    </row>
    <row r="399" spans="1:22" ht="16.5" thickBot="1">
      <c r="A399" s="43"/>
      <c r="B399" s="66"/>
      <c r="C399" s="66"/>
      <c r="D399" s="56"/>
      <c r="E399" s="57"/>
      <c r="F399" s="57"/>
      <c r="G399" s="57"/>
      <c r="H399" s="57"/>
      <c r="I399" s="57"/>
      <c r="J399" s="66"/>
      <c r="K399" s="55"/>
      <c r="L399" s="58"/>
      <c r="M399" s="51"/>
      <c r="N399" s="52"/>
      <c r="O399" s="59"/>
      <c r="P399" s="53"/>
      <c r="Q399" s="53"/>
      <c r="R399" s="41"/>
      <c r="S399" s="41"/>
      <c r="T399" s="41"/>
      <c r="U399" s="41"/>
      <c r="V399" s="41"/>
    </row>
    <row r="400" spans="1:22" ht="16.5" thickBot="1">
      <c r="A400" s="43"/>
      <c r="B400" s="47"/>
      <c r="C400" s="66"/>
      <c r="D400" s="56"/>
      <c r="E400" s="57"/>
      <c r="F400" s="57"/>
      <c r="G400" s="57"/>
      <c r="H400" s="57"/>
      <c r="I400" s="57"/>
      <c r="J400" s="66"/>
      <c r="K400" s="55"/>
      <c r="L400" s="58"/>
      <c r="M400" s="51"/>
      <c r="N400" s="52"/>
      <c r="O400" s="59"/>
      <c r="P400" s="53"/>
      <c r="Q400" s="53"/>
      <c r="R400" s="41"/>
      <c r="S400" s="41"/>
      <c r="T400" s="41"/>
      <c r="U400" s="41"/>
      <c r="V400" s="41"/>
    </row>
    <row r="401" spans="1:22" ht="16.5" thickBot="1">
      <c r="A401" s="43"/>
      <c r="B401" s="66"/>
      <c r="C401" s="66"/>
      <c r="D401" s="48"/>
      <c r="E401" s="49"/>
      <c r="F401" s="49"/>
      <c r="G401" s="57"/>
      <c r="H401" s="57"/>
      <c r="I401" s="57"/>
      <c r="J401" s="66"/>
      <c r="K401" s="55"/>
      <c r="L401" s="58"/>
      <c r="M401" s="51"/>
      <c r="N401" s="52"/>
      <c r="O401" s="59"/>
      <c r="P401" s="53"/>
      <c r="Q401" s="53"/>
      <c r="R401" s="41"/>
      <c r="S401" s="41"/>
      <c r="T401" s="41"/>
      <c r="U401" s="41"/>
      <c r="V401" s="41"/>
    </row>
    <row r="402" spans="1:22" ht="16.5" thickBot="1">
      <c r="A402" s="43"/>
      <c r="B402" s="47"/>
      <c r="C402" s="66"/>
      <c r="D402" s="56"/>
      <c r="E402" s="57"/>
      <c r="F402" s="57"/>
      <c r="G402" s="57"/>
      <c r="H402" s="57"/>
      <c r="I402" s="57"/>
      <c r="J402" s="66"/>
      <c r="K402" s="55"/>
      <c r="L402" s="58"/>
      <c r="M402" s="51"/>
      <c r="N402" s="52"/>
      <c r="O402" s="59"/>
      <c r="P402" s="53"/>
      <c r="Q402" s="53"/>
      <c r="R402" s="41"/>
      <c r="S402" s="41"/>
      <c r="T402" s="41"/>
      <c r="U402" s="41"/>
      <c r="V402" s="41"/>
    </row>
    <row r="403" spans="1:22" ht="16.5" thickBot="1">
      <c r="A403" s="43"/>
      <c r="B403" s="66"/>
      <c r="C403" s="66"/>
      <c r="D403" s="56"/>
      <c r="E403" s="57"/>
      <c r="F403" s="57"/>
      <c r="G403" s="57"/>
      <c r="H403" s="57"/>
      <c r="I403" s="57"/>
      <c r="J403" s="66"/>
      <c r="K403" s="55"/>
      <c r="L403" s="58"/>
      <c r="M403" s="51"/>
      <c r="N403" s="52"/>
      <c r="O403" s="59"/>
      <c r="P403" s="53"/>
      <c r="Q403" s="53"/>
      <c r="R403" s="41"/>
      <c r="S403" s="41"/>
      <c r="T403" s="41"/>
      <c r="U403" s="41"/>
      <c r="V403" s="41"/>
    </row>
    <row r="404" spans="1:22" ht="16.5" thickBot="1">
      <c r="A404" s="43"/>
      <c r="B404" s="47"/>
      <c r="C404" s="66"/>
      <c r="D404" s="56"/>
      <c r="E404" s="57"/>
      <c r="F404" s="57"/>
      <c r="G404" s="57"/>
      <c r="H404" s="57"/>
      <c r="I404" s="57"/>
      <c r="J404" s="66"/>
      <c r="K404" s="55"/>
      <c r="L404" s="58"/>
      <c r="M404" s="51"/>
      <c r="N404" s="52"/>
      <c r="O404" s="59"/>
      <c r="P404" s="53"/>
      <c r="Q404" s="53"/>
      <c r="R404" s="41"/>
      <c r="S404" s="41"/>
      <c r="T404" s="41"/>
      <c r="U404" s="41"/>
      <c r="V404" s="41"/>
    </row>
    <row r="405" spans="1:22" ht="16.5" thickBot="1">
      <c r="A405" s="43"/>
      <c r="B405" s="66"/>
      <c r="C405" s="66"/>
      <c r="D405" s="56"/>
      <c r="E405" s="57"/>
      <c r="F405" s="57"/>
      <c r="G405" s="57"/>
      <c r="H405" s="57"/>
      <c r="I405" s="57"/>
      <c r="J405" s="66"/>
      <c r="K405" s="55"/>
      <c r="L405" s="58"/>
      <c r="M405" s="51"/>
      <c r="N405" s="52"/>
      <c r="O405" s="59"/>
      <c r="P405" s="53"/>
      <c r="Q405" s="53"/>
      <c r="R405" s="41"/>
      <c r="S405" s="41"/>
      <c r="T405" s="41"/>
      <c r="U405" s="41"/>
      <c r="V405" s="41"/>
    </row>
    <row r="406" spans="1:22" ht="16.5" thickBot="1">
      <c r="A406" s="43"/>
      <c r="B406" s="47"/>
      <c r="C406" s="66"/>
      <c r="D406" s="56"/>
      <c r="E406" s="57"/>
      <c r="F406" s="57"/>
      <c r="G406" s="57"/>
      <c r="H406" s="57"/>
      <c r="I406" s="57"/>
      <c r="J406" s="66"/>
      <c r="K406" s="55"/>
      <c r="L406" s="58"/>
      <c r="M406" s="51"/>
      <c r="N406" s="52"/>
      <c r="O406" s="59"/>
      <c r="P406" s="53"/>
      <c r="Q406" s="53"/>
      <c r="R406" s="41"/>
      <c r="S406" s="41"/>
      <c r="T406" s="41"/>
      <c r="U406" s="41"/>
      <c r="V406" s="41"/>
    </row>
    <row r="407" spans="1:22" ht="16.5" thickBot="1">
      <c r="A407" s="43"/>
      <c r="B407" s="66"/>
      <c r="C407" s="66"/>
      <c r="D407" s="56"/>
      <c r="E407" s="57"/>
      <c r="F407" s="57"/>
      <c r="G407" s="57"/>
      <c r="H407" s="57"/>
      <c r="I407" s="57"/>
      <c r="J407" s="66"/>
      <c r="K407" s="55"/>
      <c r="L407" s="58"/>
      <c r="M407" s="51"/>
      <c r="N407" s="52"/>
      <c r="O407" s="59"/>
      <c r="P407" s="53"/>
      <c r="Q407" s="53"/>
      <c r="R407" s="41"/>
      <c r="S407" s="41"/>
      <c r="T407" s="41"/>
      <c r="U407" s="41"/>
      <c r="V407" s="41"/>
    </row>
    <row r="408" spans="1:22" ht="16.5" thickBot="1">
      <c r="A408" s="43"/>
      <c r="B408" s="66"/>
      <c r="C408" s="57"/>
      <c r="D408" s="56"/>
      <c r="E408" s="57"/>
      <c r="F408" s="57"/>
      <c r="G408" s="57"/>
      <c r="H408" s="57"/>
      <c r="I408" s="57"/>
      <c r="J408" s="57"/>
      <c r="K408" s="61"/>
      <c r="L408" s="62"/>
      <c r="M408" s="62"/>
      <c r="N408" s="61"/>
      <c r="O408" s="63"/>
      <c r="P408" s="64"/>
      <c r="Q408" s="64"/>
      <c r="R408" s="41"/>
      <c r="S408" s="41"/>
      <c r="T408" s="41"/>
      <c r="U408" s="41"/>
      <c r="V408" s="41"/>
    </row>
    <row r="409" spans="1:22" ht="16.5" thickBot="1">
      <c r="A409" s="43"/>
      <c r="B409" s="66"/>
      <c r="C409" s="57"/>
      <c r="D409" s="56"/>
      <c r="E409" s="57"/>
      <c r="F409" s="57"/>
      <c r="G409" s="57"/>
      <c r="H409" s="57"/>
      <c r="I409" s="57"/>
      <c r="J409" s="57"/>
      <c r="K409" s="61"/>
      <c r="L409" s="62"/>
      <c r="M409" s="62"/>
      <c r="N409" s="61"/>
      <c r="O409" s="63"/>
      <c r="P409" s="64"/>
      <c r="Q409" s="64"/>
      <c r="R409" s="41"/>
      <c r="S409" s="41"/>
      <c r="T409" s="41"/>
      <c r="U409" s="41"/>
      <c r="V409" s="41"/>
    </row>
    <row r="410" spans="1:22" ht="16.5" thickBot="1">
      <c r="A410" s="43"/>
      <c r="B410" s="66"/>
      <c r="C410" s="57"/>
      <c r="D410" s="56"/>
      <c r="E410" s="57"/>
      <c r="F410" s="57"/>
      <c r="G410" s="57"/>
      <c r="H410" s="57"/>
      <c r="I410" s="57"/>
      <c r="J410" s="57"/>
      <c r="K410" s="61"/>
      <c r="L410" s="62"/>
      <c r="M410" s="62"/>
      <c r="N410" s="61"/>
      <c r="O410" s="63"/>
      <c r="P410" s="64"/>
      <c r="Q410" s="64"/>
      <c r="R410" s="41"/>
      <c r="S410" s="41"/>
      <c r="T410" s="41"/>
      <c r="U410" s="41"/>
      <c r="V410" s="41"/>
    </row>
    <row r="411" spans="1:22" ht="16.5" thickBot="1">
      <c r="A411" s="43"/>
      <c r="B411" s="66"/>
      <c r="C411" s="57"/>
      <c r="D411" s="56"/>
      <c r="E411" s="57"/>
      <c r="F411" s="57"/>
      <c r="G411" s="57"/>
      <c r="H411" s="57"/>
      <c r="I411" s="57"/>
      <c r="J411" s="57"/>
      <c r="K411" s="61"/>
      <c r="L411" s="62"/>
      <c r="M411" s="62"/>
      <c r="N411" s="61"/>
      <c r="O411" s="63"/>
      <c r="P411" s="64"/>
      <c r="Q411" s="64"/>
      <c r="R411" s="41"/>
      <c r="S411" s="41"/>
      <c r="T411" s="41"/>
      <c r="U411" s="41"/>
      <c r="V411" s="41"/>
    </row>
    <row r="412" spans="1:22" ht="16.5" thickBot="1">
      <c r="A412" s="43"/>
      <c r="B412" s="66"/>
      <c r="C412" s="57"/>
      <c r="D412" s="56"/>
      <c r="E412" s="57"/>
      <c r="F412" s="57"/>
      <c r="G412" s="57"/>
      <c r="H412" s="57"/>
      <c r="I412" s="57"/>
      <c r="J412" s="57"/>
      <c r="K412" s="61"/>
      <c r="L412" s="62"/>
      <c r="M412" s="62"/>
      <c r="N412" s="61"/>
      <c r="O412" s="63"/>
      <c r="P412" s="64"/>
      <c r="Q412" s="64"/>
      <c r="R412" s="41"/>
      <c r="S412" s="41"/>
      <c r="T412" s="41"/>
      <c r="U412" s="41"/>
      <c r="V412" s="41"/>
    </row>
    <row r="413" spans="1:22" ht="16.5" thickBot="1">
      <c r="A413" s="43"/>
      <c r="B413" s="66"/>
      <c r="C413" s="57"/>
      <c r="D413" s="56"/>
      <c r="E413" s="57"/>
      <c r="F413" s="57"/>
      <c r="G413" s="57"/>
      <c r="H413" s="57"/>
      <c r="I413" s="57"/>
      <c r="J413" s="57"/>
      <c r="K413" s="61"/>
      <c r="L413" s="62"/>
      <c r="M413" s="62"/>
      <c r="N413" s="61"/>
      <c r="O413" s="63"/>
      <c r="P413" s="64"/>
      <c r="Q413" s="64"/>
      <c r="R413" s="41"/>
      <c r="S413" s="41"/>
      <c r="T413" s="41"/>
      <c r="U413" s="41"/>
      <c r="V413" s="41"/>
    </row>
    <row r="414" spans="1:22" ht="16.5" thickBot="1">
      <c r="A414" s="43"/>
      <c r="B414" s="66"/>
      <c r="C414" s="57"/>
      <c r="D414" s="56"/>
      <c r="E414" s="57"/>
      <c r="F414" s="57"/>
      <c r="G414" s="57"/>
      <c r="H414" s="57"/>
      <c r="I414" s="57"/>
      <c r="J414" s="57"/>
      <c r="K414" s="61"/>
      <c r="L414" s="62"/>
      <c r="M414" s="62"/>
      <c r="N414" s="61"/>
      <c r="O414" s="63"/>
      <c r="P414" s="64"/>
      <c r="Q414" s="64"/>
      <c r="R414" s="41"/>
      <c r="S414" s="41"/>
      <c r="T414" s="41"/>
      <c r="U414" s="41"/>
      <c r="V414" s="41"/>
    </row>
    <row r="415" spans="1:22" ht="16.5" thickBot="1">
      <c r="A415" s="43"/>
      <c r="B415" s="66"/>
      <c r="C415" s="57"/>
      <c r="D415" s="56"/>
      <c r="E415" s="57"/>
      <c r="F415" s="57"/>
      <c r="G415" s="57"/>
      <c r="H415" s="57"/>
      <c r="I415" s="57"/>
      <c r="J415" s="57"/>
      <c r="K415" s="61"/>
      <c r="L415" s="62"/>
      <c r="M415" s="62"/>
      <c r="N415" s="61"/>
      <c r="O415" s="63"/>
      <c r="P415" s="64"/>
      <c r="Q415" s="64"/>
      <c r="R415" s="41"/>
      <c r="S415" s="41"/>
      <c r="T415" s="41"/>
      <c r="U415" s="41"/>
      <c r="V415" s="41"/>
    </row>
    <row r="416" spans="1:22" ht="16.5" thickBot="1">
      <c r="A416" s="43"/>
      <c r="B416" s="66"/>
      <c r="C416" s="57"/>
      <c r="D416" s="56"/>
      <c r="E416" s="57"/>
      <c r="F416" s="57"/>
      <c r="G416" s="57"/>
      <c r="H416" s="57"/>
      <c r="I416" s="57"/>
      <c r="J416" s="57"/>
      <c r="K416" s="61"/>
      <c r="L416" s="62"/>
      <c r="M416" s="62"/>
      <c r="N416" s="61"/>
      <c r="O416" s="63"/>
      <c r="P416" s="64"/>
      <c r="Q416" s="64"/>
      <c r="R416" s="41"/>
      <c r="S416" s="41"/>
      <c r="T416" s="41"/>
      <c r="U416" s="41"/>
      <c r="V416" s="41"/>
    </row>
    <row r="417" spans="1:22" ht="16.5" thickBot="1">
      <c r="A417" s="43"/>
      <c r="B417" s="66"/>
      <c r="C417" s="57"/>
      <c r="D417" s="56"/>
      <c r="E417" s="57"/>
      <c r="F417" s="57"/>
      <c r="G417" s="57"/>
      <c r="H417" s="57"/>
      <c r="I417" s="57"/>
      <c r="J417" s="57"/>
      <c r="K417" s="61"/>
      <c r="L417" s="62"/>
      <c r="M417" s="62"/>
      <c r="N417" s="61"/>
      <c r="O417" s="63"/>
      <c r="P417" s="64"/>
      <c r="Q417" s="64"/>
      <c r="R417" s="41"/>
      <c r="S417" s="41"/>
      <c r="T417" s="41"/>
      <c r="U417" s="41"/>
      <c r="V417" s="41"/>
    </row>
    <row r="418" spans="1:22" ht="15.75">
      <c r="A418" s="43"/>
      <c r="B418" s="71"/>
      <c r="C418" s="71"/>
      <c r="D418" s="73"/>
      <c r="E418" s="71"/>
      <c r="F418" s="65"/>
      <c r="G418" s="71"/>
      <c r="H418" s="71"/>
      <c r="I418" s="71"/>
      <c r="J418" s="71"/>
      <c r="K418" s="61"/>
      <c r="L418" s="62"/>
      <c r="M418" s="62"/>
      <c r="N418" s="61"/>
      <c r="O418" s="63"/>
      <c r="P418" s="64"/>
      <c r="Q418" s="64"/>
      <c r="R418" s="41"/>
      <c r="S418" s="41"/>
      <c r="T418" s="41"/>
      <c r="U418" s="41"/>
      <c r="V418" s="41"/>
    </row>
    <row r="419" spans="1:22" ht="16.5" thickBot="1">
      <c r="A419" s="43"/>
      <c r="B419" s="72"/>
      <c r="C419" s="72"/>
      <c r="D419" s="74"/>
      <c r="E419" s="72"/>
      <c r="F419" s="57"/>
      <c r="G419" s="72"/>
      <c r="H419" s="72"/>
      <c r="I419" s="72"/>
      <c r="J419" s="72"/>
      <c r="K419" s="61"/>
      <c r="L419" s="62"/>
      <c r="M419" s="62"/>
      <c r="N419" s="61"/>
      <c r="O419" s="63"/>
      <c r="P419" s="64"/>
      <c r="Q419" s="64"/>
      <c r="R419" s="41"/>
      <c r="S419" s="41"/>
      <c r="T419" s="41"/>
      <c r="U419" s="41"/>
      <c r="V419" s="41"/>
    </row>
    <row r="420" spans="1:22" ht="16.5" thickBot="1">
      <c r="A420" s="43"/>
      <c r="B420" s="66"/>
      <c r="C420" s="57"/>
      <c r="D420" s="56"/>
      <c r="E420" s="57"/>
      <c r="F420" s="57"/>
      <c r="G420" s="57"/>
      <c r="H420" s="57"/>
      <c r="I420" s="57"/>
      <c r="J420" s="57"/>
      <c r="K420" s="61"/>
      <c r="L420" s="62"/>
      <c r="M420" s="62"/>
      <c r="N420" s="61"/>
      <c r="O420" s="63"/>
      <c r="P420" s="64"/>
      <c r="Q420" s="64"/>
      <c r="R420" s="41"/>
      <c r="S420" s="41"/>
      <c r="T420" s="41"/>
      <c r="U420" s="41"/>
      <c r="V420" s="41"/>
    </row>
    <row r="421" spans="1:22" ht="16.5" thickBot="1">
      <c r="A421" s="43"/>
      <c r="B421" s="66"/>
      <c r="C421" s="57"/>
      <c r="D421" s="56"/>
      <c r="E421" s="57"/>
      <c r="F421" s="57"/>
      <c r="G421" s="57"/>
      <c r="H421" s="57"/>
      <c r="I421" s="57"/>
      <c r="J421" s="57"/>
      <c r="K421" s="61"/>
      <c r="L421" s="62"/>
      <c r="M421" s="62"/>
      <c r="N421" s="61"/>
      <c r="O421" s="63"/>
      <c r="P421" s="64"/>
      <c r="Q421" s="64"/>
      <c r="R421" s="41"/>
      <c r="S421" s="41"/>
      <c r="T421" s="41"/>
      <c r="U421" s="41"/>
      <c r="V421" s="41"/>
    </row>
    <row r="422" spans="1:22" ht="16.5" thickBot="1">
      <c r="A422" s="43"/>
      <c r="B422" s="66"/>
      <c r="C422" s="57"/>
      <c r="D422" s="56"/>
      <c r="E422" s="57"/>
      <c r="F422" s="57"/>
      <c r="G422" s="57"/>
      <c r="H422" s="57"/>
      <c r="I422" s="57"/>
      <c r="J422" s="57"/>
      <c r="K422" s="61"/>
      <c r="L422" s="62"/>
      <c r="M422" s="62"/>
      <c r="N422" s="61"/>
      <c r="O422" s="63"/>
      <c r="P422" s="64"/>
      <c r="Q422" s="64"/>
      <c r="R422" s="41"/>
      <c r="S422" s="41"/>
      <c r="T422" s="41"/>
      <c r="U422" s="41"/>
      <c r="V422" s="41"/>
    </row>
    <row r="423" spans="1:22" ht="16.5" thickBot="1">
      <c r="A423" s="43"/>
      <c r="B423" s="66"/>
      <c r="C423" s="57"/>
      <c r="D423" s="56"/>
      <c r="E423" s="57"/>
      <c r="F423" s="57"/>
      <c r="G423" s="57"/>
      <c r="H423" s="57"/>
      <c r="I423" s="57"/>
      <c r="J423" s="57"/>
      <c r="K423" s="61"/>
      <c r="L423" s="62"/>
      <c r="M423" s="62"/>
      <c r="N423" s="61"/>
      <c r="O423" s="63"/>
      <c r="P423" s="64"/>
      <c r="Q423" s="64"/>
      <c r="R423" s="41"/>
      <c r="S423" s="41"/>
      <c r="T423" s="41"/>
      <c r="U423" s="41"/>
      <c r="V423" s="41"/>
    </row>
    <row r="424" spans="1:22" ht="16.5" thickBot="1">
      <c r="A424" s="43"/>
      <c r="B424" s="66"/>
      <c r="C424" s="57"/>
      <c r="D424" s="56"/>
      <c r="E424" s="57"/>
      <c r="F424" s="57"/>
      <c r="G424" s="57"/>
      <c r="H424" s="57"/>
      <c r="I424" s="57"/>
      <c r="J424" s="57"/>
      <c r="K424" s="61"/>
      <c r="L424" s="62"/>
      <c r="M424" s="62"/>
      <c r="N424" s="61"/>
      <c r="O424" s="63"/>
      <c r="P424" s="64"/>
      <c r="Q424" s="64"/>
      <c r="R424" s="41"/>
      <c r="S424" s="41"/>
      <c r="T424" s="41"/>
      <c r="U424" s="41"/>
      <c r="V424" s="41"/>
    </row>
    <row r="425" spans="1:22" ht="16.5" thickBot="1">
      <c r="A425" s="43"/>
      <c r="B425" s="66"/>
      <c r="C425" s="57"/>
      <c r="D425" s="56"/>
      <c r="E425" s="57"/>
      <c r="F425" s="57"/>
      <c r="G425" s="57"/>
      <c r="H425" s="57"/>
      <c r="I425" s="57"/>
      <c r="J425" s="57"/>
      <c r="K425" s="61"/>
      <c r="L425" s="62"/>
      <c r="M425" s="62"/>
      <c r="N425" s="61"/>
      <c r="O425" s="63"/>
      <c r="P425" s="64"/>
      <c r="Q425" s="64"/>
      <c r="R425" s="41"/>
      <c r="S425" s="41"/>
      <c r="T425" s="41"/>
      <c r="U425" s="41"/>
      <c r="V425" s="41"/>
    </row>
    <row r="426" spans="1:22" ht="16.5" thickBot="1">
      <c r="A426" s="43"/>
      <c r="B426" s="66"/>
      <c r="C426" s="57"/>
      <c r="D426" s="56"/>
      <c r="E426" s="57"/>
      <c r="F426" s="57"/>
      <c r="G426" s="57"/>
      <c r="H426" s="57"/>
      <c r="I426" s="57"/>
      <c r="J426" s="57"/>
      <c r="K426" s="61"/>
      <c r="L426" s="62"/>
      <c r="M426" s="62"/>
      <c r="N426" s="61"/>
      <c r="O426" s="63"/>
      <c r="P426" s="64"/>
      <c r="Q426" s="64"/>
      <c r="R426" s="41"/>
      <c r="S426" s="41"/>
      <c r="T426" s="41"/>
      <c r="U426" s="41"/>
      <c r="V426" s="41"/>
    </row>
    <row r="427" spans="1:22" ht="16.5" thickBot="1">
      <c r="A427" s="41"/>
      <c r="B427" s="76"/>
      <c r="C427" s="78"/>
      <c r="D427" s="77"/>
      <c r="E427" s="78"/>
      <c r="F427" s="78"/>
      <c r="G427" s="78"/>
      <c r="H427" s="78"/>
      <c r="I427" s="78"/>
      <c r="J427" s="78"/>
      <c r="K427" s="79"/>
      <c r="L427" s="80"/>
      <c r="M427" s="80"/>
      <c r="N427" s="79"/>
      <c r="O427" s="81"/>
      <c r="P427" s="82"/>
      <c r="Q427" s="82"/>
      <c r="R427" s="41"/>
      <c r="S427" s="41"/>
      <c r="T427" s="41"/>
      <c r="U427" s="41"/>
      <c r="V427" s="41"/>
    </row>
    <row r="428" spans="1:22" ht="16.5" thickBot="1">
      <c r="A428" s="41"/>
      <c r="B428" s="76"/>
      <c r="C428" s="78"/>
      <c r="D428" s="77"/>
      <c r="E428" s="78"/>
      <c r="F428" s="78"/>
      <c r="G428" s="78"/>
      <c r="H428" s="78"/>
      <c r="I428" s="78"/>
      <c r="J428" s="78"/>
      <c r="K428" s="79"/>
      <c r="L428" s="80"/>
      <c r="M428" s="80"/>
      <c r="N428" s="79"/>
      <c r="O428" s="81"/>
      <c r="P428" s="82"/>
      <c r="Q428" s="82"/>
      <c r="R428" s="41"/>
      <c r="S428" s="41"/>
      <c r="T428" s="41"/>
      <c r="U428" s="41"/>
      <c r="V428" s="41"/>
    </row>
    <row r="429" spans="1:22" ht="16.5" thickBot="1">
      <c r="A429" s="41"/>
      <c r="B429" s="76"/>
      <c r="C429" s="78"/>
      <c r="D429" s="77"/>
      <c r="E429" s="78"/>
      <c r="F429" s="78"/>
      <c r="G429" s="78"/>
      <c r="H429" s="78"/>
      <c r="I429" s="78"/>
      <c r="J429" s="78"/>
      <c r="K429" s="79"/>
      <c r="L429" s="80"/>
      <c r="M429" s="80"/>
      <c r="N429" s="79"/>
      <c r="O429" s="81"/>
      <c r="P429" s="82"/>
      <c r="Q429" s="82"/>
      <c r="R429" s="41"/>
      <c r="S429" s="41"/>
      <c r="T429" s="41"/>
      <c r="U429" s="41"/>
      <c r="V429" s="41"/>
    </row>
    <row r="430" spans="1:22" ht="16.5" thickBot="1">
      <c r="A430" s="41"/>
      <c r="B430" s="76"/>
      <c r="C430" s="78"/>
      <c r="D430" s="77"/>
      <c r="E430" s="78"/>
      <c r="F430" s="78"/>
      <c r="G430" s="78"/>
      <c r="H430" s="78"/>
      <c r="I430" s="78"/>
      <c r="J430" s="78"/>
      <c r="K430" s="79"/>
      <c r="L430" s="80"/>
      <c r="M430" s="80"/>
      <c r="N430" s="79"/>
      <c r="O430" s="81"/>
      <c r="P430" s="82"/>
      <c r="Q430" s="82"/>
      <c r="R430" s="41"/>
      <c r="S430" s="41"/>
      <c r="T430" s="41"/>
      <c r="U430" s="41"/>
      <c r="V430" s="41"/>
    </row>
    <row r="431" spans="1:22" ht="16.5" thickBot="1">
      <c r="A431" s="41"/>
      <c r="B431" s="76"/>
      <c r="C431" s="78"/>
      <c r="D431" s="77"/>
      <c r="E431" s="78"/>
      <c r="F431" s="78"/>
      <c r="G431" s="78"/>
      <c r="H431" s="78"/>
      <c r="I431" s="78"/>
      <c r="J431" s="78"/>
      <c r="K431" s="79"/>
      <c r="L431" s="80"/>
      <c r="M431" s="80"/>
      <c r="N431" s="79"/>
      <c r="O431" s="81"/>
      <c r="P431" s="82"/>
      <c r="Q431" s="82"/>
      <c r="R431" s="41"/>
      <c r="S431" s="41"/>
      <c r="T431" s="41"/>
      <c r="U431" s="41"/>
      <c r="V431" s="41"/>
    </row>
    <row r="432" spans="1:22" ht="16.5" thickBot="1">
      <c r="A432" s="41"/>
      <c r="B432" s="76"/>
      <c r="C432" s="78"/>
      <c r="D432" s="77"/>
      <c r="E432" s="78"/>
      <c r="F432" s="78"/>
      <c r="G432" s="78"/>
      <c r="H432" s="78"/>
      <c r="I432" s="78"/>
      <c r="J432" s="78"/>
      <c r="K432" s="79"/>
      <c r="L432" s="80"/>
      <c r="M432" s="80"/>
      <c r="N432" s="79"/>
      <c r="O432" s="81"/>
      <c r="P432" s="82"/>
      <c r="Q432" s="82"/>
      <c r="R432" s="41"/>
      <c r="S432" s="41"/>
      <c r="T432" s="41"/>
      <c r="U432" s="41"/>
      <c r="V432" s="41"/>
    </row>
    <row r="433" spans="1:22" ht="16.5" thickBot="1">
      <c r="A433" s="41"/>
      <c r="B433" s="76"/>
      <c r="C433" s="78"/>
      <c r="D433" s="77"/>
      <c r="E433" s="78"/>
      <c r="F433" s="78"/>
      <c r="G433" s="78"/>
      <c r="H433" s="78"/>
      <c r="I433" s="78"/>
      <c r="J433" s="78"/>
      <c r="K433" s="79"/>
      <c r="L433" s="80"/>
      <c r="M433" s="80"/>
      <c r="N433" s="79"/>
      <c r="O433" s="81"/>
      <c r="P433" s="82"/>
      <c r="Q433" s="82"/>
      <c r="R433" s="41"/>
      <c r="S433" s="41"/>
      <c r="T433" s="41"/>
      <c r="U433" s="41"/>
      <c r="V433" s="41"/>
    </row>
    <row r="434" spans="1:22" ht="15">
      <c r="A434" s="41"/>
      <c r="B434" s="41"/>
      <c r="C434" s="41"/>
      <c r="D434" s="41"/>
      <c r="E434" s="41"/>
      <c r="F434" s="41"/>
      <c r="G434" s="41"/>
      <c r="H434" s="42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</row>
    <row r="435" spans="1:22" ht="15">
      <c r="A435" s="41"/>
      <c r="B435" s="41"/>
      <c r="C435" s="41"/>
      <c r="D435" s="41"/>
      <c r="E435" s="41"/>
      <c r="F435" s="41"/>
      <c r="G435" s="41"/>
      <c r="H435" s="42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</row>
    <row r="436" spans="1:22" ht="15">
      <c r="A436" s="41"/>
      <c r="B436" s="41"/>
      <c r="C436" s="41"/>
      <c r="D436" s="41"/>
      <c r="E436" s="41"/>
      <c r="F436" s="41"/>
      <c r="G436" s="41"/>
      <c r="H436" s="42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</row>
    <row r="437" spans="1:22" ht="15">
      <c r="A437" s="41"/>
      <c r="B437" s="41"/>
      <c r="C437" s="41"/>
      <c r="D437" s="41"/>
      <c r="E437" s="41"/>
      <c r="F437" s="41"/>
      <c r="G437" s="41"/>
      <c r="H437" s="42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</row>
    <row r="438" spans="1:19" ht="15">
      <c r="A438" s="41"/>
      <c r="B438" s="41"/>
      <c r="C438" s="41"/>
      <c r="D438" s="41"/>
      <c r="E438" s="41"/>
      <c r="F438" s="41"/>
      <c r="G438" s="41"/>
      <c r="H438" s="42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</row>
    <row r="439" spans="1:19" ht="15">
      <c r="A439" s="41"/>
      <c r="B439" s="41"/>
      <c r="C439" s="41"/>
      <c r="D439" s="41"/>
      <c r="E439" s="41"/>
      <c r="F439" s="41"/>
      <c r="G439" s="41"/>
      <c r="H439" s="42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</row>
    <row r="440" spans="1:19" ht="15">
      <c r="A440" s="41"/>
      <c r="B440" s="41"/>
      <c r="C440" s="41"/>
      <c r="D440" s="41"/>
      <c r="E440" s="41"/>
      <c r="F440" s="41"/>
      <c r="G440" s="41"/>
      <c r="H440" s="42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</row>
    <row r="441" spans="1:19" ht="15">
      <c r="A441" s="41"/>
      <c r="B441" s="41"/>
      <c r="C441" s="41"/>
      <c r="D441" s="41"/>
      <c r="E441" s="41"/>
      <c r="F441" s="41"/>
      <c r="G441" s="41"/>
      <c r="H441" s="42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</row>
    <row r="442" spans="1:19" ht="15">
      <c r="A442" s="41"/>
      <c r="B442" s="41"/>
      <c r="C442" s="41"/>
      <c r="D442" s="41"/>
      <c r="E442" s="41"/>
      <c r="F442" s="41"/>
      <c r="G442" s="41"/>
      <c r="H442" s="42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</row>
    <row r="443" spans="1:19" ht="15">
      <c r="A443" s="41"/>
      <c r="B443" s="41"/>
      <c r="C443" s="41"/>
      <c r="D443" s="41"/>
      <c r="E443" s="41"/>
      <c r="F443" s="41"/>
      <c r="G443" s="41"/>
      <c r="H443" s="42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</row>
    <row r="444" spans="1:19" ht="15">
      <c r="A444" s="41"/>
      <c r="B444" s="41"/>
      <c r="C444" s="41"/>
      <c r="D444" s="41"/>
      <c r="E444" s="41"/>
      <c r="F444" s="41"/>
      <c r="G444" s="41"/>
      <c r="H444" s="42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</row>
    <row r="445" spans="1:19" ht="15">
      <c r="A445" s="41"/>
      <c r="B445" s="41"/>
      <c r="C445" s="41"/>
      <c r="D445" s="41"/>
      <c r="E445" s="41"/>
      <c r="F445" s="41"/>
      <c r="G445" s="41"/>
      <c r="H445" s="42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</row>
    <row r="446" spans="1:19" ht="15">
      <c r="A446" s="41"/>
      <c r="B446" s="41"/>
      <c r="C446" s="41"/>
      <c r="D446" s="41"/>
      <c r="E446" s="41"/>
      <c r="F446" s="41"/>
      <c r="G446" s="41"/>
      <c r="H446" s="42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</row>
    <row r="447" spans="1:19" ht="15">
      <c r="A447" s="41"/>
      <c r="B447" s="41"/>
      <c r="C447" s="41"/>
      <c r="D447" s="41"/>
      <c r="E447" s="41"/>
      <c r="F447" s="41"/>
      <c r="G447" s="41"/>
      <c r="H447" s="42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</row>
    <row r="448" spans="1:19" ht="15">
      <c r="A448" s="41"/>
      <c r="R448" s="41"/>
      <c r="S448" s="41"/>
    </row>
    <row r="449" spans="1:19" ht="15">
      <c r="A449" s="41"/>
      <c r="R449" s="41"/>
      <c r="S449" s="41"/>
    </row>
    <row r="450" spans="1:19" ht="15">
      <c r="A450" s="41"/>
      <c r="R450" s="41"/>
      <c r="S450" s="41"/>
    </row>
  </sheetData>
  <sheetProtection password="C724" sheet="1" selectLockedCells="1" selectUnlockedCells="1"/>
  <mergeCells count="8">
    <mergeCell ref="I418:I419"/>
    <mergeCell ref="J418:J419"/>
    <mergeCell ref="B418:B419"/>
    <mergeCell ref="C418:C419"/>
    <mergeCell ref="D418:D419"/>
    <mergeCell ref="E418:E419"/>
    <mergeCell ref="G418:G419"/>
    <mergeCell ref="H418:H4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АРМ-2</dc:creator>
  <cp:keywords/>
  <dc:description/>
  <cp:lastModifiedBy>polushina</cp:lastModifiedBy>
  <cp:lastPrinted>2024-03-06T08:05:06Z</cp:lastPrinted>
  <dcterms:created xsi:type="dcterms:W3CDTF">2016-11-25T09:17:55Z</dcterms:created>
  <dcterms:modified xsi:type="dcterms:W3CDTF">2024-03-06T08:05:21Z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