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таб 5" sheetId="1" r:id="rId1"/>
    <sheet name="таблица 4" sheetId="2" state="hidden" r:id="rId2"/>
    <sheet name="таб4 от 23.04" sheetId="3" state="hidden" r:id="rId3"/>
    <sheet name="таб. 5от23.04" sheetId="4" state="hidden" r:id="rId4"/>
    <sheet name="табл.4" sheetId="5" r:id="rId5"/>
    <sheet name="Лист1" sheetId="6" r:id="rId6"/>
  </sheets>
  <definedNames>
    <definedName name="_xlnm.Print_Area" localSheetId="3">'таб. 5от23.04'!$A$1:$J$80</definedName>
  </definedNames>
  <calcPr calcId="125725"/>
</workbook>
</file>

<file path=xl/calcChain.xml><?xml version="1.0" encoding="utf-8"?>
<calcChain xmlns="http://schemas.openxmlformats.org/spreadsheetml/2006/main">
  <c r="J25" i="5"/>
  <c r="G79" i="1"/>
  <c r="G82"/>
  <c r="G26" l="1"/>
  <c r="G21"/>
  <c r="J13" i="5"/>
  <c r="J27"/>
  <c r="J18"/>
  <c r="J15"/>
  <c r="J14"/>
  <c r="J11"/>
  <c r="J10"/>
  <c r="G46" i="1"/>
  <c r="G33"/>
  <c r="J41" i="5"/>
  <c r="J16"/>
  <c r="J23" l="1"/>
  <c r="G15" i="1" l="1"/>
  <c r="G14"/>
  <c r="G10"/>
  <c r="G18"/>
  <c r="G23"/>
  <c r="J26" i="5" l="1"/>
  <c r="G90" i="1"/>
  <c r="J17" i="5"/>
  <c r="G16" i="1"/>
  <c r="G11" s="1"/>
  <c r="G73"/>
  <c r="I41" i="5"/>
  <c r="I40" s="1"/>
  <c r="J14" i="1"/>
  <c r="J9" s="1"/>
  <c r="J16"/>
  <c r="J11" s="1"/>
  <c r="F17"/>
  <c r="F28"/>
  <c r="J28"/>
  <c r="I28"/>
  <c r="H28"/>
  <c r="G28"/>
  <c r="G81"/>
  <c r="I81"/>
  <c r="H81"/>
  <c r="J90"/>
  <c r="I90"/>
  <c r="H90"/>
  <c r="F90"/>
  <c r="J30" i="5"/>
  <c r="F33" i="1"/>
  <c r="F71"/>
  <c r="F68" s="1"/>
  <c r="I32" i="5"/>
  <c r="H38" i="1"/>
  <c r="H23"/>
  <c r="H18"/>
  <c r="E23"/>
  <c r="E18"/>
  <c r="H41" i="5"/>
  <c r="I30"/>
  <c r="I9" s="1"/>
  <c r="E16" i="1"/>
  <c r="E38"/>
  <c r="E15"/>
  <c r="E14"/>
  <c r="F14"/>
  <c r="F9" s="1"/>
  <c r="H14"/>
  <c r="I14"/>
  <c r="D14"/>
  <c r="F15"/>
  <c r="F10" s="1"/>
  <c r="H15"/>
  <c r="I15"/>
  <c r="J15"/>
  <c r="D15"/>
  <c r="H16"/>
  <c r="I16"/>
  <c r="D16"/>
  <c r="H17"/>
  <c r="I33"/>
  <c r="J33"/>
  <c r="H33"/>
  <c r="J68"/>
  <c r="I68"/>
  <c r="H68"/>
  <c r="G68"/>
  <c r="E68"/>
  <c r="D68"/>
  <c r="D43"/>
  <c r="E43"/>
  <c r="K30" i="5"/>
  <c r="L30"/>
  <c r="M30"/>
  <c r="M9" s="1"/>
  <c r="H30"/>
  <c r="H9" s="1"/>
  <c r="J40" l="1"/>
  <c r="J9"/>
  <c r="F16" i="1"/>
  <c r="F11" s="1"/>
  <c r="K16" i="5"/>
  <c r="K9" s="1"/>
  <c r="L9"/>
  <c r="M41"/>
  <c r="M40" s="1"/>
  <c r="M8" s="1"/>
  <c r="L41"/>
  <c r="L40" s="1"/>
  <c r="K41"/>
  <c r="K40" s="1"/>
  <c r="H40"/>
  <c r="H8" s="1"/>
  <c r="H6" s="1"/>
  <c r="G41"/>
  <c r="G40" s="1"/>
  <c r="F41"/>
  <c r="F40" s="1"/>
  <c r="E41"/>
  <c r="E40" s="1"/>
  <c r="G9"/>
  <c r="F9"/>
  <c r="E9"/>
  <c r="J78" i="4"/>
  <c r="I78"/>
  <c r="H78"/>
  <c r="G78"/>
  <c r="F78"/>
  <c r="E78"/>
  <c r="D78"/>
  <c r="J72"/>
  <c r="I72"/>
  <c r="H72"/>
  <c r="G72"/>
  <c r="F72"/>
  <c r="E72"/>
  <c r="D72"/>
  <c r="J63"/>
  <c r="I63"/>
  <c r="H63"/>
  <c r="G63"/>
  <c r="F63"/>
  <c r="E63"/>
  <c r="D63"/>
  <c r="J53"/>
  <c r="I53"/>
  <c r="H53"/>
  <c r="G53"/>
  <c r="F53"/>
  <c r="E53"/>
  <c r="D53"/>
  <c r="J48"/>
  <c r="I48"/>
  <c r="H48"/>
  <c r="G48"/>
  <c r="F48"/>
  <c r="E48"/>
  <c r="D48"/>
  <c r="J43"/>
  <c r="I43"/>
  <c r="H43"/>
  <c r="G43"/>
  <c r="F43"/>
  <c r="E43"/>
  <c r="D43"/>
  <c r="J38"/>
  <c r="I38"/>
  <c r="H38"/>
  <c r="G38"/>
  <c r="F38"/>
  <c r="E38"/>
  <c r="D38"/>
  <c r="J23"/>
  <c r="I23"/>
  <c r="H23"/>
  <c r="G23"/>
  <c r="F23"/>
  <c r="E23"/>
  <c r="D23"/>
  <c r="J18"/>
  <c r="J13" s="1"/>
  <c r="J8" s="1"/>
  <c r="I18"/>
  <c r="H18"/>
  <c r="H13" s="1"/>
  <c r="H8" s="1"/>
  <c r="G18"/>
  <c r="F18"/>
  <c r="E18"/>
  <c r="D18"/>
  <c r="J17"/>
  <c r="J12" s="1"/>
  <c r="I17"/>
  <c r="H17"/>
  <c r="H12" s="1"/>
  <c r="G17"/>
  <c r="F17"/>
  <c r="F12" s="1"/>
  <c r="E17"/>
  <c r="D17"/>
  <c r="D12" s="1"/>
  <c r="J16"/>
  <c r="I16"/>
  <c r="I11" s="1"/>
  <c r="H16"/>
  <c r="G16"/>
  <c r="G11" s="1"/>
  <c r="F16"/>
  <c r="E16"/>
  <c r="E11" s="1"/>
  <c r="D16"/>
  <c r="D11" s="1"/>
  <c r="J15"/>
  <c r="I15"/>
  <c r="H15"/>
  <c r="G15"/>
  <c r="G10" s="1"/>
  <c r="F15"/>
  <c r="F10" s="1"/>
  <c r="E15"/>
  <c r="E10" s="1"/>
  <c r="D15"/>
  <c r="J14"/>
  <c r="J9" s="1"/>
  <c r="I14"/>
  <c r="I9" s="1"/>
  <c r="H14"/>
  <c r="H9" s="1"/>
  <c r="G14"/>
  <c r="F14"/>
  <c r="F9" s="1"/>
  <c r="E14"/>
  <c r="E9" s="1"/>
  <c r="D14"/>
  <c r="D9" s="1"/>
  <c r="F13"/>
  <c r="D13"/>
  <c r="D8" s="1"/>
  <c r="I12"/>
  <c r="G12"/>
  <c r="E12"/>
  <c r="J11"/>
  <c r="H11"/>
  <c r="F11"/>
  <c r="J10"/>
  <c r="I10"/>
  <c r="H10"/>
  <c r="D10"/>
  <c r="G9"/>
  <c r="F8"/>
  <c r="J9" i="3"/>
  <c r="F26"/>
  <c r="G26"/>
  <c r="H26"/>
  <c r="I26"/>
  <c r="J26"/>
  <c r="K26"/>
  <c r="K9" s="1"/>
  <c r="L26"/>
  <c r="L9" s="1"/>
  <c r="M26"/>
  <c r="M9" s="1"/>
  <c r="E26"/>
  <c r="M32"/>
  <c r="M31" s="1"/>
  <c r="L32"/>
  <c r="L31" s="1"/>
  <c r="K32"/>
  <c r="K31" s="1"/>
  <c r="J32"/>
  <c r="I32"/>
  <c r="I31" s="1"/>
  <c r="H32"/>
  <c r="G32"/>
  <c r="G31" s="1"/>
  <c r="F32"/>
  <c r="E32"/>
  <c r="E31" s="1"/>
  <c r="J31"/>
  <c r="H31"/>
  <c r="F31"/>
  <c r="I9"/>
  <c r="H9"/>
  <c r="G9"/>
  <c r="F9"/>
  <c r="E9"/>
  <c r="J8"/>
  <c r="J6" s="1"/>
  <c r="F8"/>
  <c r="F6" s="1"/>
  <c r="D11" i="1"/>
  <c r="H11"/>
  <c r="I11"/>
  <c r="E11"/>
  <c r="F23"/>
  <c r="I23"/>
  <c r="J23"/>
  <c r="F18"/>
  <c r="I18"/>
  <c r="J18"/>
  <c r="E17"/>
  <c r="E12" s="1"/>
  <c r="F12"/>
  <c r="G17"/>
  <c r="G12" s="1"/>
  <c r="H12"/>
  <c r="I17"/>
  <c r="I12" s="1"/>
  <c r="J17"/>
  <c r="J12" s="1"/>
  <c r="K8" i="3" l="1"/>
  <c r="K6" s="1"/>
  <c r="G13" i="4"/>
  <c r="I13"/>
  <c r="F8" i="5"/>
  <c r="H8" i="3"/>
  <c r="H6" s="1"/>
  <c r="I8" i="5"/>
  <c r="I6" s="1"/>
  <c r="M8" i="3"/>
  <c r="M6" s="1"/>
  <c r="E8"/>
  <c r="E6" s="1"/>
  <c r="G8"/>
  <c r="G6" s="1"/>
  <c r="I8"/>
  <c r="I6" s="1"/>
  <c r="E13" i="4"/>
  <c r="E8" s="1"/>
  <c r="I8"/>
  <c r="K8" i="5"/>
  <c r="K6" s="1"/>
  <c r="E8"/>
  <c r="E6" s="1"/>
  <c r="F6"/>
  <c r="G8"/>
  <c r="G6" s="1"/>
  <c r="J8"/>
  <c r="J6" s="1"/>
  <c r="L8"/>
  <c r="L6" s="1"/>
  <c r="M6"/>
  <c r="G8" i="4"/>
  <c r="L8" i="3"/>
  <c r="L6" s="1"/>
  <c r="E10" i="1"/>
  <c r="H10"/>
  <c r="I10"/>
  <c r="J10"/>
  <c r="E9"/>
  <c r="G9"/>
  <c r="H9"/>
  <c r="I9"/>
  <c r="E48"/>
  <c r="F48"/>
  <c r="G48"/>
  <c r="H48"/>
  <c r="I48"/>
  <c r="J48"/>
  <c r="D87"/>
  <c r="E87"/>
  <c r="F87"/>
  <c r="G87"/>
  <c r="H87"/>
  <c r="I87"/>
  <c r="J87"/>
  <c r="E78"/>
  <c r="G78"/>
  <c r="H78"/>
  <c r="I78"/>
  <c r="J78"/>
  <c r="D78"/>
  <c r="E63"/>
  <c r="F63"/>
  <c r="G63"/>
  <c r="H63"/>
  <c r="I63"/>
  <c r="J63"/>
  <c r="D63"/>
  <c r="E53"/>
  <c r="F53"/>
  <c r="G53"/>
  <c r="H53"/>
  <c r="I53"/>
  <c r="J53"/>
  <c r="D53"/>
  <c r="D48"/>
  <c r="F43"/>
  <c r="G43"/>
  <c r="H43"/>
  <c r="I43"/>
  <c r="J43"/>
  <c r="F38"/>
  <c r="G38"/>
  <c r="I38"/>
  <c r="J38"/>
  <c r="D38"/>
  <c r="D23"/>
  <c r="D18"/>
  <c r="F9" i="2"/>
  <c r="G9"/>
  <c r="H9"/>
  <c r="I9"/>
  <c r="J9"/>
  <c r="K9"/>
  <c r="L9"/>
  <c r="M9"/>
  <c r="E9"/>
  <c r="F29"/>
  <c r="F28" s="1"/>
  <c r="G29"/>
  <c r="G28" s="1"/>
  <c r="H29"/>
  <c r="H28" s="1"/>
  <c r="I29"/>
  <c r="I28" s="1"/>
  <c r="J29"/>
  <c r="J28" s="1"/>
  <c r="K29"/>
  <c r="K28" s="1"/>
  <c r="L29"/>
  <c r="L28" s="1"/>
  <c r="M29"/>
  <c r="M28" s="1"/>
  <c r="E29"/>
  <c r="E28" s="1"/>
  <c r="D10" i="1"/>
  <c r="D9"/>
  <c r="D17"/>
  <c r="D12" s="1"/>
  <c r="F13" l="1"/>
  <c r="F8" s="1"/>
  <c r="G13"/>
  <c r="G8" s="1"/>
  <c r="H13"/>
  <c r="H8" s="1"/>
  <c r="J13"/>
  <c r="J8" s="1"/>
  <c r="E13"/>
  <c r="E8" s="1"/>
  <c r="D13"/>
  <c r="D8" s="1"/>
  <c r="I13"/>
  <c r="I8" s="1"/>
  <c r="I8" i="2"/>
  <c r="I6" s="1"/>
  <c r="G8"/>
  <c r="G6" s="1"/>
  <c r="L8"/>
  <c r="L6" s="1"/>
  <c r="J8"/>
  <c r="J6" s="1"/>
  <c r="H8"/>
  <c r="H6" s="1"/>
  <c r="F8"/>
  <c r="F6" s="1"/>
  <c r="E8"/>
  <c r="E6" s="1"/>
  <c r="M8"/>
  <c r="M6" s="1"/>
  <c r="K8"/>
  <c r="K6" s="1"/>
</calcChain>
</file>

<file path=xl/sharedStrings.xml><?xml version="1.0" encoding="utf-8"?>
<sst xmlns="http://schemas.openxmlformats.org/spreadsheetml/2006/main" count="564" uniqueCount="174">
  <si>
    <t xml:space="preserve">    Статус     </t>
  </si>
  <si>
    <t xml:space="preserve">Наименование  муниципальной программы, подпрограммы,    основного  мероприятия </t>
  </si>
  <si>
    <t xml:space="preserve">   Источники   </t>
  </si>
  <si>
    <t xml:space="preserve">  финансового   </t>
  </si>
  <si>
    <t xml:space="preserve">  обеспечения </t>
  </si>
  <si>
    <t>Оценка расходов (тыс. рублей) по  годам</t>
  </si>
  <si>
    <t>очередной год 2019</t>
  </si>
  <si>
    <t>первый год планового периода 2020</t>
  </si>
  <si>
    <t>второй год планового периода 2021</t>
  </si>
  <si>
    <t>Муниципальная</t>
  </si>
  <si>
    <t xml:space="preserve">программа      </t>
  </si>
  <si>
    <t>Развитие культуры, физической культуры, спорта и туризма в  муниципальном образовании «Оршанский муниципальный район» на 2017-2025 годы</t>
  </si>
  <si>
    <t xml:space="preserve">всего          </t>
  </si>
  <si>
    <t>федеральный бюджет</t>
  </si>
  <si>
    <t>республиканский бюджет РМЭ</t>
  </si>
  <si>
    <t xml:space="preserve">бюджет МО «Оршанский муниципальный район»      </t>
  </si>
  <si>
    <t xml:space="preserve">внебюджетные   источники </t>
  </si>
  <si>
    <t xml:space="preserve">Подпрограмма 1 </t>
  </si>
  <si>
    <t xml:space="preserve">Развитие культуры </t>
  </si>
  <si>
    <t xml:space="preserve">бюджет МО «Оршанский муниципальный район»    </t>
  </si>
  <si>
    <t xml:space="preserve">Основное           </t>
  </si>
  <si>
    <t xml:space="preserve">мероприятие 01                  </t>
  </si>
  <si>
    <t>Обеспечение деятельности учреждений по внешкольной работе с детьми</t>
  </si>
  <si>
    <t xml:space="preserve">мероприятие 02 </t>
  </si>
  <si>
    <t>Обеспечение деятельности культурно-досуговых учреждений, музеев, постоянных выставок, библиотек</t>
  </si>
  <si>
    <t>Основное мероприятие 03</t>
  </si>
  <si>
    <t>Меры социальной поддержки предоставляемые некоторым категориям граждан</t>
  </si>
  <si>
    <t>Основное мероприятие 04</t>
  </si>
  <si>
    <t>Развитие и укрепление инфраструктуры, материально-технической базы учреждений культуры Оршанского муниципального района</t>
  </si>
  <si>
    <t>Основное мероприятие 05</t>
  </si>
  <si>
    <t>Государственная поддержка лучших работников сельских учреждений культуры</t>
  </si>
  <si>
    <t>Основное мероприятие 06</t>
  </si>
  <si>
    <t>Основное мероприятие 07</t>
  </si>
  <si>
    <t xml:space="preserve">Комплектование книжных фондов библиотек муниципальных образований </t>
  </si>
  <si>
    <t xml:space="preserve">Подпрограмма 2        </t>
  </si>
  <si>
    <t>Развитие физической культуры и спорта</t>
  </si>
  <si>
    <t>бюджет МО «Оршанский муниципальный район»</t>
  </si>
  <si>
    <t>внебюджетные   источники</t>
  </si>
  <si>
    <t>мероприятие 01</t>
  </si>
  <si>
    <t>Реализация комплекса мер по организации и проведению физкультурно-оздоровительных и спортивно-массовых мероприятий</t>
  </si>
  <si>
    <t>Подпрограмма 3</t>
  </si>
  <si>
    <t xml:space="preserve">Обеспечение  реализации муниципальной       </t>
  </si>
  <si>
    <t>программы «Развитие культуры, физической культуры, спорта и туризма в  муниципальном образовании «Оршанский муниципальный район» на 2017-2025 годы»</t>
  </si>
  <si>
    <t xml:space="preserve">      Статус       </t>
  </si>
  <si>
    <t xml:space="preserve"> Код бюджетной   классификации  </t>
  </si>
  <si>
    <t xml:space="preserve">Расходы по годам  (тыс. рублей)                 </t>
  </si>
  <si>
    <t>Муниципальная программа</t>
  </si>
  <si>
    <t xml:space="preserve"> X  </t>
  </si>
  <si>
    <t xml:space="preserve">Отдел культуры и спорта администрации МО «Оршанский муниципальный район»    </t>
  </si>
  <si>
    <t xml:space="preserve"> X </t>
  </si>
  <si>
    <t>Подпрограмма 1</t>
  </si>
  <si>
    <t>МБУДО «Детская школа искусств посёлка Оршанка»</t>
  </si>
  <si>
    <t>МУК «ЦКС» МО «Оршанский муниципальный район»</t>
  </si>
  <si>
    <t>МУК «ИКМК» МО «Оршанский муниципальный район»</t>
  </si>
  <si>
    <t xml:space="preserve">МУК Оршанская МЦБ» МО «Оршанский муниципальный район»  </t>
  </si>
  <si>
    <t>Учреждения культуры</t>
  </si>
  <si>
    <t>957 0801 02105 R5580 600</t>
  </si>
  <si>
    <t>957 0801 02109 L5190 600</t>
  </si>
  <si>
    <t>МУК «ОМЦБ» МО «Оршанский муниципальный район»</t>
  </si>
  <si>
    <t>Основное мероприятие 08</t>
  </si>
  <si>
    <t>Обеспечение общественной безопасности, борьба с преступностью, защита граждан от нарушения законности</t>
  </si>
  <si>
    <t>Подпрограмма 2</t>
  </si>
  <si>
    <t>Сектор физической культуры и спорта</t>
  </si>
  <si>
    <t xml:space="preserve">Обеспечение реализации муниципальной программы «Развитие культуры, физической культуры, спорта и туризма в  муниципальном образовании «Оршанский муниципальный район» на 2017-2025 годы» </t>
  </si>
  <si>
    <t>Основное мероприятие 01</t>
  </si>
  <si>
    <t>Отдел культуры и спорта администрации МО «Оршанский муниципальный район»</t>
  </si>
  <si>
    <t xml:space="preserve">Наименование муниципальной программы    </t>
  </si>
  <si>
    <t xml:space="preserve"> Ответственный исполнитель</t>
  </si>
  <si>
    <t>Основное мероприятие 09</t>
  </si>
  <si>
    <t>Поддержка развития мест традиционного бытования народных художественных промыслов и ремёсел</t>
  </si>
  <si>
    <t>95701040230129020100</t>
  </si>
  <si>
    <t>95701040230129020200</t>
  </si>
  <si>
    <t>95708040230129740100</t>
  </si>
  <si>
    <t>95708040230129740200</t>
  </si>
  <si>
    <t>95708040230129740800</t>
  </si>
  <si>
    <t>Таблица 4</t>
  </si>
  <si>
    <t xml:space="preserve">Финансовое обеспечение реализации муниципальной программы за счет средств бюджета муниципального образования «Оршанский муниципальный район»
</t>
  </si>
  <si>
    <t>957 0703 0210129870 600</t>
  </si>
  <si>
    <t>957 0801 0210229970 600</t>
  </si>
  <si>
    <t>957 0801 0210229980 600</t>
  </si>
  <si>
    <t>957 0801 0210229990 600</t>
  </si>
  <si>
    <t>957 0801 0210370100 600</t>
  </si>
  <si>
    <t>957 0703 0210370100 600</t>
  </si>
  <si>
    <t>957 0801 02107  L5190 600</t>
  </si>
  <si>
    <t>957 0801 0210829970 600</t>
  </si>
  <si>
    <t>957 0801 0210829980 600</t>
  </si>
  <si>
    <t>957 0801 0210829990 600</t>
  </si>
  <si>
    <t>957 1102  0220129500 000</t>
  </si>
  <si>
    <t>957 1102  0220129500 600</t>
  </si>
  <si>
    <t xml:space="preserve">Основное   мероприятие   01      </t>
  </si>
  <si>
    <t xml:space="preserve">Основное  мероприятие 02         </t>
  </si>
  <si>
    <t xml:space="preserve">Основное  мероприятие 01         </t>
  </si>
  <si>
    <t xml:space="preserve">Обеспечение    
деятельности отдела культуры и спорта  по осуществлению общих  функций органа исполнительной власти 
</t>
  </si>
  <si>
    <t>957 0801 0210629980 600</t>
  </si>
  <si>
    <t>957 0801 0210449020 464</t>
  </si>
  <si>
    <t>Основное мероприятие 10</t>
  </si>
  <si>
    <t>957 0801 0211029970 600</t>
  </si>
  <si>
    <t>Обеспечение развития и укрепления материально-технической базы учреждений культуры</t>
  </si>
  <si>
    <t>957 0801 02105 L4670 600</t>
  </si>
  <si>
    <t>Формирование современного туристического комплекса</t>
  </si>
  <si>
    <t>Основное мероприятие 11</t>
  </si>
  <si>
    <t>Реконструкция и капитальный ремонт учреждений культуры Оршанского муниципального района</t>
  </si>
  <si>
    <t>Реконструкция Центра культуры и досуга в пгт Оршанка</t>
  </si>
  <si>
    <t>Капитальный ремонт здания Великопольского сельского Дома культуры</t>
  </si>
  <si>
    <t>Таблица 5</t>
  </si>
  <si>
    <t xml:space="preserve">   Источники   финансового обеспечения</t>
  </si>
  <si>
    <t xml:space="preserve">Основное  мероприятие 01        </t>
  </si>
  <si>
    <t xml:space="preserve">Основное мероприятие 02       </t>
  </si>
  <si>
    <t xml:space="preserve">Прогнозная оценка расходов на реализацию целей муниципальной программы муниципального образования  «Оршанский муниципальный район»
</t>
  </si>
  <si>
    <t>Региональный проект "Культурная среда"</t>
  </si>
  <si>
    <t>Капитальный ремонт здания Великопольского сельского дома культуры</t>
  </si>
  <si>
    <t>Приобретение автоклубов</t>
  </si>
  <si>
    <t>95701040230155500100</t>
  </si>
  <si>
    <t>957 0801 021А155196 612</t>
  </si>
  <si>
    <t>Государственная поддержка лучших работников сельских учреждений культуры и лучших домов культуры</t>
  </si>
  <si>
    <t xml:space="preserve">Государственная поддержка лучших работников сельских учреждений культуры и лучших домов культуры </t>
  </si>
  <si>
    <t>957 0801 0210527840 600</t>
  </si>
  <si>
    <t>Подпрограмма 4</t>
  </si>
  <si>
    <t>Молодежная политика и вовлечение молодежи в социальную практику</t>
  </si>
  <si>
    <t>Создание условий для социализации и самореализации, формирования активной гражданской позиции молодежи</t>
  </si>
  <si>
    <t>957 1102  0220129500 200</t>
  </si>
  <si>
    <t>957 0707  0240129930 200</t>
  </si>
  <si>
    <t>957 0707  0240129930 000</t>
  </si>
  <si>
    <t xml:space="preserve">Отдел культуры, молодежной политики и спорта и туризма администрации Оршанского муниципального района Республики Марий Эл   </t>
  </si>
  <si>
    <t xml:space="preserve">Отдел культуры, молодежной политики и спорта и туризма администрации Оршанского муниципального района Республики Марий Эл  </t>
  </si>
  <si>
    <t>бюджет Оршанского муниципального района</t>
  </si>
  <si>
    <t xml:space="preserve">бюджет Оршанского муниципального района </t>
  </si>
  <si>
    <t xml:space="preserve">бюджет Оршанского муниципального района   </t>
  </si>
  <si>
    <t xml:space="preserve">бюджет Оршанского муниципального района    </t>
  </si>
  <si>
    <t xml:space="preserve">бюджет Оршанского муниципального района     </t>
  </si>
  <si>
    <t xml:space="preserve"> бюджет Оршанского муниципального района</t>
  </si>
  <si>
    <t xml:space="preserve">бюджет Оршанского муниципального района  </t>
  </si>
  <si>
    <t xml:space="preserve">Развитие культуры, физической культуры, спорта, туризма и молодежной политики в Оршанском муниципальном районе Республики Марий Эл на 2017-2025 годы
</t>
  </si>
  <si>
    <t xml:space="preserve">программы «Развитие культуры, физической культуры, спорта, туризма и молодежной политики в Оршанском муниципальном районе Республики Марий Эл на 2017-2025 годы»
</t>
  </si>
  <si>
    <t>МУК «ЦКС» Оршанского муниципального района</t>
  </si>
  <si>
    <t>МУК «ИКМК» Оршанскиого муниципального района</t>
  </si>
  <si>
    <t>МУК «ИКМК»  Оршанского муниципального района</t>
  </si>
  <si>
    <t>МУК «ОМЦБ» Оршанского муниципального района</t>
  </si>
  <si>
    <t>МУК «ЦКС»  Оршанского муниципального района</t>
  </si>
  <si>
    <t xml:space="preserve">МУК Оршанская МЦБ» Оршанского муниципального района  </t>
  </si>
  <si>
    <t>МУК «ИКМК» Оршанского муниципального района</t>
  </si>
  <si>
    <t xml:space="preserve">МУК "Оршанская МЦБ» Оршанского муниципального района  </t>
  </si>
  <si>
    <t>Стороительство газовой котельной в Доме-музее Шкетана</t>
  </si>
  <si>
    <t>МУК "ИКМК" Оршанского муниципального района</t>
  </si>
  <si>
    <t>Основное мероприятие 02</t>
  </si>
  <si>
    <t>Создание условий для занятия физической культурой и спортом</t>
  </si>
  <si>
    <t>Сектр физической культуры и спорта</t>
  </si>
  <si>
    <t>957 1101 0220229710 200</t>
  </si>
  <si>
    <t>9570104023015549F100</t>
  </si>
  <si>
    <r>
      <rPr>
        <sz val="12"/>
        <color theme="1"/>
        <rFont val="Times New Roman"/>
        <family val="1"/>
        <charset val="204"/>
      </rPr>
      <t>Финансовое обеспечение реализации муниципальной программы за счет средств бюджета Оршанского муниципального района Республики Марий Эл</t>
    </r>
    <r>
      <rPr>
        <sz val="11"/>
        <color theme="1"/>
        <rFont val="Times New Roman"/>
        <family val="1"/>
        <charset val="204"/>
      </rPr>
      <t xml:space="preserve">                                           
</t>
    </r>
  </si>
  <si>
    <t>957 0801 02107L5190 600         957 0801 02107L519F 600</t>
  </si>
  <si>
    <t>Модельная библиотека</t>
  </si>
  <si>
    <t>учреждения культуры</t>
  </si>
  <si>
    <t>957 0801 021А150000 000</t>
  </si>
  <si>
    <t xml:space="preserve">Прогнозная оценка расходов на реализацию целей муниципальной программы </t>
  </si>
  <si>
    <t>внебюджетные источники</t>
  </si>
  <si>
    <t>95701040230155490100</t>
  </si>
  <si>
    <t>Основное мероприятие 12</t>
  </si>
  <si>
    <t>Региональный проект "Творческие люди"</t>
  </si>
  <si>
    <t>957 0801 021А250000 000</t>
  </si>
  <si>
    <t xml:space="preserve"> Развитие физической культуры и спорта</t>
  </si>
  <si>
    <t xml:space="preserve">    Подпрограмма "Обеспечение реализации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
</t>
  </si>
  <si>
    <t>Обеспечение деятельности отдела культуры, молодежной политики, спорта и туризма администрации Оршанского муниципального района Республики Марий Эл по осуществлению общих функций органа исполнительной власти Оршанского муниципального района Республики Марий Эл</t>
  </si>
  <si>
    <t>95701040230129650100</t>
  </si>
  <si>
    <t>957 0801 0210449020 400</t>
  </si>
  <si>
    <t xml:space="preserve">957 0801 0210449020 400      957 0801 0210427840 400 </t>
  </si>
  <si>
    <t>957 0801 021А155190 600</t>
  </si>
  <si>
    <t>957 0801 021А154540 600</t>
  </si>
  <si>
    <t>957 0801 021А255190 600</t>
  </si>
  <si>
    <t>957 0801 021040000 000</t>
  </si>
  <si>
    <t>Капитальный ремонт здания Лужбелякского СДК</t>
  </si>
  <si>
    <t>957 0801 021А155130 600</t>
  </si>
  <si>
    <t>Таблица 4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годы",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12 декабря 2022 г. № 745 )</t>
  </si>
  <si>
    <t>Таблица 5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годы",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12 декабря 2022 г. № 745)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</si>
</sst>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2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64" fontId="1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wrapText="1"/>
    </xf>
    <xf numFmtId="164" fontId="1" fillId="3" borderId="11" xfId="0" applyNumberFormat="1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11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right" wrapText="1"/>
    </xf>
    <xf numFmtId="165" fontId="3" fillId="0" borderId="0" xfId="0" applyNumberFormat="1" applyFont="1" applyAlignment="1">
      <alignment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3" borderId="6" xfId="0" applyNumberFormat="1" applyFont="1" applyFill="1" applyBorder="1" applyAlignment="1">
      <alignment vertical="top" wrapText="1"/>
    </xf>
    <xf numFmtId="164" fontId="8" fillId="4" borderId="6" xfId="0" applyNumberFormat="1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4" fillId="0" borderId="11" xfId="0" applyNumberFormat="1" applyFont="1" applyBorder="1"/>
    <xf numFmtId="0" fontId="1" fillId="4" borderId="6" xfId="0" applyFont="1" applyFill="1" applyBorder="1" applyAlignment="1">
      <alignment vertical="top" wrapText="1"/>
    </xf>
    <xf numFmtId="164" fontId="4" fillId="3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64" fontId="4" fillId="5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wrapText="1"/>
    </xf>
    <xf numFmtId="0" fontId="1" fillId="4" borderId="11" xfId="0" applyFont="1" applyFill="1" applyBorder="1" applyAlignment="1">
      <alignment vertical="top" wrapText="1"/>
    </xf>
    <xf numFmtId="164" fontId="3" fillId="0" borderId="0" xfId="0" applyNumberFormat="1" applyFont="1"/>
    <xf numFmtId="165" fontId="0" fillId="0" borderId="0" xfId="0" applyNumberFormat="1"/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164" fontId="4" fillId="2" borderId="11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164" fontId="8" fillId="2" borderId="6" xfId="0" applyNumberFormat="1" applyFont="1" applyFill="1" applyBorder="1" applyAlignment="1">
      <alignment vertical="top" wrapText="1"/>
    </xf>
    <xf numFmtId="164" fontId="4" fillId="0" borderId="8" xfId="0" applyNumberFormat="1" applyFont="1" applyBorder="1" applyAlignment="1">
      <alignment vertical="top" wrapText="1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zoomScale="80" zoomScaleNormal="80" workbookViewId="0">
      <selection activeCell="D4" sqref="D4:J5"/>
    </sheetView>
  </sheetViews>
  <sheetFormatPr defaultRowHeight="15"/>
  <cols>
    <col min="1" max="1" width="17" customWidth="1"/>
    <col min="2" max="2" width="37" customWidth="1"/>
    <col min="3" max="3" width="31.140625" customWidth="1"/>
    <col min="4" max="4" width="15" customWidth="1"/>
    <col min="5" max="5" width="13.7109375" customWidth="1"/>
    <col min="6" max="6" width="12.85546875" customWidth="1"/>
    <col min="7" max="7" width="12.7109375" customWidth="1"/>
    <col min="8" max="8" width="11.85546875" customWidth="1"/>
    <col min="9" max="9" width="11" customWidth="1"/>
    <col min="10" max="10" width="11.85546875" customWidth="1"/>
  </cols>
  <sheetData>
    <row r="1" spans="1:11" ht="103.5" customHeight="1">
      <c r="A1" s="40"/>
      <c r="B1" s="40"/>
      <c r="C1" s="40"/>
      <c r="D1" s="40"/>
      <c r="E1" s="113" t="s">
        <v>173</v>
      </c>
      <c r="F1" s="113"/>
      <c r="G1" s="113"/>
      <c r="H1" s="113"/>
      <c r="I1" s="113"/>
      <c r="J1" s="113"/>
    </row>
    <row r="2" spans="1:11" ht="16.5" thickBot="1">
      <c r="A2" s="114" t="s">
        <v>154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24.75" hidden="1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1" ht="13.5" customHeight="1">
      <c r="A4" s="118" t="s">
        <v>0</v>
      </c>
      <c r="B4" s="118" t="s">
        <v>1</v>
      </c>
      <c r="C4" s="1" t="s">
        <v>2</v>
      </c>
      <c r="D4" s="119" t="s">
        <v>5</v>
      </c>
      <c r="E4" s="120"/>
      <c r="F4" s="120"/>
      <c r="G4" s="120"/>
      <c r="H4" s="120"/>
      <c r="I4" s="120"/>
      <c r="J4" s="121"/>
    </row>
    <row r="5" spans="1:11" ht="15.75" thickBot="1">
      <c r="A5" s="116"/>
      <c r="B5" s="116"/>
      <c r="C5" s="2" t="s">
        <v>3</v>
      </c>
      <c r="D5" s="122"/>
      <c r="E5" s="123"/>
      <c r="F5" s="123"/>
      <c r="G5" s="123"/>
      <c r="H5" s="123"/>
      <c r="I5" s="123"/>
      <c r="J5" s="124"/>
    </row>
    <row r="6" spans="1:11" ht="15.75" thickBot="1">
      <c r="A6" s="117"/>
      <c r="B6" s="117"/>
      <c r="C6" s="3" t="s">
        <v>4</v>
      </c>
      <c r="D6" s="4">
        <v>2019</v>
      </c>
      <c r="E6" s="4">
        <v>2020</v>
      </c>
      <c r="F6" s="4">
        <v>2021</v>
      </c>
      <c r="G6" s="4">
        <v>2022</v>
      </c>
      <c r="H6" s="4">
        <v>2023</v>
      </c>
      <c r="I6" s="4">
        <v>2024</v>
      </c>
      <c r="J6" s="4">
        <v>2025</v>
      </c>
    </row>
    <row r="7" spans="1:11" ht="15.75" thickBot="1">
      <c r="A7" s="5">
        <v>1</v>
      </c>
      <c r="B7" s="6">
        <v>2</v>
      </c>
      <c r="C7" s="6">
        <v>3</v>
      </c>
      <c r="D7" s="6">
        <v>6</v>
      </c>
      <c r="E7" s="6">
        <v>7</v>
      </c>
      <c r="F7" s="6">
        <v>8</v>
      </c>
      <c r="G7" s="6">
        <v>9</v>
      </c>
      <c r="H7" s="6">
        <v>10</v>
      </c>
      <c r="I7" s="6">
        <v>11</v>
      </c>
      <c r="J7" s="6">
        <v>12</v>
      </c>
    </row>
    <row r="8" spans="1:11" ht="16.5" thickBot="1">
      <c r="A8" s="7" t="s">
        <v>9</v>
      </c>
      <c r="B8" s="118" t="s">
        <v>132</v>
      </c>
      <c r="C8" s="3" t="s">
        <v>12</v>
      </c>
      <c r="D8" s="42">
        <f t="shared" ref="D8:J8" si="0">D13+D79+D88</f>
        <v>44380.5</v>
      </c>
      <c r="E8" s="42">
        <f>E13+E79+E88</f>
        <v>58047.799999999996</v>
      </c>
      <c r="F8" s="42">
        <f>F13+F88+F78+F93</f>
        <v>50504.455080000007</v>
      </c>
      <c r="G8" s="42">
        <f>G13+G79+G88</f>
        <v>76033.861439999993</v>
      </c>
      <c r="H8" s="42">
        <f>H13+H79+H88</f>
        <v>61156.925240000004</v>
      </c>
      <c r="I8" s="42">
        <f t="shared" si="0"/>
        <v>43824.825240000006</v>
      </c>
      <c r="J8" s="42">
        <f t="shared" si="0"/>
        <v>44355.939690000007</v>
      </c>
      <c r="K8" s="77"/>
    </row>
    <row r="9" spans="1:11" ht="16.5" thickBot="1">
      <c r="A9" s="7" t="s">
        <v>10</v>
      </c>
      <c r="B9" s="116"/>
      <c r="C9" s="3" t="s">
        <v>13</v>
      </c>
      <c r="D9" s="42">
        <f t="shared" ref="D9:I9" si="1">D14+D80+D83</f>
        <v>767.6</v>
      </c>
      <c r="E9" s="42">
        <f t="shared" si="1"/>
        <v>10328.299999999999</v>
      </c>
      <c r="F9" s="42">
        <f>F14</f>
        <v>5408.4876100000001</v>
      </c>
      <c r="G9" s="42">
        <f t="shared" si="1"/>
        <v>10836.3</v>
      </c>
      <c r="H9" s="42">
        <f t="shared" si="1"/>
        <v>12925.85404</v>
      </c>
      <c r="I9" s="42">
        <f t="shared" si="1"/>
        <v>732.85404000000005</v>
      </c>
      <c r="J9" s="42">
        <f>J14+J80+J83</f>
        <v>715.00389999999993</v>
      </c>
    </row>
    <row r="10" spans="1:11" ht="16.5" customHeight="1" thickBot="1">
      <c r="A10" s="8"/>
      <c r="B10" s="116"/>
      <c r="C10" s="3" t="s">
        <v>14</v>
      </c>
      <c r="D10" s="42">
        <f>D15</f>
        <v>647.76</v>
      </c>
      <c r="E10" s="42">
        <f t="shared" ref="E10:J10" si="2">E15</f>
        <v>801.69999999999993</v>
      </c>
      <c r="F10" s="42">
        <f>F15</f>
        <v>602.68270000000007</v>
      </c>
      <c r="G10" s="42">
        <f>G15</f>
        <v>446.14081999999996</v>
      </c>
      <c r="H10" s="42">
        <f t="shared" si="2"/>
        <v>594.09499000000005</v>
      </c>
      <c r="I10" s="42">
        <f t="shared" si="2"/>
        <v>535.39499000000001</v>
      </c>
      <c r="J10" s="42">
        <f t="shared" si="2"/>
        <v>550.11712999999997</v>
      </c>
    </row>
    <row r="11" spans="1:11" ht="24" customHeight="1" thickBot="1">
      <c r="A11" s="8"/>
      <c r="B11" s="116"/>
      <c r="C11" s="3" t="s">
        <v>129</v>
      </c>
      <c r="D11" s="42">
        <f t="shared" ref="D11:I11" si="3">D16+D82+D88</f>
        <v>41073.64</v>
      </c>
      <c r="E11" s="42">
        <f t="shared" si="3"/>
        <v>46057.399999999994</v>
      </c>
      <c r="F11" s="42">
        <f>F16+F82+F88+F93</f>
        <v>43223.884770000004</v>
      </c>
      <c r="G11" s="42">
        <f>G16+G82+G88</f>
        <v>54177.700000000004</v>
      </c>
      <c r="H11" s="42">
        <f t="shared" si="3"/>
        <v>46251.976210000001</v>
      </c>
      <c r="I11" s="42">
        <f t="shared" si="3"/>
        <v>41171.576209999999</v>
      </c>
      <c r="J11" s="42">
        <f>J16+J82+J88</f>
        <v>41705.818660000004</v>
      </c>
    </row>
    <row r="12" spans="1:11" ht="14.25" customHeight="1" thickBot="1">
      <c r="A12" s="9"/>
      <c r="B12" s="117"/>
      <c r="C12" s="3" t="s">
        <v>16</v>
      </c>
      <c r="D12" s="56">
        <f>D17</f>
        <v>1891.5</v>
      </c>
      <c r="E12" s="56">
        <f t="shared" ref="E12:J12" si="4">E17</f>
        <v>758.40000000000009</v>
      </c>
      <c r="F12" s="56">
        <f t="shared" si="4"/>
        <v>1269.3999999999999</v>
      </c>
      <c r="G12" s="56">
        <f t="shared" si="4"/>
        <v>10573.699999999999</v>
      </c>
      <c r="H12" s="56">
        <f t="shared" si="4"/>
        <v>1385</v>
      </c>
      <c r="I12" s="56">
        <f t="shared" si="4"/>
        <v>1385</v>
      </c>
      <c r="J12" s="56">
        <f t="shared" si="4"/>
        <v>1385</v>
      </c>
    </row>
    <row r="13" spans="1:11" ht="16.5" thickBot="1">
      <c r="A13" s="118" t="s">
        <v>17</v>
      </c>
      <c r="B13" s="118" t="s">
        <v>18</v>
      </c>
      <c r="C13" s="3" t="s">
        <v>12</v>
      </c>
      <c r="D13" s="56">
        <f>D18+D23+D33+D38+D43+D48+D28+D53+D58+D63+D68</f>
        <v>35727.199999999997</v>
      </c>
      <c r="E13" s="56">
        <f>E18+E23+E33+E38+E43+E48+E28+E53+E58+E63+E68</f>
        <v>47784</v>
      </c>
      <c r="F13" s="56">
        <f>F18+F23+F33+F38+F43+F48+F28+F53+F58+F63+F68</f>
        <v>40080.855080000001</v>
      </c>
      <c r="G13" s="56">
        <f>G18+G23+G33+G38+G43+G48+G28+G53+G58+G63+G68+G73</f>
        <v>62745.361439999993</v>
      </c>
      <c r="H13" s="56">
        <f>H18+H23+H33+H38+H43+H48+H28+H53+H58+H63+H68</f>
        <v>48177.22524</v>
      </c>
      <c r="I13" s="56">
        <f t="shared" ref="I13:J13" si="5">I18+I23+I33+I38+I43+I48+I28+I53+I58+I63+I68</f>
        <v>33045.125240000001</v>
      </c>
      <c r="J13" s="56">
        <f t="shared" si="5"/>
        <v>33576.239690000002</v>
      </c>
    </row>
    <row r="14" spans="1:11" ht="16.5" thickBot="1">
      <c r="A14" s="116"/>
      <c r="B14" s="116"/>
      <c r="C14" s="3" t="s">
        <v>13</v>
      </c>
      <c r="D14" s="56">
        <f>D19+D24+D34+D39+D44+D49+D69</f>
        <v>767.6</v>
      </c>
      <c r="E14" s="56">
        <f t="shared" ref="E14:I14" si="6">E19+E24+E34+E39+E44+E49+E69</f>
        <v>10328.299999999999</v>
      </c>
      <c r="F14" s="56">
        <f t="shared" si="6"/>
        <v>5408.4876100000001</v>
      </c>
      <c r="G14" s="56">
        <f>G19+G24+G34+G39+G44+G49+G69+G74</f>
        <v>10836.3</v>
      </c>
      <c r="H14" s="56">
        <f t="shared" si="6"/>
        <v>12925.85404</v>
      </c>
      <c r="I14" s="56">
        <f t="shared" si="6"/>
        <v>732.85404000000005</v>
      </c>
      <c r="J14" s="56">
        <f>J19+J24+J34+J39+J44+J49+J69</f>
        <v>715.00389999999993</v>
      </c>
    </row>
    <row r="15" spans="1:11" ht="16.5" thickBot="1">
      <c r="A15" s="116"/>
      <c r="B15" s="116"/>
      <c r="C15" s="3" t="s">
        <v>14</v>
      </c>
      <c r="D15" s="56">
        <f>D20+D25+D35+D40+D45+D50+D30+D70</f>
        <v>647.76</v>
      </c>
      <c r="E15" s="56">
        <f t="shared" ref="E15:J15" si="7">E20+E25+E35+E40+E45+E50+E30+E70</f>
        <v>801.69999999999993</v>
      </c>
      <c r="F15" s="56">
        <f t="shared" si="7"/>
        <v>602.68270000000007</v>
      </c>
      <c r="G15" s="56">
        <f>G20+G25+G35+G40+G45+G50+G30+G70+G75</f>
        <v>446.14081999999996</v>
      </c>
      <c r="H15" s="56">
        <f t="shared" si="7"/>
        <v>594.09499000000005</v>
      </c>
      <c r="I15" s="56">
        <f t="shared" si="7"/>
        <v>535.39499000000001</v>
      </c>
      <c r="J15" s="56">
        <f t="shared" si="7"/>
        <v>550.11712999999997</v>
      </c>
    </row>
    <row r="16" spans="1:11" ht="23.25" thickBot="1">
      <c r="A16" s="116"/>
      <c r="B16" s="116"/>
      <c r="C16" s="3" t="s">
        <v>128</v>
      </c>
      <c r="D16" s="56">
        <f>D21+D26+D36+D41+D46+D51+D56+D66+D71</f>
        <v>32420.34</v>
      </c>
      <c r="E16" s="56">
        <f t="shared" ref="E16:I16" si="8">E21+E26+E36+E41+E46+E51+E56+E66+E71</f>
        <v>35793.599999999999</v>
      </c>
      <c r="F16" s="56">
        <f>F21+F26+F36+F41+F46+F51+F56+F66+F71</f>
        <v>32800.284769999998</v>
      </c>
      <c r="G16" s="56">
        <f t="shared" si="8"/>
        <v>40889.200000000004</v>
      </c>
      <c r="H16" s="56">
        <f t="shared" si="8"/>
        <v>33272.276209999996</v>
      </c>
      <c r="I16" s="56">
        <f t="shared" si="8"/>
        <v>30391.876210000002</v>
      </c>
      <c r="J16" s="56">
        <f>J21+J26+J36+J41+J46+J51+J56+J66+J71</f>
        <v>30926.118660000004</v>
      </c>
    </row>
    <row r="17" spans="1:13" ht="16.5" thickBot="1">
      <c r="A17" s="117"/>
      <c r="B17" s="117"/>
      <c r="C17" s="3" t="s">
        <v>16</v>
      </c>
      <c r="D17" s="56">
        <f>D22+D27+D37+D42+D47+D52</f>
        <v>1891.5</v>
      </c>
      <c r="E17" s="56">
        <f t="shared" ref="E17:J17" si="9">E22+E27+E37+E42+E47+E52</f>
        <v>758.40000000000009</v>
      </c>
      <c r="F17" s="56">
        <f>F22+F27+F37+F42+F47+F52</f>
        <v>1269.3999999999999</v>
      </c>
      <c r="G17" s="56">
        <f t="shared" si="9"/>
        <v>10573.699999999999</v>
      </c>
      <c r="H17" s="56">
        <f>H22+H27+H37+H42+H47+H52</f>
        <v>1385</v>
      </c>
      <c r="I17" s="56">
        <f t="shared" si="9"/>
        <v>1385</v>
      </c>
      <c r="J17" s="56">
        <f t="shared" si="9"/>
        <v>1385</v>
      </c>
    </row>
    <row r="18" spans="1:13" ht="16.5" thickBot="1">
      <c r="A18" s="7" t="s">
        <v>20</v>
      </c>
      <c r="B18" s="118" t="s">
        <v>22</v>
      </c>
      <c r="C18" s="3" t="s">
        <v>12</v>
      </c>
      <c r="D18" s="56">
        <f>SUM(D19:D22)</f>
        <v>2965.6</v>
      </c>
      <c r="E18" s="56">
        <f>SUM(E19:E22)</f>
        <v>3296.5</v>
      </c>
      <c r="F18" s="56">
        <f t="shared" ref="F18:J18" si="10">SUM(F19:F22)</f>
        <v>2766.9</v>
      </c>
      <c r="G18" s="56">
        <f>SUM(G19:G22)</f>
        <v>2830.1000000000004</v>
      </c>
      <c r="H18" s="56">
        <f>SUM(H19:H22)</f>
        <v>2844.9</v>
      </c>
      <c r="I18" s="56">
        <f t="shared" si="10"/>
        <v>3544.9</v>
      </c>
      <c r="J18" s="56">
        <f t="shared" si="10"/>
        <v>3544.9</v>
      </c>
    </row>
    <row r="19" spans="1:13" ht="16.5" thickBot="1">
      <c r="A19" s="7" t="s">
        <v>21</v>
      </c>
      <c r="B19" s="116"/>
      <c r="C19" s="3" t="s">
        <v>13</v>
      </c>
      <c r="D19" s="55">
        <v>0</v>
      </c>
      <c r="E19" s="55">
        <v>0</v>
      </c>
      <c r="F19" s="55">
        <v>0</v>
      </c>
      <c r="G19" s="86">
        <v>0</v>
      </c>
      <c r="H19" s="55">
        <v>0</v>
      </c>
      <c r="I19" s="55">
        <v>0</v>
      </c>
      <c r="J19" s="55">
        <v>0</v>
      </c>
    </row>
    <row r="20" spans="1:13" ht="16.5" thickBot="1">
      <c r="A20" s="8"/>
      <c r="B20" s="116"/>
      <c r="C20" s="3" t="s">
        <v>14</v>
      </c>
      <c r="D20" s="55">
        <v>0</v>
      </c>
      <c r="E20" s="55">
        <v>0</v>
      </c>
      <c r="F20" s="55">
        <v>0</v>
      </c>
      <c r="G20" s="86">
        <v>0</v>
      </c>
      <c r="H20" s="55">
        <v>0</v>
      </c>
      <c r="I20" s="55">
        <v>0</v>
      </c>
      <c r="J20" s="55">
        <v>0</v>
      </c>
    </row>
    <row r="21" spans="1:13" ht="23.25" thickBot="1">
      <c r="A21" s="8"/>
      <c r="B21" s="116"/>
      <c r="C21" s="3" t="s">
        <v>127</v>
      </c>
      <c r="D21" s="55">
        <v>2789.9</v>
      </c>
      <c r="E21" s="55">
        <v>3158.8</v>
      </c>
      <c r="F21" s="55">
        <v>2612.6</v>
      </c>
      <c r="G21" s="86">
        <f>3198.3-500+27</f>
        <v>2725.3</v>
      </c>
      <c r="H21" s="55">
        <v>2724.9</v>
      </c>
      <c r="I21" s="55">
        <v>3424.9</v>
      </c>
      <c r="J21" s="55">
        <v>3424.9</v>
      </c>
    </row>
    <row r="22" spans="1:13" ht="16.5" thickBot="1">
      <c r="A22" s="9"/>
      <c r="B22" s="117"/>
      <c r="C22" s="3" t="s">
        <v>16</v>
      </c>
      <c r="D22" s="55">
        <v>175.7</v>
      </c>
      <c r="E22" s="55">
        <v>137.69999999999999</v>
      </c>
      <c r="F22" s="55">
        <v>154.30000000000001</v>
      </c>
      <c r="G22" s="86">
        <v>104.8</v>
      </c>
      <c r="H22" s="55">
        <v>120</v>
      </c>
      <c r="I22" s="55">
        <v>120</v>
      </c>
      <c r="J22" s="55">
        <v>120</v>
      </c>
    </row>
    <row r="23" spans="1:13" ht="16.5" thickBot="1">
      <c r="A23" s="7" t="s">
        <v>20</v>
      </c>
      <c r="B23" s="118" t="s">
        <v>24</v>
      </c>
      <c r="C23" s="3" t="s">
        <v>12</v>
      </c>
      <c r="D23" s="56">
        <f>SUM(D24:D27)</f>
        <v>29849.599999999999</v>
      </c>
      <c r="E23" s="56">
        <f>SUM(E24:E27)</f>
        <v>29761</v>
      </c>
      <c r="F23" s="56">
        <f t="shared" ref="F23:J23" si="11">SUM(F24:F27)</f>
        <v>29383.8</v>
      </c>
      <c r="G23" s="56">
        <f>SUM(G24:G27)</f>
        <v>40277.600000000006</v>
      </c>
      <c r="H23" s="56">
        <f>SUM(H24:H27)</f>
        <v>29352.3</v>
      </c>
      <c r="I23" s="56">
        <f t="shared" si="11"/>
        <v>25831.9</v>
      </c>
      <c r="J23" s="56">
        <f t="shared" si="11"/>
        <v>26366</v>
      </c>
      <c r="L23" s="45"/>
      <c r="M23" s="45"/>
    </row>
    <row r="24" spans="1:13" ht="16.5" thickBot="1">
      <c r="A24" s="7" t="s">
        <v>23</v>
      </c>
      <c r="B24" s="116"/>
      <c r="C24" s="3" t="s">
        <v>13</v>
      </c>
      <c r="D24" s="55">
        <v>0</v>
      </c>
      <c r="E24" s="55">
        <v>0</v>
      </c>
      <c r="F24" s="55">
        <v>0</v>
      </c>
      <c r="G24" s="86">
        <v>0</v>
      </c>
      <c r="H24" s="55">
        <v>0</v>
      </c>
      <c r="I24" s="55">
        <v>0</v>
      </c>
      <c r="J24" s="55">
        <v>0</v>
      </c>
      <c r="L24" s="45"/>
      <c r="M24" s="45"/>
    </row>
    <row r="25" spans="1:13" ht="16.5" thickBot="1">
      <c r="A25" s="7"/>
      <c r="B25" s="116"/>
      <c r="C25" s="3" t="s">
        <v>14</v>
      </c>
      <c r="D25" s="55">
        <v>0</v>
      </c>
      <c r="E25" s="55">
        <v>0</v>
      </c>
      <c r="F25" s="55">
        <v>0</v>
      </c>
      <c r="G25" s="86">
        <v>0</v>
      </c>
      <c r="H25" s="55">
        <v>0</v>
      </c>
      <c r="I25" s="55">
        <v>0</v>
      </c>
      <c r="J25" s="55">
        <v>0</v>
      </c>
      <c r="L25" s="45"/>
      <c r="M25" s="45"/>
    </row>
    <row r="26" spans="1:13" ht="23.25" thickBot="1">
      <c r="A26" s="8"/>
      <c r="B26" s="116"/>
      <c r="C26" s="3" t="s">
        <v>126</v>
      </c>
      <c r="D26" s="57">
        <v>28148.1</v>
      </c>
      <c r="E26" s="57">
        <v>29140.3</v>
      </c>
      <c r="F26" s="57">
        <v>28268.7</v>
      </c>
      <c r="G26" s="87">
        <f>25175.1+478-255.9-58.5+1825.4+0.4+0.4+1171.3+84+255.7+938.9+3.5+168.7+21.7</f>
        <v>29808.700000000004</v>
      </c>
      <c r="H26" s="57">
        <v>28087.3</v>
      </c>
      <c r="I26" s="57">
        <v>24566.9</v>
      </c>
      <c r="J26" s="57">
        <v>25101</v>
      </c>
      <c r="L26" s="46"/>
      <c r="M26" s="45"/>
    </row>
    <row r="27" spans="1:13" ht="16.5" thickBot="1">
      <c r="A27" s="9"/>
      <c r="B27" s="117"/>
      <c r="C27" s="3" t="s">
        <v>16</v>
      </c>
      <c r="D27" s="55">
        <v>1701.5</v>
      </c>
      <c r="E27" s="55">
        <v>620.70000000000005</v>
      </c>
      <c r="F27" s="55">
        <v>1115.0999999999999</v>
      </c>
      <c r="G27" s="86">
        <v>10468.9</v>
      </c>
      <c r="H27" s="55">
        <v>1265</v>
      </c>
      <c r="I27" s="55">
        <v>1265</v>
      </c>
      <c r="J27" s="55">
        <v>1265</v>
      </c>
      <c r="L27" s="45"/>
      <c r="M27" s="45"/>
    </row>
    <row r="28" spans="1:13" ht="16.5" thickBot="1">
      <c r="A28" s="118" t="s">
        <v>25</v>
      </c>
      <c r="B28" s="118" t="s">
        <v>26</v>
      </c>
      <c r="C28" s="3" t="s">
        <v>12</v>
      </c>
      <c r="D28" s="56">
        <v>581</v>
      </c>
      <c r="E28" s="56">
        <v>499.9</v>
      </c>
      <c r="F28" s="56">
        <f>F30</f>
        <v>500.3</v>
      </c>
      <c r="G28" s="56">
        <f>G30</f>
        <v>436.7</v>
      </c>
      <c r="H28" s="56">
        <f t="shared" ref="H28:J28" si="12">H30</f>
        <v>586.70000000000005</v>
      </c>
      <c r="I28" s="56">
        <f t="shared" si="12"/>
        <v>528</v>
      </c>
      <c r="J28" s="56">
        <f t="shared" si="12"/>
        <v>528</v>
      </c>
      <c r="L28" s="45"/>
      <c r="M28" s="45"/>
    </row>
    <row r="29" spans="1:13" ht="16.5" thickBot="1">
      <c r="A29" s="116"/>
      <c r="B29" s="116"/>
      <c r="C29" s="3" t="s">
        <v>13</v>
      </c>
      <c r="D29" s="55">
        <v>0</v>
      </c>
      <c r="E29" s="55">
        <v>0</v>
      </c>
      <c r="F29" s="55">
        <v>0</v>
      </c>
      <c r="G29" s="86">
        <v>0</v>
      </c>
      <c r="H29" s="55">
        <v>0</v>
      </c>
      <c r="I29" s="55">
        <v>0</v>
      </c>
      <c r="J29" s="55">
        <v>0</v>
      </c>
      <c r="L29" s="45"/>
      <c r="M29" s="45"/>
    </row>
    <row r="30" spans="1:13" ht="16.5" thickBot="1">
      <c r="A30" s="116"/>
      <c r="B30" s="116"/>
      <c r="C30" s="3" t="s">
        <v>14</v>
      </c>
      <c r="D30" s="55">
        <v>581</v>
      </c>
      <c r="E30" s="55">
        <v>499.9</v>
      </c>
      <c r="F30" s="55">
        <v>500.3</v>
      </c>
      <c r="G30" s="86">
        <v>436.7</v>
      </c>
      <c r="H30" s="55">
        <v>586.70000000000005</v>
      </c>
      <c r="I30" s="55">
        <v>528</v>
      </c>
      <c r="J30" s="55">
        <v>528</v>
      </c>
      <c r="L30" s="45"/>
      <c r="M30" s="45"/>
    </row>
    <row r="31" spans="1:13" ht="23.25" thickBot="1">
      <c r="A31" s="116"/>
      <c r="B31" s="116"/>
      <c r="C31" s="3" t="s">
        <v>127</v>
      </c>
      <c r="D31" s="55">
        <v>0</v>
      </c>
      <c r="E31" s="55">
        <v>0</v>
      </c>
      <c r="F31" s="55">
        <v>0</v>
      </c>
      <c r="G31" s="86">
        <v>0</v>
      </c>
      <c r="H31" s="55">
        <v>0</v>
      </c>
      <c r="I31" s="55">
        <v>0</v>
      </c>
      <c r="J31" s="55">
        <v>0</v>
      </c>
    </row>
    <row r="32" spans="1:13" ht="16.5" thickBot="1">
      <c r="A32" s="117"/>
      <c r="B32" s="117"/>
      <c r="C32" s="3" t="s">
        <v>16</v>
      </c>
      <c r="D32" s="55">
        <v>0</v>
      </c>
      <c r="E32" s="55">
        <v>0</v>
      </c>
      <c r="F32" s="55">
        <v>0</v>
      </c>
      <c r="G32" s="86">
        <v>0</v>
      </c>
      <c r="H32" s="55">
        <v>0</v>
      </c>
      <c r="I32" s="55">
        <v>0</v>
      </c>
      <c r="J32" s="55">
        <v>0</v>
      </c>
    </row>
    <row r="33" spans="1:10" ht="16.5" thickBot="1">
      <c r="A33" s="118" t="s">
        <v>27</v>
      </c>
      <c r="B33" s="118" t="s">
        <v>28</v>
      </c>
      <c r="C33" s="3" t="s">
        <v>12</v>
      </c>
      <c r="D33" s="56">
        <v>0</v>
      </c>
      <c r="E33" s="56">
        <v>455</v>
      </c>
      <c r="F33" s="56">
        <f>F36</f>
        <v>81</v>
      </c>
      <c r="G33" s="56">
        <f>SUM(G34:G37)</f>
        <v>6078.2</v>
      </c>
      <c r="H33" s="56">
        <f>H34+H35+H36+H37</f>
        <v>0</v>
      </c>
      <c r="I33" s="56">
        <f t="shared" ref="I33:J33" si="13">I34+I35+I36+I37</f>
        <v>0</v>
      </c>
      <c r="J33" s="56">
        <f t="shared" si="13"/>
        <v>0</v>
      </c>
    </row>
    <row r="34" spans="1:10" ht="16.5" thickBot="1">
      <c r="A34" s="116"/>
      <c r="B34" s="116"/>
      <c r="C34" s="3" t="s">
        <v>13</v>
      </c>
      <c r="D34" s="55">
        <v>0</v>
      </c>
      <c r="E34" s="55"/>
      <c r="F34" s="55">
        <v>0</v>
      </c>
      <c r="G34" s="86">
        <v>0</v>
      </c>
      <c r="H34" s="55">
        <v>0</v>
      </c>
      <c r="I34" s="55">
        <v>0</v>
      </c>
      <c r="J34" s="55">
        <v>0</v>
      </c>
    </row>
    <row r="35" spans="1:10" ht="16.5" thickBot="1">
      <c r="A35" s="116"/>
      <c r="B35" s="116"/>
      <c r="C35" s="3" t="s">
        <v>14</v>
      </c>
      <c r="D35" s="55">
        <v>0</v>
      </c>
      <c r="E35" s="55">
        <v>100</v>
      </c>
      <c r="F35" s="55">
        <v>0</v>
      </c>
      <c r="G35" s="86">
        <v>0</v>
      </c>
      <c r="H35" s="55">
        <v>0</v>
      </c>
      <c r="I35" s="55">
        <v>0</v>
      </c>
      <c r="J35" s="55">
        <v>0</v>
      </c>
    </row>
    <row r="36" spans="1:10" ht="23.25" thickBot="1">
      <c r="A36" s="116"/>
      <c r="B36" s="116"/>
      <c r="C36" s="3" t="s">
        <v>125</v>
      </c>
      <c r="D36" s="55">
        <v>0</v>
      </c>
      <c r="E36" s="55">
        <v>355</v>
      </c>
      <c r="F36" s="55">
        <v>81</v>
      </c>
      <c r="G36" s="86">
        <v>6078.2</v>
      </c>
      <c r="H36" s="55">
        <v>0</v>
      </c>
      <c r="I36" s="55">
        <v>0</v>
      </c>
      <c r="J36" s="55">
        <v>0</v>
      </c>
    </row>
    <row r="37" spans="1:10" ht="16.5" thickBot="1">
      <c r="A37" s="117"/>
      <c r="B37" s="117"/>
      <c r="C37" s="3" t="s">
        <v>16</v>
      </c>
      <c r="D37" s="55">
        <v>0</v>
      </c>
      <c r="E37" s="55">
        <v>0</v>
      </c>
      <c r="F37" s="55">
        <v>0</v>
      </c>
      <c r="G37" s="86">
        <v>0</v>
      </c>
      <c r="H37" s="55">
        <v>0</v>
      </c>
      <c r="I37" s="55">
        <v>0</v>
      </c>
      <c r="J37" s="55">
        <v>0</v>
      </c>
    </row>
    <row r="38" spans="1:10" ht="16.5" thickBot="1">
      <c r="A38" s="118" t="s">
        <v>29</v>
      </c>
      <c r="B38" s="118" t="s">
        <v>97</v>
      </c>
      <c r="C38" s="3" t="s">
        <v>12</v>
      </c>
      <c r="D38" s="56">
        <f>SUM(D39:D42)</f>
        <v>846.5</v>
      </c>
      <c r="E38" s="56">
        <f>SUM(E39:E42)</f>
        <v>888.59999999999991</v>
      </c>
      <c r="F38" s="56">
        <f t="shared" ref="F38:J38" si="14">SUM(F39:F42)</f>
        <v>744.19999999999993</v>
      </c>
      <c r="G38" s="56">
        <f t="shared" si="14"/>
        <v>680.4</v>
      </c>
      <c r="H38" s="56">
        <f>SUM(H39:H42)</f>
        <v>678.82</v>
      </c>
      <c r="I38" s="56">
        <f t="shared" si="14"/>
        <v>678.82</v>
      </c>
      <c r="J38" s="56">
        <f t="shared" si="14"/>
        <v>675.75</v>
      </c>
    </row>
    <row r="39" spans="1:10" ht="16.5" thickBot="1">
      <c r="A39" s="116"/>
      <c r="B39" s="116"/>
      <c r="C39" s="3" t="s">
        <v>13</v>
      </c>
      <c r="D39" s="55">
        <v>763.5</v>
      </c>
      <c r="E39" s="58">
        <v>870.9</v>
      </c>
      <c r="F39" s="58">
        <v>729.4</v>
      </c>
      <c r="G39" s="86">
        <v>666.9</v>
      </c>
      <c r="H39" s="58">
        <v>671.97</v>
      </c>
      <c r="I39" s="58">
        <v>671.97</v>
      </c>
      <c r="J39" s="58">
        <v>655.28</v>
      </c>
    </row>
    <row r="40" spans="1:10" ht="16.5" thickBot="1">
      <c r="A40" s="116"/>
      <c r="B40" s="116"/>
      <c r="C40" s="3" t="s">
        <v>14</v>
      </c>
      <c r="D40" s="55">
        <v>66.400000000000006</v>
      </c>
      <c r="E40" s="55">
        <v>8.8000000000000007</v>
      </c>
      <c r="F40" s="55">
        <v>7.4</v>
      </c>
      <c r="G40" s="86">
        <v>6.7</v>
      </c>
      <c r="H40" s="55">
        <v>6.78</v>
      </c>
      <c r="I40" s="55">
        <v>6.78</v>
      </c>
      <c r="J40" s="55">
        <v>20.27</v>
      </c>
    </row>
    <row r="41" spans="1:10" ht="23.25" thickBot="1">
      <c r="A41" s="116"/>
      <c r="B41" s="116"/>
      <c r="C41" s="3" t="s">
        <v>126</v>
      </c>
      <c r="D41" s="55">
        <v>16.600000000000001</v>
      </c>
      <c r="E41" s="55">
        <v>8.9</v>
      </c>
      <c r="F41" s="55">
        <v>7.4</v>
      </c>
      <c r="G41" s="86">
        <v>6.8</v>
      </c>
      <c r="H41" s="55">
        <v>7.0000000000000007E-2</v>
      </c>
      <c r="I41" s="55">
        <v>7.0000000000000007E-2</v>
      </c>
      <c r="J41" s="55">
        <v>0.2</v>
      </c>
    </row>
    <row r="42" spans="1:10" ht="16.5" thickBot="1">
      <c r="A42" s="117"/>
      <c r="B42" s="117"/>
      <c r="C42" s="3" t="s">
        <v>16</v>
      </c>
      <c r="D42" s="55">
        <v>0</v>
      </c>
      <c r="E42" s="55">
        <v>0</v>
      </c>
      <c r="F42" s="55">
        <v>0</v>
      </c>
      <c r="G42" s="86">
        <v>0</v>
      </c>
      <c r="H42" s="55">
        <v>0</v>
      </c>
      <c r="I42" s="55">
        <v>0</v>
      </c>
      <c r="J42" s="55">
        <v>0</v>
      </c>
    </row>
    <row r="43" spans="1:10" ht="16.5" thickBot="1">
      <c r="A43" s="118" t="s">
        <v>31</v>
      </c>
      <c r="B43" s="118" t="s">
        <v>99</v>
      </c>
      <c r="C43" s="3" t="s">
        <v>12</v>
      </c>
      <c r="D43" s="56">
        <f>SUM(D44:D47)</f>
        <v>241.7</v>
      </c>
      <c r="E43" s="56">
        <f t="shared" ref="E43:J43" si="15">SUM(E44:E47)</f>
        <v>357</v>
      </c>
      <c r="F43" s="56">
        <f t="shared" si="15"/>
        <v>328.6</v>
      </c>
      <c r="G43" s="56">
        <f t="shared" si="15"/>
        <v>433.5</v>
      </c>
      <c r="H43" s="56">
        <f t="shared" si="15"/>
        <v>500</v>
      </c>
      <c r="I43" s="56">
        <f t="shared" si="15"/>
        <v>500</v>
      </c>
      <c r="J43" s="56">
        <f t="shared" si="15"/>
        <v>500</v>
      </c>
    </row>
    <row r="44" spans="1:10" ht="16.5" thickBot="1">
      <c r="A44" s="116"/>
      <c r="B44" s="116"/>
      <c r="C44" s="3" t="s">
        <v>13</v>
      </c>
      <c r="D44" s="55">
        <v>0</v>
      </c>
      <c r="E44" s="55">
        <v>0</v>
      </c>
      <c r="F44" s="55">
        <v>0</v>
      </c>
      <c r="G44" s="86">
        <v>0</v>
      </c>
      <c r="H44" s="55">
        <v>0</v>
      </c>
      <c r="I44" s="55">
        <v>0</v>
      </c>
      <c r="J44" s="55">
        <v>0</v>
      </c>
    </row>
    <row r="45" spans="1:10" ht="16.5" thickBot="1">
      <c r="A45" s="116"/>
      <c r="B45" s="116"/>
      <c r="C45" s="3" t="s">
        <v>14</v>
      </c>
      <c r="D45" s="55">
        <v>0</v>
      </c>
      <c r="E45" s="55">
        <v>0</v>
      </c>
      <c r="F45" s="55">
        <v>0</v>
      </c>
      <c r="G45" s="86">
        <v>0</v>
      </c>
      <c r="H45" s="55">
        <v>0</v>
      </c>
      <c r="I45" s="55">
        <v>0</v>
      </c>
      <c r="J45" s="55">
        <v>0</v>
      </c>
    </row>
    <row r="46" spans="1:10" ht="23.25" thickBot="1">
      <c r="A46" s="116"/>
      <c r="B46" s="116"/>
      <c r="C46" s="3" t="s">
        <v>130</v>
      </c>
      <c r="D46" s="55">
        <v>241.7</v>
      </c>
      <c r="E46" s="55">
        <v>357</v>
      </c>
      <c r="F46" s="55">
        <v>328.6</v>
      </c>
      <c r="G46" s="86">
        <f>375+58.5</f>
        <v>433.5</v>
      </c>
      <c r="H46" s="55">
        <v>500</v>
      </c>
      <c r="I46" s="55">
        <v>500</v>
      </c>
      <c r="J46" s="55">
        <v>500</v>
      </c>
    </row>
    <row r="47" spans="1:10" ht="16.5" thickBot="1">
      <c r="A47" s="117"/>
      <c r="B47" s="117"/>
      <c r="C47" s="3" t="s">
        <v>16</v>
      </c>
      <c r="D47" s="55">
        <v>0</v>
      </c>
      <c r="E47" s="55">
        <v>0</v>
      </c>
      <c r="F47" s="55">
        <v>0</v>
      </c>
      <c r="G47" s="86">
        <v>0</v>
      </c>
      <c r="H47" s="55">
        <v>0</v>
      </c>
      <c r="I47" s="55">
        <v>0</v>
      </c>
      <c r="J47" s="55">
        <v>0</v>
      </c>
    </row>
    <row r="48" spans="1:10" ht="16.5" thickBot="1">
      <c r="A48" s="118" t="s">
        <v>32</v>
      </c>
      <c r="B48" s="118" t="s">
        <v>33</v>
      </c>
      <c r="C48" s="63" t="s">
        <v>12</v>
      </c>
      <c r="D48" s="56">
        <f>SUM(D49:D52)</f>
        <v>18.8</v>
      </c>
      <c r="E48" s="56">
        <f t="shared" ref="E48:J48" si="16">SUM(E49:E52)</f>
        <v>0</v>
      </c>
      <c r="F48" s="56">
        <f t="shared" si="16"/>
        <v>48.275190000000002</v>
      </c>
      <c r="G48" s="56">
        <f t="shared" si="16"/>
        <v>70.100000000000009</v>
      </c>
      <c r="H48" s="56">
        <f t="shared" si="16"/>
        <v>61.505240000000001</v>
      </c>
      <c r="I48" s="56">
        <f t="shared" si="16"/>
        <v>61.505240000000001</v>
      </c>
      <c r="J48" s="56">
        <f t="shared" si="16"/>
        <v>61.589689999999997</v>
      </c>
    </row>
    <row r="49" spans="1:12" ht="16.5" thickBot="1">
      <c r="A49" s="116"/>
      <c r="B49" s="116"/>
      <c r="C49" s="3" t="s">
        <v>13</v>
      </c>
      <c r="D49" s="55">
        <v>4.0999999999999996</v>
      </c>
      <c r="E49" s="55"/>
      <c r="F49" s="55">
        <v>47.787610000000001</v>
      </c>
      <c r="G49" s="86">
        <v>69.400000000000006</v>
      </c>
      <c r="H49" s="55">
        <v>60.884039999999999</v>
      </c>
      <c r="I49" s="55">
        <v>60.884039999999999</v>
      </c>
      <c r="J49" s="55">
        <v>59.7239</v>
      </c>
    </row>
    <row r="50" spans="1:12" ht="16.5" thickBot="1">
      <c r="A50" s="116"/>
      <c r="B50" s="116"/>
      <c r="C50" s="3" t="s">
        <v>14</v>
      </c>
      <c r="D50" s="55">
        <v>0.36</v>
      </c>
      <c r="E50" s="55"/>
      <c r="F50" s="55">
        <v>0.48270000000000002</v>
      </c>
      <c r="G50" s="86">
        <v>0.7</v>
      </c>
      <c r="H50" s="55">
        <v>0.61499000000000004</v>
      </c>
      <c r="I50" s="55">
        <v>0.61499000000000004</v>
      </c>
      <c r="J50" s="55">
        <v>1.8471299999999999</v>
      </c>
    </row>
    <row r="51" spans="1:12" ht="23.25" thickBot="1">
      <c r="A51" s="116"/>
      <c r="B51" s="116"/>
      <c r="C51" s="3" t="s">
        <v>126</v>
      </c>
      <c r="D51" s="55">
        <v>0.04</v>
      </c>
      <c r="E51" s="55"/>
      <c r="F51" s="55">
        <v>4.8799999999999998E-3</v>
      </c>
      <c r="G51" s="86"/>
      <c r="H51" s="55">
        <v>6.2100000000000002E-3</v>
      </c>
      <c r="I51" s="55">
        <v>6.2100000000000002E-3</v>
      </c>
      <c r="J51" s="55">
        <v>1.866E-2</v>
      </c>
    </row>
    <row r="52" spans="1:12" ht="16.5" thickBot="1">
      <c r="A52" s="117"/>
      <c r="B52" s="117"/>
      <c r="C52" s="3" t="s">
        <v>16</v>
      </c>
      <c r="D52" s="55">
        <v>14.3</v>
      </c>
      <c r="E52" s="55"/>
      <c r="F52" s="55">
        <v>0</v>
      </c>
      <c r="G52" s="86">
        <v>0</v>
      </c>
      <c r="H52" s="55">
        <v>0</v>
      </c>
      <c r="I52" s="55"/>
      <c r="J52" s="55"/>
    </row>
    <row r="53" spans="1:12" ht="16.5" thickBot="1">
      <c r="A53" s="98" t="s">
        <v>59</v>
      </c>
      <c r="B53" s="108" t="s">
        <v>60</v>
      </c>
      <c r="C53" s="3" t="s">
        <v>12</v>
      </c>
      <c r="D53" s="56">
        <f>SUM(D54:D57)</f>
        <v>204</v>
      </c>
      <c r="E53" s="56">
        <f t="shared" ref="E53:J53" si="17">SUM(E54:E57)</f>
        <v>63.9</v>
      </c>
      <c r="F53" s="56">
        <f t="shared" si="17"/>
        <v>204</v>
      </c>
      <c r="G53" s="56">
        <f t="shared" si="17"/>
        <v>436.7</v>
      </c>
      <c r="H53" s="56">
        <f t="shared" si="17"/>
        <v>260</v>
      </c>
      <c r="I53" s="56">
        <f t="shared" si="17"/>
        <v>200</v>
      </c>
      <c r="J53" s="56">
        <f t="shared" si="17"/>
        <v>200</v>
      </c>
    </row>
    <row r="54" spans="1:12" ht="16.5" thickBot="1">
      <c r="A54" s="99"/>
      <c r="B54" s="109"/>
      <c r="C54" s="3" t="s">
        <v>13</v>
      </c>
      <c r="D54" s="55"/>
      <c r="E54" s="55"/>
      <c r="F54" s="55"/>
      <c r="G54" s="86"/>
      <c r="H54" s="55"/>
      <c r="I54" s="55"/>
      <c r="J54" s="55"/>
    </row>
    <row r="55" spans="1:12" ht="16.5" thickBot="1">
      <c r="A55" s="99"/>
      <c r="B55" s="109"/>
      <c r="C55" s="3" t="s">
        <v>14</v>
      </c>
      <c r="D55" s="55"/>
      <c r="E55" s="55"/>
      <c r="F55" s="55"/>
      <c r="G55" s="86"/>
      <c r="H55" s="55"/>
      <c r="I55" s="55"/>
      <c r="J55" s="88"/>
      <c r="K55" s="45"/>
      <c r="L55" s="45"/>
    </row>
    <row r="56" spans="1:12" ht="23.25" thickBot="1">
      <c r="A56" s="99"/>
      <c r="B56" s="109"/>
      <c r="C56" s="3" t="s">
        <v>131</v>
      </c>
      <c r="D56" s="55">
        <v>204</v>
      </c>
      <c r="E56" s="55">
        <v>63.9</v>
      </c>
      <c r="F56" s="55">
        <v>204</v>
      </c>
      <c r="G56" s="86">
        <v>436.7</v>
      </c>
      <c r="H56" s="55">
        <v>260</v>
      </c>
      <c r="I56" s="55">
        <v>200</v>
      </c>
      <c r="J56" s="88">
        <v>200</v>
      </c>
      <c r="K56" s="47"/>
      <c r="L56" s="45"/>
    </row>
    <row r="57" spans="1:12" ht="16.5" thickBot="1">
      <c r="A57" s="99"/>
      <c r="B57" s="109"/>
      <c r="C57" s="2" t="s">
        <v>16</v>
      </c>
      <c r="D57" s="55"/>
      <c r="E57" s="55"/>
      <c r="F57" s="55"/>
      <c r="G57" s="86"/>
      <c r="H57" s="55"/>
      <c r="I57" s="55"/>
      <c r="J57" s="88"/>
      <c r="K57" s="45"/>
      <c r="L57" s="45"/>
    </row>
    <row r="58" spans="1:12" ht="16.5" thickBot="1">
      <c r="A58" s="104" t="s">
        <v>68</v>
      </c>
      <c r="B58" s="110" t="s">
        <v>115</v>
      </c>
      <c r="C58" s="3" t="s">
        <v>12</v>
      </c>
      <c r="D58" s="56"/>
      <c r="E58" s="56">
        <v>102</v>
      </c>
      <c r="F58" s="56"/>
      <c r="G58" s="56"/>
      <c r="H58" s="56"/>
      <c r="I58" s="56"/>
      <c r="J58" s="56"/>
    </row>
    <row r="59" spans="1:12" ht="16.5" thickBot="1">
      <c r="A59" s="104"/>
      <c r="B59" s="111"/>
      <c r="C59" s="3" t="s">
        <v>13</v>
      </c>
      <c r="D59" s="55"/>
      <c r="E59" s="55">
        <v>100</v>
      </c>
      <c r="F59" s="55"/>
      <c r="G59" s="55"/>
      <c r="H59" s="55"/>
      <c r="I59" s="55"/>
      <c r="J59" s="55"/>
    </row>
    <row r="60" spans="1:12" ht="16.5" thickBot="1">
      <c r="A60" s="104"/>
      <c r="B60" s="111"/>
      <c r="C60" s="3" t="s">
        <v>14</v>
      </c>
      <c r="D60" s="55"/>
      <c r="E60" s="55">
        <v>1</v>
      </c>
      <c r="F60" s="55"/>
      <c r="G60" s="55"/>
      <c r="H60" s="55"/>
      <c r="I60" s="55"/>
      <c r="J60" s="55"/>
    </row>
    <row r="61" spans="1:12" ht="23.25" thickBot="1">
      <c r="A61" s="104"/>
      <c r="B61" s="111"/>
      <c r="C61" s="3" t="s">
        <v>125</v>
      </c>
      <c r="D61" s="55"/>
      <c r="E61" s="55">
        <v>1</v>
      </c>
      <c r="F61" s="55"/>
      <c r="G61" s="55"/>
      <c r="H61" s="55"/>
      <c r="I61" s="55"/>
      <c r="J61" s="55"/>
    </row>
    <row r="62" spans="1:12" ht="16.5" thickBot="1">
      <c r="A62" s="104"/>
      <c r="B62" s="112"/>
      <c r="C62" s="3" t="s">
        <v>16</v>
      </c>
      <c r="D62" s="55"/>
      <c r="E62" s="55"/>
      <c r="F62" s="55"/>
      <c r="G62" s="55"/>
      <c r="H62" s="55"/>
      <c r="I62" s="55"/>
      <c r="J62" s="55"/>
    </row>
    <row r="63" spans="1:12" ht="16.5" thickBot="1">
      <c r="A63" s="104" t="s">
        <v>95</v>
      </c>
      <c r="B63" s="110" t="s">
        <v>69</v>
      </c>
      <c r="C63" s="3" t="s">
        <v>12</v>
      </c>
      <c r="D63" s="56">
        <f>SUM(D64:D67)</f>
        <v>1020</v>
      </c>
      <c r="E63" s="56">
        <f t="shared" ref="E63:J63" si="18">SUM(E64:E67)</f>
        <v>1187.0999999999999</v>
      </c>
      <c r="F63" s="56">
        <f t="shared" si="18"/>
        <v>1281</v>
      </c>
      <c r="G63" s="56">
        <f t="shared" si="18"/>
        <v>1400</v>
      </c>
      <c r="H63" s="56">
        <f t="shared" si="18"/>
        <v>1700</v>
      </c>
      <c r="I63" s="56">
        <f t="shared" si="18"/>
        <v>1700</v>
      </c>
      <c r="J63" s="56">
        <f t="shared" si="18"/>
        <v>1700</v>
      </c>
    </row>
    <row r="64" spans="1:12" ht="16.5" thickBot="1">
      <c r="A64" s="104"/>
      <c r="B64" s="111"/>
      <c r="C64" s="3" t="s">
        <v>13</v>
      </c>
      <c r="D64" s="55"/>
      <c r="E64" s="55"/>
      <c r="F64" s="55"/>
      <c r="G64" s="86"/>
      <c r="H64" s="55"/>
      <c r="I64" s="55"/>
      <c r="J64" s="55"/>
    </row>
    <row r="65" spans="1:13" ht="16.5" thickBot="1">
      <c r="A65" s="104"/>
      <c r="B65" s="111"/>
      <c r="C65" s="3" t="s">
        <v>14</v>
      </c>
      <c r="D65" s="55"/>
      <c r="E65" s="55"/>
      <c r="F65" s="55"/>
      <c r="G65" s="86"/>
      <c r="H65" s="55"/>
      <c r="I65" s="55"/>
      <c r="J65" s="55"/>
    </row>
    <row r="66" spans="1:13" ht="23.25" thickBot="1">
      <c r="A66" s="104"/>
      <c r="B66" s="111"/>
      <c r="C66" s="3" t="s">
        <v>125</v>
      </c>
      <c r="D66" s="55">
        <v>1020</v>
      </c>
      <c r="E66" s="55">
        <v>1187.0999999999999</v>
      </c>
      <c r="F66" s="55">
        <v>1281</v>
      </c>
      <c r="G66" s="86">
        <v>1400</v>
      </c>
      <c r="H66" s="55">
        <v>1700</v>
      </c>
      <c r="I66" s="55">
        <v>1700</v>
      </c>
      <c r="J66" s="55">
        <v>1700</v>
      </c>
    </row>
    <row r="67" spans="1:13" ht="16.5" thickBot="1">
      <c r="A67" s="105"/>
      <c r="B67" s="111"/>
      <c r="C67" s="2" t="s">
        <v>16</v>
      </c>
      <c r="D67" s="55"/>
      <c r="E67" s="55"/>
      <c r="F67" s="55"/>
      <c r="G67" s="86"/>
      <c r="H67" s="55"/>
      <c r="I67" s="55"/>
      <c r="J67" s="55"/>
    </row>
    <row r="68" spans="1:13" ht="16.5" customHeight="1" thickBot="1">
      <c r="A68" s="104" t="s">
        <v>100</v>
      </c>
      <c r="B68" s="130" t="s">
        <v>109</v>
      </c>
      <c r="C68" s="70" t="s">
        <v>12</v>
      </c>
      <c r="D68" s="56">
        <f>SUM(D69:D72)</f>
        <v>0</v>
      </c>
      <c r="E68" s="56">
        <f t="shared" ref="E68:J68" si="19">SUM(E69:E72)</f>
        <v>11173</v>
      </c>
      <c r="F68" s="56">
        <f t="shared" si="19"/>
        <v>4742.7798899999998</v>
      </c>
      <c r="G68" s="56">
        <f t="shared" si="19"/>
        <v>10000</v>
      </c>
      <c r="H68" s="56">
        <f t="shared" si="19"/>
        <v>12193</v>
      </c>
      <c r="I68" s="56">
        <f t="shared" si="19"/>
        <v>0</v>
      </c>
      <c r="J68" s="56">
        <f t="shared" si="19"/>
        <v>0</v>
      </c>
    </row>
    <row r="69" spans="1:13" ht="16.5" thickBot="1">
      <c r="A69" s="104"/>
      <c r="B69" s="130"/>
      <c r="C69" s="70" t="s">
        <v>13</v>
      </c>
      <c r="D69" s="55"/>
      <c r="E69" s="55">
        <v>9457.4</v>
      </c>
      <c r="F69" s="55">
        <v>4631.3</v>
      </c>
      <c r="G69" s="86">
        <v>10000</v>
      </c>
      <c r="H69" s="55">
        <v>12193</v>
      </c>
      <c r="I69" s="55"/>
      <c r="J69" s="55">
        <v>0</v>
      </c>
    </row>
    <row r="70" spans="1:13" ht="16.5" thickBot="1">
      <c r="A70" s="104"/>
      <c r="B70" s="130"/>
      <c r="C70" s="70" t="s">
        <v>14</v>
      </c>
      <c r="D70" s="55"/>
      <c r="E70" s="55">
        <v>193</v>
      </c>
      <c r="F70" s="55">
        <v>94.5</v>
      </c>
      <c r="G70" s="86"/>
      <c r="H70" s="55"/>
      <c r="I70" s="55"/>
      <c r="J70" s="55">
        <v>0</v>
      </c>
    </row>
    <row r="71" spans="1:13" ht="23.25" thickBot="1">
      <c r="A71" s="104"/>
      <c r="B71" s="130"/>
      <c r="C71" s="70" t="s">
        <v>125</v>
      </c>
      <c r="D71" s="55">
        <v>0</v>
      </c>
      <c r="E71" s="55">
        <v>1522.6</v>
      </c>
      <c r="F71" s="55">
        <f>0.9+16.07989</f>
        <v>16.979889999999997</v>
      </c>
      <c r="G71" s="86"/>
      <c r="H71" s="55"/>
      <c r="I71" s="55"/>
      <c r="J71" s="55">
        <v>0</v>
      </c>
    </row>
    <row r="72" spans="1:13" ht="16.5" thickBot="1">
      <c r="A72" s="104"/>
      <c r="B72" s="130"/>
      <c r="C72" s="70" t="s">
        <v>16</v>
      </c>
      <c r="D72" s="55"/>
      <c r="E72" s="55"/>
      <c r="F72" s="55"/>
      <c r="G72" s="86"/>
      <c r="H72" s="55"/>
      <c r="I72" s="55"/>
      <c r="J72" s="55"/>
    </row>
    <row r="73" spans="1:13" ht="16.5" thickBot="1">
      <c r="A73" s="105" t="s">
        <v>157</v>
      </c>
      <c r="B73" s="105" t="s">
        <v>158</v>
      </c>
      <c r="C73" s="70" t="s">
        <v>12</v>
      </c>
      <c r="D73" s="73"/>
      <c r="E73" s="73"/>
      <c r="F73" s="73"/>
      <c r="G73" s="73">
        <f>G74+G75+G76+G77</f>
        <v>102.06143999999999</v>
      </c>
      <c r="H73" s="73"/>
      <c r="I73" s="73"/>
      <c r="J73" s="73"/>
    </row>
    <row r="74" spans="1:13" ht="16.5" thickBot="1">
      <c r="A74" s="106"/>
      <c r="B74" s="106"/>
      <c r="C74" s="70" t="s">
        <v>13</v>
      </c>
      <c r="D74" s="55"/>
      <c r="E74" s="55"/>
      <c r="F74" s="55"/>
      <c r="G74" s="86">
        <v>100</v>
      </c>
      <c r="H74" s="55"/>
      <c r="I74" s="55"/>
      <c r="J74" s="55"/>
    </row>
    <row r="75" spans="1:13" ht="16.5" customHeight="1" thickBot="1">
      <c r="A75" s="106"/>
      <c r="B75" s="106"/>
      <c r="C75" s="70" t="s">
        <v>14</v>
      </c>
      <c r="D75" s="55"/>
      <c r="E75" s="55"/>
      <c r="F75" s="55"/>
      <c r="G75" s="86">
        <v>2.0408200000000001</v>
      </c>
      <c r="H75" s="55"/>
      <c r="I75" s="55"/>
      <c r="J75" s="55"/>
    </row>
    <row r="76" spans="1:13" ht="23.25" thickBot="1">
      <c r="A76" s="106"/>
      <c r="B76" s="106"/>
      <c r="C76" s="70" t="s">
        <v>125</v>
      </c>
      <c r="D76" s="55"/>
      <c r="E76" s="55"/>
      <c r="F76" s="55"/>
      <c r="G76" s="86">
        <v>2.0619999999999999E-2</v>
      </c>
      <c r="H76" s="55"/>
      <c r="I76" s="55"/>
      <c r="J76" s="55"/>
    </row>
    <row r="77" spans="1:13" ht="16.5" thickBot="1">
      <c r="A77" s="107"/>
      <c r="B77" s="107"/>
      <c r="C77" s="70" t="s">
        <v>155</v>
      </c>
      <c r="D77" s="55"/>
      <c r="E77" s="55"/>
      <c r="F77" s="55"/>
      <c r="G77" s="86"/>
      <c r="H77" s="55"/>
      <c r="I77" s="55"/>
      <c r="J77" s="55"/>
    </row>
    <row r="78" spans="1:13" ht="16.5" thickBot="1">
      <c r="A78" s="116" t="s">
        <v>34</v>
      </c>
      <c r="B78" s="116" t="s">
        <v>160</v>
      </c>
      <c r="C78" s="3" t="s">
        <v>12</v>
      </c>
      <c r="D78" s="42">
        <f>SUM(D79:D80)</f>
        <v>60</v>
      </c>
      <c r="E78" s="42">
        <f t="shared" ref="E78:J78" si="20">SUM(E79:E80)</f>
        <v>59.7</v>
      </c>
      <c r="F78" s="42">
        <v>59.9</v>
      </c>
      <c r="G78" s="42">
        <f t="shared" si="20"/>
        <v>99.1</v>
      </c>
      <c r="H78" s="42">
        <f t="shared" si="20"/>
        <v>79.3</v>
      </c>
      <c r="I78" s="42">
        <f t="shared" si="20"/>
        <v>79.3</v>
      </c>
      <c r="J78" s="42">
        <f t="shared" si="20"/>
        <v>79.3</v>
      </c>
    </row>
    <row r="79" spans="1:13" ht="23.25" thickBot="1">
      <c r="A79" s="116"/>
      <c r="B79" s="116"/>
      <c r="C79" s="3" t="s">
        <v>125</v>
      </c>
      <c r="D79" s="74">
        <v>60</v>
      </c>
      <c r="E79" s="74">
        <v>59.7</v>
      </c>
      <c r="F79" s="74">
        <v>59.9</v>
      </c>
      <c r="G79" s="89">
        <f>79.3+20-0.2</f>
        <v>99.1</v>
      </c>
      <c r="H79" s="74">
        <v>79.3</v>
      </c>
      <c r="I79" s="74">
        <v>79.3</v>
      </c>
      <c r="J79" s="74">
        <v>79.3</v>
      </c>
      <c r="K79" s="48"/>
      <c r="L79" s="45"/>
      <c r="M79" s="45"/>
    </row>
    <row r="80" spans="1:13" ht="16.5" thickBot="1">
      <c r="A80" s="117"/>
      <c r="B80" s="117"/>
      <c r="C80" s="3" t="s">
        <v>37</v>
      </c>
      <c r="D80" s="59">
        <v>0</v>
      </c>
      <c r="E80" s="59">
        <v>0</v>
      </c>
      <c r="F80" s="59">
        <v>0</v>
      </c>
      <c r="G80" s="90">
        <v>0</v>
      </c>
      <c r="H80" s="59">
        <v>0</v>
      </c>
      <c r="I80" s="59">
        <v>0</v>
      </c>
      <c r="J80" s="91">
        <v>0</v>
      </c>
      <c r="K80" s="45"/>
      <c r="L80" s="45"/>
      <c r="M80" s="45"/>
    </row>
    <row r="81" spans="1:10" ht="16.5" customHeight="1" thickBot="1">
      <c r="A81" s="54" t="s">
        <v>20</v>
      </c>
      <c r="B81" s="118" t="s">
        <v>39</v>
      </c>
      <c r="C81" s="3" t="s">
        <v>12</v>
      </c>
      <c r="D81" s="74">
        <v>60</v>
      </c>
      <c r="E81" s="74">
        <v>59.7</v>
      </c>
      <c r="F81" s="74">
        <v>59.9</v>
      </c>
      <c r="G81" s="89">
        <f>G82</f>
        <v>99.1</v>
      </c>
      <c r="H81" s="74">
        <f t="shared" ref="H81:I81" si="21">H82</f>
        <v>79.3</v>
      </c>
      <c r="I81" s="74">
        <f t="shared" si="21"/>
        <v>79.3</v>
      </c>
      <c r="J81" s="74">
        <v>79.3</v>
      </c>
    </row>
    <row r="82" spans="1:10" ht="17.25" customHeight="1" thickBot="1">
      <c r="A82" s="54" t="s">
        <v>38</v>
      </c>
      <c r="B82" s="116"/>
      <c r="C82" s="3" t="s">
        <v>125</v>
      </c>
      <c r="D82" s="74">
        <v>60</v>
      </c>
      <c r="E82" s="74">
        <v>59.7</v>
      </c>
      <c r="F82" s="74">
        <v>59.9</v>
      </c>
      <c r="G82" s="89">
        <f>79.3+20-0.2</f>
        <v>99.1</v>
      </c>
      <c r="H82" s="74">
        <v>79.3</v>
      </c>
      <c r="I82" s="74">
        <v>79.3</v>
      </c>
      <c r="J82" s="74">
        <v>79.3</v>
      </c>
    </row>
    <row r="83" spans="1:10" ht="22.5" customHeight="1" thickBot="1">
      <c r="A83" s="9"/>
      <c r="B83" s="117"/>
      <c r="C83" s="3" t="s">
        <v>37</v>
      </c>
      <c r="D83" s="59">
        <v>0</v>
      </c>
      <c r="E83" s="59">
        <v>0</v>
      </c>
      <c r="F83" s="59">
        <v>0</v>
      </c>
      <c r="G83" s="90">
        <v>0</v>
      </c>
      <c r="H83" s="59">
        <v>0</v>
      </c>
      <c r="I83" s="59">
        <v>0</v>
      </c>
      <c r="J83" s="59">
        <v>0</v>
      </c>
    </row>
    <row r="84" spans="1:10" ht="17.25" customHeight="1" thickBot="1">
      <c r="A84" s="101" t="s">
        <v>144</v>
      </c>
      <c r="B84" s="98" t="s">
        <v>145</v>
      </c>
      <c r="C84" s="3" t="s">
        <v>12</v>
      </c>
      <c r="D84" s="59"/>
      <c r="E84" s="59"/>
      <c r="F84" s="59"/>
      <c r="G84" s="90"/>
      <c r="H84" s="59"/>
      <c r="I84" s="59"/>
      <c r="J84" s="59"/>
    </row>
    <row r="85" spans="1:10" ht="20.25" customHeight="1" thickBot="1">
      <c r="A85" s="102"/>
      <c r="B85" s="99"/>
      <c r="C85" s="3" t="s">
        <v>125</v>
      </c>
      <c r="D85" s="59"/>
      <c r="E85" s="59"/>
      <c r="F85" s="59"/>
      <c r="G85" s="90"/>
      <c r="H85" s="59"/>
      <c r="I85" s="59"/>
      <c r="J85" s="59"/>
    </row>
    <row r="86" spans="1:10" ht="20.25" customHeight="1" thickBot="1">
      <c r="A86" s="103"/>
      <c r="B86" s="100"/>
      <c r="C86" s="3" t="s">
        <v>37</v>
      </c>
      <c r="D86" s="55"/>
      <c r="E86" s="55"/>
      <c r="F86" s="55"/>
      <c r="G86" s="86"/>
      <c r="H86" s="55"/>
      <c r="I86" s="55"/>
      <c r="J86" s="55"/>
    </row>
    <row r="87" spans="1:10" ht="23.25" customHeight="1" thickBot="1">
      <c r="A87" s="118" t="s">
        <v>40</v>
      </c>
      <c r="B87" s="2" t="s">
        <v>41</v>
      </c>
      <c r="C87" s="3" t="s">
        <v>12</v>
      </c>
      <c r="D87" s="42">
        <f>D88</f>
        <v>8593.2999999999993</v>
      </c>
      <c r="E87" s="42">
        <f t="shared" ref="E87:J87" si="22">E88</f>
        <v>10204.1</v>
      </c>
      <c r="F87" s="42">
        <f t="shared" si="22"/>
        <v>10358.700000000001</v>
      </c>
      <c r="G87" s="42">
        <f t="shared" si="22"/>
        <v>13189.4</v>
      </c>
      <c r="H87" s="42">
        <f t="shared" si="22"/>
        <v>12900.4</v>
      </c>
      <c r="I87" s="42">
        <f t="shared" si="22"/>
        <v>10700.4</v>
      </c>
      <c r="J87" s="42">
        <f t="shared" si="22"/>
        <v>10700.4</v>
      </c>
    </row>
    <row r="88" spans="1:10" ht="28.5" customHeight="1">
      <c r="A88" s="116"/>
      <c r="B88" s="125" t="s">
        <v>133</v>
      </c>
      <c r="C88" s="2" t="s">
        <v>125</v>
      </c>
      <c r="D88" s="69">
        <v>8593.2999999999993</v>
      </c>
      <c r="E88" s="69">
        <v>10204.1</v>
      </c>
      <c r="F88" s="69">
        <v>10358.700000000001</v>
      </c>
      <c r="G88" s="85">
        <v>13189.4</v>
      </c>
      <c r="H88" s="92">
        <v>12900.4</v>
      </c>
      <c r="I88" s="92">
        <v>10700.4</v>
      </c>
      <c r="J88" s="92">
        <v>10700.4</v>
      </c>
    </row>
    <row r="89" spans="1:10" ht="29.25" customHeight="1">
      <c r="A89" s="116"/>
      <c r="B89" s="126"/>
      <c r="C89" s="61" t="s">
        <v>16</v>
      </c>
      <c r="D89" s="60">
        <v>0</v>
      </c>
      <c r="E89" s="60">
        <v>0</v>
      </c>
      <c r="F89" s="60">
        <v>0</v>
      </c>
      <c r="G89" s="85">
        <v>0</v>
      </c>
      <c r="H89" s="60">
        <v>0</v>
      </c>
      <c r="I89" s="60">
        <v>0</v>
      </c>
      <c r="J89" s="60">
        <v>0</v>
      </c>
    </row>
    <row r="90" spans="1:10" ht="17.25" customHeight="1">
      <c r="A90" s="93" t="s">
        <v>64</v>
      </c>
      <c r="B90" s="95" t="s">
        <v>162</v>
      </c>
      <c r="C90" s="65" t="s">
        <v>12</v>
      </c>
      <c r="D90" s="60"/>
      <c r="E90" s="60"/>
      <c r="F90" s="60">
        <f>F91</f>
        <v>10358.700000000001</v>
      </c>
      <c r="G90" s="85">
        <f t="shared" ref="G90:J90" si="23">G91</f>
        <v>13189.4</v>
      </c>
      <c r="H90" s="60">
        <f t="shared" si="23"/>
        <v>12900.4</v>
      </c>
      <c r="I90" s="60">
        <f t="shared" si="23"/>
        <v>10700.4</v>
      </c>
      <c r="J90" s="60">
        <f t="shared" si="23"/>
        <v>10700.4</v>
      </c>
    </row>
    <row r="91" spans="1:10" ht="22.5" customHeight="1">
      <c r="A91" s="93"/>
      <c r="B91" s="96"/>
      <c r="C91" s="65" t="s">
        <v>125</v>
      </c>
      <c r="D91" s="60"/>
      <c r="E91" s="60"/>
      <c r="F91" s="60">
        <v>10358.700000000001</v>
      </c>
      <c r="G91" s="85">
        <v>13189.4</v>
      </c>
      <c r="H91" s="60">
        <v>12900.4</v>
      </c>
      <c r="I91" s="60">
        <v>10700.4</v>
      </c>
      <c r="J91" s="60">
        <v>10700.4</v>
      </c>
    </row>
    <row r="92" spans="1:10" ht="42.75" customHeight="1">
      <c r="A92" s="94"/>
      <c r="B92" s="97"/>
      <c r="C92" s="65" t="s">
        <v>155</v>
      </c>
      <c r="D92" s="60"/>
      <c r="E92" s="60"/>
      <c r="F92" s="60"/>
      <c r="G92" s="85"/>
      <c r="H92" s="60"/>
      <c r="I92" s="60"/>
      <c r="J92" s="60"/>
    </row>
    <row r="93" spans="1:10" ht="18" customHeight="1">
      <c r="A93" s="110" t="s">
        <v>117</v>
      </c>
      <c r="B93" s="127" t="s">
        <v>118</v>
      </c>
      <c r="C93" s="61" t="s">
        <v>12</v>
      </c>
      <c r="D93" s="64">
        <v>0</v>
      </c>
      <c r="E93" s="64">
        <v>0</v>
      </c>
      <c r="F93" s="64">
        <v>5</v>
      </c>
      <c r="G93" s="64">
        <v>0</v>
      </c>
      <c r="H93" s="64">
        <v>0</v>
      </c>
      <c r="I93" s="64">
        <v>0</v>
      </c>
      <c r="J93" s="64">
        <v>0</v>
      </c>
    </row>
    <row r="94" spans="1:10" ht="22.5">
      <c r="A94" s="111"/>
      <c r="B94" s="128"/>
      <c r="C94" s="61" t="s">
        <v>125</v>
      </c>
      <c r="D94" s="62">
        <v>0</v>
      </c>
      <c r="E94" s="62">
        <v>0</v>
      </c>
      <c r="F94" s="62">
        <v>5</v>
      </c>
      <c r="G94" s="62">
        <v>0</v>
      </c>
      <c r="H94" s="62">
        <v>0</v>
      </c>
      <c r="I94" s="62">
        <v>0</v>
      </c>
      <c r="J94" s="62">
        <v>0</v>
      </c>
    </row>
    <row r="95" spans="1:10" ht="16.5" customHeight="1" thickBot="1">
      <c r="A95" s="112"/>
      <c r="B95" s="129"/>
      <c r="C95" s="3" t="s">
        <v>37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</row>
    <row r="96" spans="1:10" ht="19.5" customHeight="1" thickBot="1">
      <c r="A96" s="105" t="s">
        <v>64</v>
      </c>
      <c r="B96" s="110" t="s">
        <v>119</v>
      </c>
      <c r="C96" s="3" t="s">
        <v>12</v>
      </c>
      <c r="D96" s="64">
        <v>0</v>
      </c>
      <c r="E96" s="64">
        <v>0</v>
      </c>
      <c r="F96" s="64">
        <v>5</v>
      </c>
      <c r="G96" s="64">
        <v>0</v>
      </c>
      <c r="H96" s="64">
        <v>0</v>
      </c>
      <c r="I96" s="64">
        <v>0</v>
      </c>
      <c r="J96" s="64">
        <v>0</v>
      </c>
    </row>
    <row r="97" spans="1:10" ht="23.25" thickBot="1">
      <c r="A97" s="106"/>
      <c r="B97" s="111"/>
      <c r="C97" s="3" t="s">
        <v>125</v>
      </c>
      <c r="D97" s="62">
        <v>0</v>
      </c>
      <c r="E97" s="62">
        <v>0</v>
      </c>
      <c r="F97" s="62">
        <v>5</v>
      </c>
      <c r="G97" s="62">
        <v>0</v>
      </c>
      <c r="H97" s="62">
        <v>0</v>
      </c>
      <c r="I97" s="62">
        <v>0</v>
      </c>
      <c r="J97" s="62">
        <v>0</v>
      </c>
    </row>
    <row r="98" spans="1:10" ht="18" customHeight="1" thickBot="1">
      <c r="A98" s="107"/>
      <c r="B98" s="112"/>
      <c r="C98" s="3" t="s">
        <v>37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</row>
  </sheetData>
  <mergeCells count="44">
    <mergeCell ref="A13:A17"/>
    <mergeCell ref="A96:A98"/>
    <mergeCell ref="B96:B98"/>
    <mergeCell ref="B88:B89"/>
    <mergeCell ref="B93:B95"/>
    <mergeCell ref="A93:A95"/>
    <mergeCell ref="B68:B72"/>
    <mergeCell ref="B81:B83"/>
    <mergeCell ref="A87:A89"/>
    <mergeCell ref="A38:A42"/>
    <mergeCell ref="B38:B42"/>
    <mergeCell ref="A43:A47"/>
    <mergeCell ref="B43:B47"/>
    <mergeCell ref="A48:A52"/>
    <mergeCell ref="B48:B52"/>
    <mergeCell ref="A53:A57"/>
    <mergeCell ref="E1:J1"/>
    <mergeCell ref="A2:J2"/>
    <mergeCell ref="A3:J3"/>
    <mergeCell ref="A78:A80"/>
    <mergeCell ref="B78:B80"/>
    <mergeCell ref="B18:B22"/>
    <mergeCell ref="B23:B27"/>
    <mergeCell ref="A28:A32"/>
    <mergeCell ref="B28:B32"/>
    <mergeCell ref="A33:A37"/>
    <mergeCell ref="B33:B37"/>
    <mergeCell ref="A4:A6"/>
    <mergeCell ref="B4:B6"/>
    <mergeCell ref="D4:J5"/>
    <mergeCell ref="B8:B12"/>
    <mergeCell ref="B13:B17"/>
    <mergeCell ref="B53:B57"/>
    <mergeCell ref="A58:A62"/>
    <mergeCell ref="B58:B62"/>
    <mergeCell ref="A63:A67"/>
    <mergeCell ref="B63:B67"/>
    <mergeCell ref="A90:A92"/>
    <mergeCell ref="B90:B92"/>
    <mergeCell ref="B84:B86"/>
    <mergeCell ref="A84:A86"/>
    <mergeCell ref="A68:A72"/>
    <mergeCell ref="B73:B77"/>
    <mergeCell ref="A73:A77"/>
  </mergeCells>
  <pageMargins left="0.70866141732283472" right="0.70866141732283472" top="0.78740157480314965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140625" style="10" bestFit="1" customWidth="1"/>
    <col min="6" max="6" width="11" style="10" bestFit="1" customWidth="1"/>
    <col min="7" max="7" width="11.140625" style="10" bestFit="1" customWidth="1"/>
    <col min="8" max="8" width="9.85546875" style="10" bestFit="1" customWidth="1"/>
    <col min="9" max="9" width="9.7109375" style="10" bestFit="1" customWidth="1"/>
    <col min="10" max="11" width="10.85546875" style="10" bestFit="1" customWidth="1"/>
    <col min="12" max="12" width="9.140625" style="10" customWidth="1"/>
    <col min="13" max="13" width="10.85546875" style="10" bestFit="1" customWidth="1"/>
    <col min="14" max="16384" width="9.140625" style="10"/>
  </cols>
  <sheetData>
    <row r="1" spans="1:13">
      <c r="A1" s="134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67.5" customHeight="1">
      <c r="A2" s="135" t="s">
        <v>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3.5" customHeight="1">
      <c r="A3" s="130" t="s">
        <v>43</v>
      </c>
      <c r="B3" s="130" t="s">
        <v>66</v>
      </c>
      <c r="C3" s="130" t="s">
        <v>67</v>
      </c>
      <c r="D3" s="130" t="s">
        <v>44</v>
      </c>
      <c r="E3" s="104" t="s">
        <v>45</v>
      </c>
      <c r="F3" s="104"/>
      <c r="G3" s="104"/>
      <c r="H3" s="104"/>
      <c r="I3" s="104"/>
      <c r="J3" s="104"/>
      <c r="K3" s="104"/>
      <c r="L3" s="104"/>
      <c r="M3" s="104"/>
    </row>
    <row r="4" spans="1:13" ht="16.5" customHeight="1">
      <c r="A4" s="130"/>
      <c r="B4" s="130"/>
      <c r="C4" s="130"/>
      <c r="D4" s="130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31" t="s">
        <v>46</v>
      </c>
      <c r="B6" s="136" t="s">
        <v>11</v>
      </c>
      <c r="C6" s="131" t="s">
        <v>12</v>
      </c>
      <c r="D6" s="131" t="s">
        <v>47</v>
      </c>
      <c r="E6" s="132">
        <f>E8</f>
        <v>34676.500000000007</v>
      </c>
      <c r="F6" s="133">
        <f t="shared" ref="F6:J6" si="0">F8</f>
        <v>40843.140000000007</v>
      </c>
      <c r="G6" s="132">
        <f t="shared" si="0"/>
        <v>40929.599999999999</v>
      </c>
      <c r="H6" s="133">
        <f t="shared" si="0"/>
        <v>39611.800000000003</v>
      </c>
      <c r="I6" s="133">
        <f t="shared" si="0"/>
        <v>35511.800000000003</v>
      </c>
      <c r="J6" s="132">
        <f t="shared" si="0"/>
        <v>40517.01</v>
      </c>
      <c r="K6" s="132">
        <f t="shared" ref="K6:M6" si="1">K8</f>
        <v>40517.01</v>
      </c>
      <c r="L6" s="132">
        <f t="shared" si="1"/>
        <v>40517.01</v>
      </c>
      <c r="M6" s="132">
        <f t="shared" si="1"/>
        <v>40517.01</v>
      </c>
    </row>
    <row r="7" spans="1:13">
      <c r="A7" s="131"/>
      <c r="B7" s="136"/>
      <c r="C7" s="131"/>
      <c r="D7" s="131"/>
      <c r="E7" s="132"/>
      <c r="F7" s="133"/>
      <c r="G7" s="132"/>
      <c r="H7" s="133"/>
      <c r="I7" s="133"/>
      <c r="J7" s="132"/>
      <c r="K7" s="132"/>
      <c r="L7" s="132"/>
      <c r="M7" s="132"/>
    </row>
    <row r="8" spans="1:13" ht="49.5" customHeight="1">
      <c r="A8" s="131"/>
      <c r="B8" s="136"/>
      <c r="C8" s="15" t="s">
        <v>48</v>
      </c>
      <c r="D8" s="15" t="s">
        <v>49</v>
      </c>
      <c r="E8" s="16">
        <f t="shared" ref="E8:M8" si="2">E9+E26+E28</f>
        <v>34676.500000000007</v>
      </c>
      <c r="F8" s="18">
        <f t="shared" si="2"/>
        <v>40843.140000000007</v>
      </c>
      <c r="G8" s="16">
        <f t="shared" si="2"/>
        <v>40929.599999999999</v>
      </c>
      <c r="H8" s="16">
        <f t="shared" si="2"/>
        <v>39611.800000000003</v>
      </c>
      <c r="I8" s="16">
        <f t="shared" si="2"/>
        <v>35511.800000000003</v>
      </c>
      <c r="J8" s="16">
        <f t="shared" si="2"/>
        <v>40517.01</v>
      </c>
      <c r="K8" s="16">
        <f t="shared" si="2"/>
        <v>40517.01</v>
      </c>
      <c r="L8" s="16">
        <f t="shared" si="2"/>
        <v>40517.01</v>
      </c>
      <c r="M8" s="16">
        <f t="shared" si="2"/>
        <v>40517.01</v>
      </c>
    </row>
    <row r="9" spans="1:13" ht="18.75" customHeight="1">
      <c r="A9" s="15" t="s">
        <v>50</v>
      </c>
      <c r="B9" s="15" t="s">
        <v>18</v>
      </c>
      <c r="C9" s="15" t="s">
        <v>12</v>
      </c>
      <c r="D9" s="15" t="s">
        <v>49</v>
      </c>
      <c r="E9" s="16">
        <f>SUM(E10:E25)</f>
        <v>27804.700000000004</v>
      </c>
      <c r="F9" s="16">
        <f t="shared" ref="F9:M9" si="3">SUM(F10:F25)</f>
        <v>32069.540000000005</v>
      </c>
      <c r="G9" s="16">
        <f t="shared" si="3"/>
        <v>31220.299999999996</v>
      </c>
      <c r="H9" s="16">
        <f t="shared" si="3"/>
        <v>30903</v>
      </c>
      <c r="I9" s="16">
        <f t="shared" si="3"/>
        <v>26903</v>
      </c>
      <c r="J9" s="16">
        <f t="shared" si="3"/>
        <v>32509.93</v>
      </c>
      <c r="K9" s="16">
        <f t="shared" si="3"/>
        <v>32509.93</v>
      </c>
      <c r="L9" s="16">
        <f t="shared" si="3"/>
        <v>32509.93</v>
      </c>
      <c r="M9" s="16">
        <f t="shared" si="3"/>
        <v>32509.93</v>
      </c>
    </row>
    <row r="10" spans="1:13" ht="25.5" customHeight="1">
      <c r="A10" s="15" t="s">
        <v>89</v>
      </c>
      <c r="B10" s="17" t="s">
        <v>22</v>
      </c>
      <c r="C10" s="15" t="s">
        <v>51</v>
      </c>
      <c r="D10" s="12" t="s">
        <v>77</v>
      </c>
      <c r="E10" s="11">
        <v>2298.4</v>
      </c>
      <c r="F10" s="11">
        <v>2419.6999999999998</v>
      </c>
      <c r="G10" s="16">
        <v>2491.1</v>
      </c>
      <c r="H10" s="11">
        <v>2491.1</v>
      </c>
      <c r="I10" s="11">
        <v>2491.1</v>
      </c>
      <c r="J10" s="11">
        <v>2382.6999999999998</v>
      </c>
      <c r="K10" s="11">
        <v>2382.6999999999998</v>
      </c>
      <c r="L10" s="11">
        <v>2382.6999999999998</v>
      </c>
      <c r="M10" s="11">
        <v>2382.6999999999998</v>
      </c>
    </row>
    <row r="11" spans="1:13" ht="24" customHeight="1">
      <c r="A11" s="130" t="s">
        <v>90</v>
      </c>
      <c r="B11" s="130" t="s">
        <v>24</v>
      </c>
      <c r="C11" s="15" t="s">
        <v>52</v>
      </c>
      <c r="D11" s="12" t="s">
        <v>78</v>
      </c>
      <c r="E11" s="11">
        <v>14773</v>
      </c>
      <c r="F11" s="13">
        <v>19251.240000000002</v>
      </c>
      <c r="G11" s="16">
        <v>16591.599999999999</v>
      </c>
      <c r="H11" s="11">
        <v>18355.2</v>
      </c>
      <c r="I11" s="11">
        <v>14355.2</v>
      </c>
      <c r="J11" s="11">
        <v>15350</v>
      </c>
      <c r="K11" s="11">
        <v>15250</v>
      </c>
      <c r="L11" s="11">
        <v>15150</v>
      </c>
      <c r="M11" s="11">
        <v>15050</v>
      </c>
    </row>
    <row r="12" spans="1:13" ht="24" customHeight="1">
      <c r="A12" s="130"/>
      <c r="B12" s="130"/>
      <c r="C12" s="15" t="s">
        <v>53</v>
      </c>
      <c r="D12" s="12" t="s">
        <v>79</v>
      </c>
      <c r="E12" s="11">
        <v>1988.7</v>
      </c>
      <c r="F12" s="11">
        <v>2038.9</v>
      </c>
      <c r="G12" s="16">
        <v>1347.3</v>
      </c>
      <c r="H12" s="11">
        <v>1761</v>
      </c>
      <c r="I12" s="11">
        <v>1761</v>
      </c>
      <c r="J12" s="11">
        <v>2012.3</v>
      </c>
      <c r="K12" s="11">
        <v>2012.3</v>
      </c>
      <c r="L12" s="11">
        <v>2012.3</v>
      </c>
      <c r="M12" s="11">
        <v>2012.3</v>
      </c>
    </row>
    <row r="13" spans="1:13" ht="42" customHeight="1">
      <c r="A13" s="130"/>
      <c r="B13" s="130"/>
      <c r="C13" s="15" t="s">
        <v>54</v>
      </c>
      <c r="D13" s="12" t="s">
        <v>80</v>
      </c>
      <c r="E13" s="11">
        <v>6274.9</v>
      </c>
      <c r="F13" s="11">
        <v>6658.4</v>
      </c>
      <c r="G13" s="16">
        <v>7413.1</v>
      </c>
      <c r="H13" s="11">
        <v>7429.7</v>
      </c>
      <c r="I13" s="11">
        <v>7429.7</v>
      </c>
      <c r="J13" s="11">
        <v>6931</v>
      </c>
      <c r="K13" s="11">
        <v>6931</v>
      </c>
      <c r="L13" s="11">
        <v>6931</v>
      </c>
      <c r="M13" s="11">
        <v>6931</v>
      </c>
    </row>
    <row r="14" spans="1:13" ht="18.75" customHeight="1">
      <c r="A14" s="131" t="s">
        <v>25</v>
      </c>
      <c r="B14" s="131" t="s">
        <v>26</v>
      </c>
      <c r="C14" s="15" t="s">
        <v>55</v>
      </c>
      <c r="D14" s="12" t="s">
        <v>81</v>
      </c>
      <c r="E14" s="11">
        <v>459.9</v>
      </c>
      <c r="F14" s="11">
        <v>383.8</v>
      </c>
      <c r="G14" s="16">
        <v>466.8</v>
      </c>
      <c r="H14" s="11">
        <v>466.8</v>
      </c>
      <c r="I14" s="11">
        <v>466.8</v>
      </c>
      <c r="J14" s="11">
        <v>466.8</v>
      </c>
      <c r="K14" s="11">
        <v>466.8</v>
      </c>
      <c r="L14" s="11">
        <v>466.8</v>
      </c>
      <c r="M14" s="11">
        <v>466.8</v>
      </c>
    </row>
    <row r="15" spans="1:13" ht="36.75" customHeight="1">
      <c r="A15" s="131"/>
      <c r="B15" s="131"/>
      <c r="C15" s="15" t="s">
        <v>51</v>
      </c>
      <c r="D15" s="12" t="s">
        <v>82</v>
      </c>
      <c r="E15" s="11">
        <v>69.2</v>
      </c>
      <c r="F15" s="11">
        <v>72.2</v>
      </c>
      <c r="G15" s="16">
        <v>114.2</v>
      </c>
      <c r="H15" s="11">
        <v>114.2</v>
      </c>
      <c r="I15" s="11">
        <v>114.2</v>
      </c>
      <c r="J15" s="11">
        <v>114.2</v>
      </c>
      <c r="K15" s="11">
        <v>114.2</v>
      </c>
      <c r="L15" s="11">
        <v>114.2</v>
      </c>
      <c r="M15" s="11">
        <v>114.2</v>
      </c>
    </row>
    <row r="16" spans="1:13" ht="70.5" customHeight="1">
      <c r="A16" s="15" t="s">
        <v>27</v>
      </c>
      <c r="B16" s="15" t="s">
        <v>28</v>
      </c>
      <c r="C16" s="15" t="s">
        <v>55</v>
      </c>
      <c r="D16" s="12" t="s">
        <v>94</v>
      </c>
      <c r="E16" s="11">
        <v>798</v>
      </c>
      <c r="F16" s="11"/>
      <c r="G16" s="16"/>
      <c r="H16" s="11"/>
      <c r="I16" s="11"/>
      <c r="J16" s="11"/>
      <c r="K16" s="11"/>
      <c r="L16" s="11"/>
      <c r="M16" s="11"/>
    </row>
    <row r="17" spans="1:13" ht="24" customHeight="1">
      <c r="A17" s="110" t="s">
        <v>29</v>
      </c>
      <c r="B17" s="110" t="s">
        <v>97</v>
      </c>
      <c r="C17" s="104" t="s">
        <v>55</v>
      </c>
      <c r="D17" s="12" t="s">
        <v>56</v>
      </c>
      <c r="E17" s="11">
        <v>1138.2</v>
      </c>
      <c r="F17" s="11">
        <v>0</v>
      </c>
      <c r="G17" s="16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32.25" customHeight="1">
      <c r="A18" s="112"/>
      <c r="B18" s="112"/>
      <c r="C18" s="104"/>
      <c r="D18" s="12" t="s">
        <v>98</v>
      </c>
      <c r="E18" s="11">
        <v>0</v>
      </c>
      <c r="F18" s="11">
        <v>774.6</v>
      </c>
      <c r="G18" s="16">
        <v>846.5</v>
      </c>
      <c r="H18" s="11">
        <v>0</v>
      </c>
      <c r="I18" s="11">
        <v>0</v>
      </c>
      <c r="J18" s="11">
        <v>775</v>
      </c>
      <c r="K18" s="11">
        <v>775</v>
      </c>
      <c r="L18" s="11">
        <v>775</v>
      </c>
      <c r="M18" s="11">
        <v>775</v>
      </c>
    </row>
    <row r="19" spans="1:13" ht="36" customHeight="1">
      <c r="A19" s="15" t="s">
        <v>31</v>
      </c>
      <c r="B19" s="15" t="s">
        <v>99</v>
      </c>
      <c r="C19" s="15" t="s">
        <v>53</v>
      </c>
      <c r="D19" s="12" t="s">
        <v>93</v>
      </c>
      <c r="E19" s="11">
        <v>0</v>
      </c>
      <c r="F19" s="11">
        <v>0</v>
      </c>
      <c r="G19" s="16">
        <v>260</v>
      </c>
      <c r="H19" s="11">
        <v>0</v>
      </c>
      <c r="I19" s="11">
        <v>0</v>
      </c>
      <c r="J19" s="11">
        <v>339.7</v>
      </c>
      <c r="K19" s="11">
        <v>339.7</v>
      </c>
      <c r="L19" s="11">
        <v>339.7</v>
      </c>
      <c r="M19" s="11">
        <v>339.7</v>
      </c>
    </row>
    <row r="20" spans="1:13" ht="49.5" customHeight="1">
      <c r="A20" s="15" t="s">
        <v>32</v>
      </c>
      <c r="B20" s="15" t="s">
        <v>33</v>
      </c>
      <c r="C20" s="15" t="s">
        <v>58</v>
      </c>
      <c r="D20" s="12" t="s">
        <v>83</v>
      </c>
      <c r="E20" s="11">
        <v>4.4000000000000004</v>
      </c>
      <c r="F20" s="11">
        <v>4.8</v>
      </c>
      <c r="G20" s="16">
        <v>4.5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36" customHeight="1">
      <c r="A21" s="131" t="s">
        <v>59</v>
      </c>
      <c r="B21" s="131" t="s">
        <v>60</v>
      </c>
      <c r="C21" s="15" t="s">
        <v>52</v>
      </c>
      <c r="D21" s="12" t="s">
        <v>84</v>
      </c>
      <c r="E21" s="11">
        <v>0</v>
      </c>
      <c r="F21" s="11">
        <v>126.2</v>
      </c>
      <c r="G21" s="16">
        <v>72.599999999999994</v>
      </c>
      <c r="H21" s="11">
        <v>73</v>
      </c>
      <c r="I21" s="11">
        <v>73</v>
      </c>
      <c r="J21" s="11">
        <v>145.19999999999999</v>
      </c>
      <c r="K21" s="11">
        <v>145.19999999999999</v>
      </c>
      <c r="L21" s="11">
        <v>145.19999999999999</v>
      </c>
      <c r="M21" s="11">
        <v>145.19999999999999</v>
      </c>
    </row>
    <row r="22" spans="1:13" ht="36.75" customHeight="1">
      <c r="A22" s="131"/>
      <c r="B22" s="131"/>
      <c r="C22" s="15" t="s">
        <v>53</v>
      </c>
      <c r="D22" s="12" t="s">
        <v>85</v>
      </c>
      <c r="E22" s="11">
        <v>0</v>
      </c>
      <c r="F22" s="11">
        <v>203</v>
      </c>
      <c r="G22" s="16">
        <v>129.80000000000001</v>
      </c>
      <c r="H22" s="11">
        <v>130</v>
      </c>
      <c r="I22" s="11">
        <v>130</v>
      </c>
      <c r="J22" s="11">
        <v>203.03</v>
      </c>
      <c r="K22" s="11">
        <v>203.03</v>
      </c>
      <c r="L22" s="11">
        <v>203.03</v>
      </c>
      <c r="M22" s="11">
        <v>203.03</v>
      </c>
    </row>
    <row r="23" spans="1:13" ht="36.75" customHeight="1">
      <c r="A23" s="131"/>
      <c r="B23" s="131"/>
      <c r="C23" s="15" t="s">
        <v>54</v>
      </c>
      <c r="D23" s="12" t="s">
        <v>86</v>
      </c>
      <c r="E23" s="11">
        <v>0</v>
      </c>
      <c r="F23" s="11">
        <v>81.3</v>
      </c>
      <c r="G23" s="16">
        <v>81.5</v>
      </c>
      <c r="H23" s="11">
        <v>82</v>
      </c>
      <c r="I23" s="11">
        <v>82</v>
      </c>
      <c r="J23" s="11">
        <v>90</v>
      </c>
      <c r="K23" s="11">
        <v>90</v>
      </c>
      <c r="L23" s="11">
        <v>90</v>
      </c>
      <c r="M23" s="11">
        <v>90</v>
      </c>
    </row>
    <row r="24" spans="1:13" ht="46.5" customHeight="1">
      <c r="A24" s="15" t="s">
        <v>68</v>
      </c>
      <c r="B24" s="15" t="s">
        <v>30</v>
      </c>
      <c r="C24" s="15" t="s">
        <v>55</v>
      </c>
      <c r="D24" s="12" t="s">
        <v>57</v>
      </c>
      <c r="E24" s="11">
        <v>0</v>
      </c>
      <c r="F24" s="11">
        <v>55.4</v>
      </c>
      <c r="G24" s="16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46.5" customHeight="1">
      <c r="A25" s="15" t="s">
        <v>95</v>
      </c>
      <c r="B25" s="19" t="s">
        <v>69</v>
      </c>
      <c r="C25" s="15" t="s">
        <v>52</v>
      </c>
      <c r="D25" s="12" t="s">
        <v>96</v>
      </c>
      <c r="E25" s="11">
        <v>0</v>
      </c>
      <c r="F25" s="11">
        <v>0</v>
      </c>
      <c r="G25" s="16">
        <v>1401.3</v>
      </c>
      <c r="H25" s="11">
        <v>0</v>
      </c>
      <c r="I25" s="11">
        <v>0</v>
      </c>
      <c r="J25" s="11">
        <v>3700</v>
      </c>
      <c r="K25" s="11">
        <v>3800</v>
      </c>
      <c r="L25" s="11">
        <v>3900</v>
      </c>
      <c r="M25" s="11">
        <v>4000</v>
      </c>
    </row>
    <row r="26" spans="1:13" ht="30.75" customHeight="1">
      <c r="A26" s="15" t="s">
        <v>61</v>
      </c>
      <c r="B26" s="15" t="s">
        <v>35</v>
      </c>
      <c r="C26" s="15" t="s">
        <v>62</v>
      </c>
      <c r="D26" s="12" t="s">
        <v>87</v>
      </c>
      <c r="E26" s="11">
        <v>50</v>
      </c>
      <c r="F26" s="11">
        <v>106</v>
      </c>
      <c r="G26" s="16">
        <v>60</v>
      </c>
      <c r="H26" s="11">
        <v>60</v>
      </c>
      <c r="I26" s="11">
        <v>60</v>
      </c>
      <c r="J26" s="11">
        <v>106</v>
      </c>
      <c r="K26" s="11">
        <v>106</v>
      </c>
      <c r="L26" s="11">
        <v>106</v>
      </c>
      <c r="M26" s="11">
        <v>106</v>
      </c>
    </row>
    <row r="27" spans="1:13" ht="70.5" customHeight="1">
      <c r="A27" s="15" t="s">
        <v>91</v>
      </c>
      <c r="B27" s="15" t="s">
        <v>39</v>
      </c>
      <c r="C27" s="15" t="s">
        <v>62</v>
      </c>
      <c r="D27" s="12" t="s">
        <v>88</v>
      </c>
      <c r="E27" s="11">
        <v>50</v>
      </c>
      <c r="F27" s="11">
        <v>106</v>
      </c>
      <c r="G27" s="16">
        <v>60</v>
      </c>
      <c r="H27" s="11">
        <v>60</v>
      </c>
      <c r="I27" s="11">
        <v>60</v>
      </c>
      <c r="J27" s="11">
        <v>106</v>
      </c>
      <c r="K27" s="11">
        <v>106</v>
      </c>
      <c r="L27" s="11">
        <v>106</v>
      </c>
      <c r="M27" s="11">
        <v>106</v>
      </c>
    </row>
    <row r="28" spans="1:13" ht="49.5" customHeight="1">
      <c r="A28" s="104" t="s">
        <v>63</v>
      </c>
      <c r="B28" s="104"/>
      <c r="C28" s="15"/>
      <c r="D28" s="12"/>
      <c r="E28" s="16">
        <f>E29</f>
        <v>6821.8000000000011</v>
      </c>
      <c r="F28" s="16">
        <f t="shared" ref="F28:M28" si="4">F29</f>
        <v>8667.6</v>
      </c>
      <c r="G28" s="16">
        <f t="shared" si="4"/>
        <v>9649.3000000000011</v>
      </c>
      <c r="H28" s="16">
        <f t="shared" si="4"/>
        <v>8648.7999999999993</v>
      </c>
      <c r="I28" s="16">
        <f t="shared" si="4"/>
        <v>8548.7999999999993</v>
      </c>
      <c r="J28" s="16">
        <f t="shared" si="4"/>
        <v>7901.0800000000008</v>
      </c>
      <c r="K28" s="16">
        <f t="shared" si="4"/>
        <v>7901.0800000000008</v>
      </c>
      <c r="L28" s="16">
        <f t="shared" si="4"/>
        <v>7901.0800000000008</v>
      </c>
      <c r="M28" s="16">
        <f t="shared" si="4"/>
        <v>7901.0800000000008</v>
      </c>
    </row>
    <row r="29" spans="1:13" ht="18.75" customHeight="1">
      <c r="A29" s="110" t="s">
        <v>64</v>
      </c>
      <c r="B29" s="130" t="s">
        <v>92</v>
      </c>
      <c r="C29" s="130" t="s">
        <v>65</v>
      </c>
      <c r="D29" s="12"/>
      <c r="E29" s="16">
        <f>SUM(E30:E34)</f>
        <v>6821.8000000000011</v>
      </c>
      <c r="F29" s="16">
        <f t="shared" ref="F29:M29" si="5">SUM(F30:F34)</f>
        <v>8667.6</v>
      </c>
      <c r="G29" s="16">
        <f t="shared" si="5"/>
        <v>9649.3000000000011</v>
      </c>
      <c r="H29" s="16">
        <f t="shared" si="5"/>
        <v>8648.7999999999993</v>
      </c>
      <c r="I29" s="16">
        <f t="shared" si="5"/>
        <v>8548.7999999999993</v>
      </c>
      <c r="J29" s="16">
        <f t="shared" si="5"/>
        <v>7901.0800000000008</v>
      </c>
      <c r="K29" s="16">
        <f t="shared" si="5"/>
        <v>7901.0800000000008</v>
      </c>
      <c r="L29" s="16">
        <f t="shared" si="5"/>
        <v>7901.0800000000008</v>
      </c>
      <c r="M29" s="16">
        <f t="shared" si="5"/>
        <v>7901.0800000000008</v>
      </c>
    </row>
    <row r="30" spans="1:13">
      <c r="A30" s="111"/>
      <c r="B30" s="130"/>
      <c r="C30" s="130"/>
      <c r="D30" s="12" t="s">
        <v>70</v>
      </c>
      <c r="E30" s="11">
        <v>745.34</v>
      </c>
      <c r="F30" s="11">
        <v>600</v>
      </c>
      <c r="G30" s="16">
        <v>600</v>
      </c>
      <c r="H30" s="11">
        <v>600</v>
      </c>
      <c r="I30" s="11">
        <v>600</v>
      </c>
      <c r="J30" s="11">
        <v>600</v>
      </c>
      <c r="K30" s="11">
        <v>600</v>
      </c>
      <c r="L30" s="11">
        <v>600</v>
      </c>
      <c r="M30" s="11">
        <v>600</v>
      </c>
    </row>
    <row r="31" spans="1:13">
      <c r="A31" s="111"/>
      <c r="B31" s="130"/>
      <c r="C31" s="130"/>
      <c r="D31" s="12" t="s">
        <v>71</v>
      </c>
      <c r="E31" s="11">
        <v>1.8</v>
      </c>
      <c r="F31" s="11">
        <v>0</v>
      </c>
      <c r="G31" s="16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>
      <c r="A32" s="111"/>
      <c r="B32" s="130"/>
      <c r="C32" s="130"/>
      <c r="D32" s="12" t="s">
        <v>72</v>
      </c>
      <c r="E32" s="11">
        <v>6013.72</v>
      </c>
      <c r="F32" s="11">
        <v>8038.4</v>
      </c>
      <c r="G32" s="16">
        <v>8046.6</v>
      </c>
      <c r="H32" s="11">
        <v>8048.8</v>
      </c>
      <c r="I32" s="11">
        <v>7948.8</v>
      </c>
      <c r="J32" s="11">
        <v>7265.93</v>
      </c>
      <c r="K32" s="11">
        <v>7265.93</v>
      </c>
      <c r="L32" s="11">
        <v>7265.93</v>
      </c>
      <c r="M32" s="11">
        <v>7265.93</v>
      </c>
    </row>
    <row r="33" spans="1:13">
      <c r="A33" s="111"/>
      <c r="B33" s="130"/>
      <c r="C33" s="130"/>
      <c r="D33" s="12" t="s">
        <v>73</v>
      </c>
      <c r="E33" s="11">
        <v>56.09</v>
      </c>
      <c r="F33" s="11">
        <v>27.2</v>
      </c>
      <c r="G33" s="16">
        <v>0</v>
      </c>
      <c r="H33" s="11">
        <v>0</v>
      </c>
      <c r="I33" s="11">
        <v>0</v>
      </c>
      <c r="J33" s="11">
        <v>28.55</v>
      </c>
      <c r="K33" s="11">
        <v>28.55</v>
      </c>
      <c r="L33" s="11">
        <v>28.55</v>
      </c>
      <c r="M33" s="11">
        <v>28.55</v>
      </c>
    </row>
    <row r="34" spans="1:13">
      <c r="A34" s="112"/>
      <c r="B34" s="130"/>
      <c r="C34" s="130"/>
      <c r="D34" s="12" t="s">
        <v>74</v>
      </c>
      <c r="E34" s="11">
        <v>4.8499999999999996</v>
      </c>
      <c r="F34" s="11">
        <v>2</v>
      </c>
      <c r="G34" s="16">
        <v>1002.7</v>
      </c>
      <c r="H34" s="11">
        <v>0</v>
      </c>
      <c r="I34" s="11">
        <v>0</v>
      </c>
      <c r="J34" s="11">
        <v>6.6</v>
      </c>
      <c r="K34" s="11">
        <v>6.6</v>
      </c>
      <c r="L34" s="11">
        <v>6.6</v>
      </c>
      <c r="M34" s="11">
        <v>6.6</v>
      </c>
    </row>
  </sheetData>
  <mergeCells count="33">
    <mergeCell ref="A1:M1"/>
    <mergeCell ref="A2:M2"/>
    <mergeCell ref="A17:A18"/>
    <mergeCell ref="B17:B18"/>
    <mergeCell ref="C17:C18"/>
    <mergeCell ref="F6:F7"/>
    <mergeCell ref="G6:G7"/>
    <mergeCell ref="A3:A4"/>
    <mergeCell ref="D3:D4"/>
    <mergeCell ref="H6:H7"/>
    <mergeCell ref="A6:A8"/>
    <mergeCell ref="B6:B8"/>
    <mergeCell ref="C6:C7"/>
    <mergeCell ref="D6:D7"/>
    <mergeCell ref="E6:E7"/>
    <mergeCell ref="E3:M3"/>
    <mergeCell ref="B3:B4"/>
    <mergeCell ref="C3:C4"/>
    <mergeCell ref="I6:I7"/>
    <mergeCell ref="J6:J7"/>
    <mergeCell ref="K6:K7"/>
    <mergeCell ref="L6:L7"/>
    <mergeCell ref="M6:M7"/>
    <mergeCell ref="A14:A15"/>
    <mergeCell ref="B14:B15"/>
    <mergeCell ref="A11:A13"/>
    <mergeCell ref="B11:B13"/>
    <mergeCell ref="C29:C34"/>
    <mergeCell ref="A21:A23"/>
    <mergeCell ref="B21:B23"/>
    <mergeCell ref="A28:B28"/>
    <mergeCell ref="A29:A34"/>
    <mergeCell ref="B29:B34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0.5703125" style="10" customWidth="1"/>
    <col min="13" max="13" width="12.28515625" style="10" bestFit="1" customWidth="1"/>
    <col min="14" max="16384" width="9.140625" style="10"/>
  </cols>
  <sheetData>
    <row r="1" spans="1:13">
      <c r="A1" s="134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67.5" customHeight="1">
      <c r="A2" s="135" t="s">
        <v>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3.5" customHeight="1">
      <c r="A3" s="130" t="s">
        <v>43</v>
      </c>
      <c r="B3" s="130" t="s">
        <v>66</v>
      </c>
      <c r="C3" s="130" t="s">
        <v>67</v>
      </c>
      <c r="D3" s="130" t="s">
        <v>44</v>
      </c>
      <c r="E3" s="104" t="s">
        <v>45</v>
      </c>
      <c r="F3" s="104"/>
      <c r="G3" s="104"/>
      <c r="H3" s="104"/>
      <c r="I3" s="104"/>
      <c r="J3" s="104"/>
      <c r="K3" s="104"/>
      <c r="L3" s="104"/>
      <c r="M3" s="104"/>
    </row>
    <row r="4" spans="1:13" ht="16.5" customHeight="1">
      <c r="A4" s="130"/>
      <c r="B4" s="130"/>
      <c r="C4" s="130"/>
      <c r="D4" s="130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31" t="s">
        <v>46</v>
      </c>
      <c r="B6" s="136" t="s">
        <v>11</v>
      </c>
      <c r="C6" s="131" t="s">
        <v>12</v>
      </c>
      <c r="D6" s="131" t="s">
        <v>47</v>
      </c>
      <c r="E6" s="133">
        <f>E8</f>
        <v>34676.500000000007</v>
      </c>
      <c r="F6" s="133">
        <f t="shared" ref="F6:M6" si="0">F8</f>
        <v>40843.140000000007</v>
      </c>
      <c r="G6" s="133">
        <f t="shared" si="0"/>
        <v>40929.599999999999</v>
      </c>
      <c r="H6" s="133">
        <f t="shared" si="0"/>
        <v>39611.800000000003</v>
      </c>
      <c r="I6" s="133">
        <f t="shared" si="0"/>
        <v>35511.800000000003</v>
      </c>
      <c r="J6" s="133">
        <f t="shared" si="0"/>
        <v>64507.11</v>
      </c>
      <c r="K6" s="133">
        <f t="shared" si="0"/>
        <v>75528.009999999995</v>
      </c>
      <c r="L6" s="133">
        <f t="shared" si="0"/>
        <v>73517.009999999995</v>
      </c>
      <c r="M6" s="133">
        <f t="shared" si="0"/>
        <v>73517.009999999995</v>
      </c>
    </row>
    <row r="7" spans="1:13">
      <c r="A7" s="131"/>
      <c r="B7" s="136"/>
      <c r="C7" s="131"/>
      <c r="D7" s="131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49.5" customHeight="1">
      <c r="A8" s="131"/>
      <c r="B8" s="136"/>
      <c r="C8" s="24" t="s">
        <v>48</v>
      </c>
      <c r="D8" s="24" t="s">
        <v>49</v>
      </c>
      <c r="E8" s="23">
        <f t="shared" ref="E8:M8" si="1">E9+E29+E31</f>
        <v>34676.500000000007</v>
      </c>
      <c r="F8" s="23">
        <f t="shared" si="1"/>
        <v>40843.140000000007</v>
      </c>
      <c r="G8" s="23">
        <f t="shared" si="1"/>
        <v>40929.599999999999</v>
      </c>
      <c r="H8" s="23">
        <f t="shared" si="1"/>
        <v>39611.800000000003</v>
      </c>
      <c r="I8" s="23">
        <f t="shared" si="1"/>
        <v>35511.800000000003</v>
      </c>
      <c r="J8" s="23">
        <f t="shared" si="1"/>
        <v>64507.11</v>
      </c>
      <c r="K8" s="23">
        <f t="shared" si="1"/>
        <v>75528.009999999995</v>
      </c>
      <c r="L8" s="23">
        <f t="shared" si="1"/>
        <v>73517.009999999995</v>
      </c>
      <c r="M8" s="23">
        <f t="shared" si="1"/>
        <v>73517.009999999995</v>
      </c>
    </row>
    <row r="9" spans="1:13" ht="18.75" customHeight="1">
      <c r="A9" s="24" t="s">
        <v>50</v>
      </c>
      <c r="B9" s="24" t="s">
        <v>18</v>
      </c>
      <c r="C9" s="24" t="s">
        <v>12</v>
      </c>
      <c r="D9" s="24" t="s">
        <v>49</v>
      </c>
      <c r="E9" s="23">
        <f>SUM(E10:E25)</f>
        <v>27804.700000000004</v>
      </c>
      <c r="F9" s="23">
        <f t="shared" ref="F9:I9" si="2">SUM(F10:F25)</f>
        <v>32069.540000000005</v>
      </c>
      <c r="G9" s="23">
        <f t="shared" si="2"/>
        <v>31220.299999999996</v>
      </c>
      <c r="H9" s="23">
        <f t="shared" si="2"/>
        <v>30903</v>
      </c>
      <c r="I9" s="23">
        <f t="shared" si="2"/>
        <v>26903</v>
      </c>
      <c r="J9" s="23">
        <f>SUM(J10:J26)</f>
        <v>56500.03</v>
      </c>
      <c r="K9" s="23">
        <f t="shared" ref="K9:M9" si="3">SUM(K10:K26)</f>
        <v>67520.929999999993</v>
      </c>
      <c r="L9" s="23">
        <f t="shared" si="3"/>
        <v>65509.93</v>
      </c>
      <c r="M9" s="23">
        <f t="shared" si="3"/>
        <v>65509.93</v>
      </c>
    </row>
    <row r="10" spans="1:13" ht="25.5" customHeight="1">
      <c r="A10" s="24" t="s">
        <v>89</v>
      </c>
      <c r="B10" s="24" t="s">
        <v>22</v>
      </c>
      <c r="C10" s="24" t="s">
        <v>51</v>
      </c>
      <c r="D10" s="12" t="s">
        <v>77</v>
      </c>
      <c r="E10" s="29">
        <v>2298.4</v>
      </c>
      <c r="F10" s="29">
        <v>2419.6999999999998</v>
      </c>
      <c r="G10" s="23">
        <v>2491.1</v>
      </c>
      <c r="H10" s="29">
        <v>2491.1</v>
      </c>
      <c r="I10" s="29">
        <v>2491.1</v>
      </c>
      <c r="J10" s="29">
        <v>2382.6999999999998</v>
      </c>
      <c r="K10" s="29">
        <v>2382.6999999999998</v>
      </c>
      <c r="L10" s="29">
        <v>2382.6999999999998</v>
      </c>
      <c r="M10" s="29">
        <v>2382.6999999999998</v>
      </c>
    </row>
    <row r="11" spans="1:13" ht="24" customHeight="1">
      <c r="A11" s="130" t="s">
        <v>90</v>
      </c>
      <c r="B11" s="130" t="s">
        <v>24</v>
      </c>
      <c r="C11" s="24" t="s">
        <v>52</v>
      </c>
      <c r="D11" s="12" t="s">
        <v>78</v>
      </c>
      <c r="E11" s="29">
        <v>14773</v>
      </c>
      <c r="F11" s="30">
        <v>19251.240000000002</v>
      </c>
      <c r="G11" s="23">
        <v>16591.599999999999</v>
      </c>
      <c r="H11" s="29">
        <v>18355.2</v>
      </c>
      <c r="I11" s="29">
        <v>14355.2</v>
      </c>
      <c r="J11" s="29">
        <v>15350</v>
      </c>
      <c r="K11" s="29">
        <v>15250</v>
      </c>
      <c r="L11" s="29">
        <v>15150</v>
      </c>
      <c r="M11" s="29">
        <v>15050</v>
      </c>
    </row>
    <row r="12" spans="1:13" ht="24" customHeight="1">
      <c r="A12" s="130"/>
      <c r="B12" s="130"/>
      <c r="C12" s="24" t="s">
        <v>53</v>
      </c>
      <c r="D12" s="12" t="s">
        <v>79</v>
      </c>
      <c r="E12" s="29">
        <v>1988.7</v>
      </c>
      <c r="F12" s="29">
        <v>2038.9</v>
      </c>
      <c r="G12" s="23">
        <v>1347.3</v>
      </c>
      <c r="H12" s="29">
        <v>1761</v>
      </c>
      <c r="I12" s="29">
        <v>1761</v>
      </c>
      <c r="J12" s="29">
        <v>2012.3</v>
      </c>
      <c r="K12" s="29">
        <v>2012.3</v>
      </c>
      <c r="L12" s="29">
        <v>2012.3</v>
      </c>
      <c r="M12" s="29">
        <v>2012.3</v>
      </c>
    </row>
    <row r="13" spans="1:13" ht="42" customHeight="1">
      <c r="A13" s="130"/>
      <c r="B13" s="130"/>
      <c r="C13" s="24" t="s">
        <v>54</v>
      </c>
      <c r="D13" s="12" t="s">
        <v>80</v>
      </c>
      <c r="E13" s="29">
        <v>6274.9</v>
      </c>
      <c r="F13" s="29">
        <v>6658.4</v>
      </c>
      <c r="G13" s="23">
        <v>7413.1</v>
      </c>
      <c r="H13" s="29">
        <v>7429.7</v>
      </c>
      <c r="I13" s="29">
        <v>7429.7</v>
      </c>
      <c r="J13" s="29">
        <v>6931</v>
      </c>
      <c r="K13" s="29">
        <v>6931</v>
      </c>
      <c r="L13" s="29">
        <v>6931</v>
      </c>
      <c r="M13" s="29">
        <v>6931</v>
      </c>
    </row>
    <row r="14" spans="1:13" ht="18.75" customHeight="1">
      <c r="A14" s="131" t="s">
        <v>25</v>
      </c>
      <c r="B14" s="131" t="s">
        <v>26</v>
      </c>
      <c r="C14" s="24" t="s">
        <v>55</v>
      </c>
      <c r="D14" s="12" t="s">
        <v>81</v>
      </c>
      <c r="E14" s="29">
        <v>459.9</v>
      </c>
      <c r="F14" s="29">
        <v>383.8</v>
      </c>
      <c r="G14" s="23">
        <v>466.8</v>
      </c>
      <c r="H14" s="29">
        <v>466.8</v>
      </c>
      <c r="I14" s="29">
        <v>466.8</v>
      </c>
      <c r="J14" s="29">
        <v>466.8</v>
      </c>
      <c r="K14" s="29">
        <v>466.8</v>
      </c>
      <c r="L14" s="29">
        <v>466.8</v>
      </c>
      <c r="M14" s="29">
        <v>466.8</v>
      </c>
    </row>
    <row r="15" spans="1:13" ht="36.75" customHeight="1">
      <c r="A15" s="131"/>
      <c r="B15" s="131"/>
      <c r="C15" s="24" t="s">
        <v>51</v>
      </c>
      <c r="D15" s="12" t="s">
        <v>82</v>
      </c>
      <c r="E15" s="29">
        <v>69.2</v>
      </c>
      <c r="F15" s="29">
        <v>72.2</v>
      </c>
      <c r="G15" s="23">
        <v>114.2</v>
      </c>
      <c r="H15" s="29">
        <v>114.2</v>
      </c>
      <c r="I15" s="29">
        <v>114.2</v>
      </c>
      <c r="J15" s="29">
        <v>114.2</v>
      </c>
      <c r="K15" s="29">
        <v>114.2</v>
      </c>
      <c r="L15" s="29">
        <v>114.2</v>
      </c>
      <c r="M15" s="29">
        <v>114.2</v>
      </c>
    </row>
    <row r="16" spans="1:13" ht="70.5" customHeight="1">
      <c r="A16" s="24" t="s">
        <v>27</v>
      </c>
      <c r="B16" s="24" t="s">
        <v>28</v>
      </c>
      <c r="C16" s="24" t="s">
        <v>55</v>
      </c>
      <c r="D16" s="12" t="s">
        <v>94</v>
      </c>
      <c r="E16" s="29">
        <v>798</v>
      </c>
      <c r="F16" s="29"/>
      <c r="G16" s="23"/>
      <c r="H16" s="29"/>
      <c r="I16" s="29"/>
      <c r="J16" s="29"/>
      <c r="K16" s="29"/>
      <c r="L16" s="29"/>
      <c r="M16" s="29"/>
    </row>
    <row r="17" spans="1:13" ht="24" customHeight="1">
      <c r="A17" s="110" t="s">
        <v>29</v>
      </c>
      <c r="B17" s="110" t="s">
        <v>97</v>
      </c>
      <c r="C17" s="104" t="s">
        <v>55</v>
      </c>
      <c r="D17" s="12" t="s">
        <v>56</v>
      </c>
      <c r="E17" s="29">
        <v>1138.2</v>
      </c>
      <c r="F17" s="29">
        <v>0</v>
      </c>
      <c r="G17" s="23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32.25" customHeight="1">
      <c r="A18" s="112"/>
      <c r="B18" s="112"/>
      <c r="C18" s="104"/>
      <c r="D18" s="12" t="s">
        <v>98</v>
      </c>
      <c r="E18" s="29">
        <v>0</v>
      </c>
      <c r="F18" s="29">
        <v>774.6</v>
      </c>
      <c r="G18" s="23">
        <v>846.5</v>
      </c>
      <c r="H18" s="29">
        <v>0</v>
      </c>
      <c r="I18" s="29">
        <v>0</v>
      </c>
      <c r="J18" s="29">
        <v>775</v>
      </c>
      <c r="K18" s="29">
        <v>775</v>
      </c>
      <c r="L18" s="29">
        <v>775</v>
      </c>
      <c r="M18" s="29">
        <v>775</v>
      </c>
    </row>
    <row r="19" spans="1:13" ht="36" customHeight="1">
      <c r="A19" s="24" t="s">
        <v>31</v>
      </c>
      <c r="B19" s="24" t="s">
        <v>99</v>
      </c>
      <c r="C19" s="24" t="s">
        <v>53</v>
      </c>
      <c r="D19" s="12" t="s">
        <v>93</v>
      </c>
      <c r="E19" s="29">
        <v>0</v>
      </c>
      <c r="F19" s="29">
        <v>0</v>
      </c>
      <c r="G19" s="23">
        <v>260</v>
      </c>
      <c r="H19" s="29">
        <v>0</v>
      </c>
      <c r="I19" s="29">
        <v>0</v>
      </c>
      <c r="J19" s="29">
        <v>339.7</v>
      </c>
      <c r="K19" s="29">
        <v>339.7</v>
      </c>
      <c r="L19" s="29">
        <v>339.7</v>
      </c>
      <c r="M19" s="29">
        <v>339.7</v>
      </c>
    </row>
    <row r="20" spans="1:13" ht="49.5" customHeight="1">
      <c r="A20" s="24" t="s">
        <v>32</v>
      </c>
      <c r="B20" s="24" t="s">
        <v>33</v>
      </c>
      <c r="C20" s="24" t="s">
        <v>58</v>
      </c>
      <c r="D20" s="12" t="s">
        <v>83</v>
      </c>
      <c r="E20" s="29">
        <v>4.4000000000000004</v>
      </c>
      <c r="F20" s="29">
        <v>4.8</v>
      </c>
      <c r="G20" s="23">
        <v>4.5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36" customHeight="1">
      <c r="A21" s="131" t="s">
        <v>59</v>
      </c>
      <c r="B21" s="131" t="s">
        <v>60</v>
      </c>
      <c r="C21" s="24" t="s">
        <v>52</v>
      </c>
      <c r="D21" s="12" t="s">
        <v>84</v>
      </c>
      <c r="E21" s="29">
        <v>0</v>
      </c>
      <c r="F21" s="29">
        <v>126.2</v>
      </c>
      <c r="G21" s="23">
        <v>72.599999999999994</v>
      </c>
      <c r="H21" s="29">
        <v>73</v>
      </c>
      <c r="I21" s="29">
        <v>73</v>
      </c>
      <c r="J21" s="29">
        <v>145.19999999999999</v>
      </c>
      <c r="K21" s="29">
        <v>145.19999999999999</v>
      </c>
      <c r="L21" s="29">
        <v>145.19999999999999</v>
      </c>
      <c r="M21" s="29">
        <v>145.19999999999999</v>
      </c>
    </row>
    <row r="22" spans="1:13" ht="36.75" customHeight="1">
      <c r="A22" s="131"/>
      <c r="B22" s="131"/>
      <c r="C22" s="24" t="s">
        <v>53</v>
      </c>
      <c r="D22" s="12" t="s">
        <v>85</v>
      </c>
      <c r="E22" s="29">
        <v>0</v>
      </c>
      <c r="F22" s="29">
        <v>203</v>
      </c>
      <c r="G22" s="23">
        <v>129.80000000000001</v>
      </c>
      <c r="H22" s="29">
        <v>130</v>
      </c>
      <c r="I22" s="29">
        <v>130</v>
      </c>
      <c r="J22" s="29">
        <v>203.03</v>
      </c>
      <c r="K22" s="29">
        <v>203.03</v>
      </c>
      <c r="L22" s="29">
        <v>203.03</v>
      </c>
      <c r="M22" s="29">
        <v>203.03</v>
      </c>
    </row>
    <row r="23" spans="1:13" ht="36.75" customHeight="1">
      <c r="A23" s="131"/>
      <c r="B23" s="131"/>
      <c r="C23" s="24" t="s">
        <v>54</v>
      </c>
      <c r="D23" s="12" t="s">
        <v>86</v>
      </c>
      <c r="E23" s="29">
        <v>0</v>
      </c>
      <c r="F23" s="29">
        <v>81.3</v>
      </c>
      <c r="G23" s="23">
        <v>81.5</v>
      </c>
      <c r="H23" s="29">
        <v>82</v>
      </c>
      <c r="I23" s="29">
        <v>82</v>
      </c>
      <c r="J23" s="29">
        <v>90</v>
      </c>
      <c r="K23" s="29">
        <v>90</v>
      </c>
      <c r="L23" s="29">
        <v>90</v>
      </c>
      <c r="M23" s="29">
        <v>90</v>
      </c>
    </row>
    <row r="24" spans="1:13" ht="46.5" customHeight="1">
      <c r="A24" s="24" t="s">
        <v>68</v>
      </c>
      <c r="B24" s="24" t="s">
        <v>30</v>
      </c>
      <c r="C24" s="24" t="s">
        <v>55</v>
      </c>
      <c r="D24" s="12" t="s">
        <v>57</v>
      </c>
      <c r="E24" s="29">
        <v>0</v>
      </c>
      <c r="F24" s="29">
        <v>55.4</v>
      </c>
      <c r="G24" s="2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46.5" customHeight="1">
      <c r="A25" s="24" t="s">
        <v>95</v>
      </c>
      <c r="B25" s="24" t="s">
        <v>69</v>
      </c>
      <c r="C25" s="24" t="s">
        <v>52</v>
      </c>
      <c r="D25" s="12" t="s">
        <v>96</v>
      </c>
      <c r="E25" s="29">
        <v>0</v>
      </c>
      <c r="F25" s="29">
        <v>0</v>
      </c>
      <c r="G25" s="23">
        <v>1401.3</v>
      </c>
      <c r="H25" s="29">
        <v>0</v>
      </c>
      <c r="I25" s="29">
        <v>0</v>
      </c>
      <c r="J25" s="29">
        <v>3700</v>
      </c>
      <c r="K25" s="29">
        <v>3800</v>
      </c>
      <c r="L25" s="29">
        <v>3900</v>
      </c>
      <c r="M25" s="29">
        <v>4000</v>
      </c>
    </row>
    <row r="26" spans="1:13" ht="46.5" customHeight="1">
      <c r="A26" s="110" t="s">
        <v>100</v>
      </c>
      <c r="B26" s="24" t="s">
        <v>101</v>
      </c>
      <c r="C26" s="110" t="s">
        <v>52</v>
      </c>
      <c r="D26" s="12"/>
      <c r="E26" s="23">
        <f>E27+E28</f>
        <v>0</v>
      </c>
      <c r="F26" s="23">
        <f t="shared" ref="F26:M26" si="4">F27+F28</f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23990.1</v>
      </c>
      <c r="K26" s="23">
        <f t="shared" si="4"/>
        <v>35011</v>
      </c>
      <c r="L26" s="23">
        <f t="shared" si="4"/>
        <v>33000</v>
      </c>
      <c r="M26" s="23">
        <f t="shared" si="4"/>
        <v>33000</v>
      </c>
    </row>
    <row r="27" spans="1:13" ht="46.5" customHeight="1">
      <c r="A27" s="111"/>
      <c r="B27" s="24" t="s">
        <v>102</v>
      </c>
      <c r="C27" s="111"/>
      <c r="D27" s="12"/>
      <c r="E27" s="29"/>
      <c r="F27" s="29"/>
      <c r="G27" s="23"/>
      <c r="H27" s="29"/>
      <c r="I27" s="29"/>
      <c r="J27" s="29">
        <v>15627.7</v>
      </c>
      <c r="K27" s="29">
        <v>35011</v>
      </c>
      <c r="L27" s="29">
        <v>33000</v>
      </c>
      <c r="M27" s="29">
        <v>33000</v>
      </c>
    </row>
    <row r="28" spans="1:13" ht="46.5" customHeight="1">
      <c r="A28" s="112"/>
      <c r="B28" s="24" t="s">
        <v>103</v>
      </c>
      <c r="C28" s="112"/>
      <c r="D28" s="12"/>
      <c r="E28" s="29"/>
      <c r="F28" s="29"/>
      <c r="G28" s="23"/>
      <c r="H28" s="29"/>
      <c r="I28" s="29"/>
      <c r="J28" s="29">
        <v>8362.4</v>
      </c>
      <c r="K28" s="29"/>
      <c r="L28" s="29"/>
      <c r="M28" s="29"/>
    </row>
    <row r="29" spans="1:13" ht="30.75" customHeight="1">
      <c r="A29" s="24" t="s">
        <v>61</v>
      </c>
      <c r="B29" s="24" t="s">
        <v>35</v>
      </c>
      <c r="C29" s="24" t="s">
        <v>62</v>
      </c>
      <c r="D29" s="12" t="s">
        <v>87</v>
      </c>
      <c r="E29" s="29">
        <v>50</v>
      </c>
      <c r="F29" s="29">
        <v>106</v>
      </c>
      <c r="G29" s="23">
        <v>60</v>
      </c>
      <c r="H29" s="29">
        <v>60</v>
      </c>
      <c r="I29" s="29">
        <v>60</v>
      </c>
      <c r="J29" s="29">
        <v>106</v>
      </c>
      <c r="K29" s="29">
        <v>106</v>
      </c>
      <c r="L29" s="29">
        <v>106</v>
      </c>
      <c r="M29" s="29">
        <v>106</v>
      </c>
    </row>
    <row r="30" spans="1:13" ht="70.5" customHeight="1">
      <c r="A30" s="24" t="s">
        <v>91</v>
      </c>
      <c r="B30" s="24" t="s">
        <v>39</v>
      </c>
      <c r="C30" s="24" t="s">
        <v>62</v>
      </c>
      <c r="D30" s="12" t="s">
        <v>88</v>
      </c>
      <c r="E30" s="29">
        <v>50</v>
      </c>
      <c r="F30" s="29">
        <v>106</v>
      </c>
      <c r="G30" s="23">
        <v>60</v>
      </c>
      <c r="H30" s="29">
        <v>60</v>
      </c>
      <c r="I30" s="29">
        <v>60</v>
      </c>
      <c r="J30" s="29">
        <v>106</v>
      </c>
      <c r="K30" s="29">
        <v>106</v>
      </c>
      <c r="L30" s="29">
        <v>106</v>
      </c>
      <c r="M30" s="29">
        <v>106</v>
      </c>
    </row>
    <row r="31" spans="1:13" ht="49.5" customHeight="1">
      <c r="A31" s="104" t="s">
        <v>63</v>
      </c>
      <c r="B31" s="104"/>
      <c r="C31" s="24"/>
      <c r="D31" s="12"/>
      <c r="E31" s="23">
        <f>E32</f>
        <v>6821.8000000000011</v>
      </c>
      <c r="F31" s="23">
        <f t="shared" ref="F31:M31" si="5">F32</f>
        <v>8667.6</v>
      </c>
      <c r="G31" s="23">
        <f t="shared" si="5"/>
        <v>9649.3000000000011</v>
      </c>
      <c r="H31" s="23">
        <f t="shared" si="5"/>
        <v>8648.7999999999993</v>
      </c>
      <c r="I31" s="23">
        <f t="shared" si="5"/>
        <v>8548.7999999999993</v>
      </c>
      <c r="J31" s="23">
        <f t="shared" si="5"/>
        <v>7901.0800000000008</v>
      </c>
      <c r="K31" s="23">
        <f t="shared" si="5"/>
        <v>7901.0800000000008</v>
      </c>
      <c r="L31" s="23">
        <f t="shared" si="5"/>
        <v>7901.0800000000008</v>
      </c>
      <c r="M31" s="23">
        <f t="shared" si="5"/>
        <v>7901.0800000000008</v>
      </c>
    </row>
    <row r="32" spans="1:13" ht="18.75" customHeight="1">
      <c r="A32" s="110" t="s">
        <v>64</v>
      </c>
      <c r="B32" s="130" t="s">
        <v>92</v>
      </c>
      <c r="C32" s="130" t="s">
        <v>65</v>
      </c>
      <c r="D32" s="12"/>
      <c r="E32" s="23">
        <f>SUM(E33:E37)</f>
        <v>6821.8000000000011</v>
      </c>
      <c r="F32" s="23">
        <f t="shared" ref="F32:M32" si="6">SUM(F33:F37)</f>
        <v>8667.6</v>
      </c>
      <c r="G32" s="23">
        <f t="shared" si="6"/>
        <v>9649.3000000000011</v>
      </c>
      <c r="H32" s="23">
        <f t="shared" si="6"/>
        <v>8648.7999999999993</v>
      </c>
      <c r="I32" s="23">
        <f t="shared" si="6"/>
        <v>8548.7999999999993</v>
      </c>
      <c r="J32" s="23">
        <f t="shared" si="6"/>
        <v>7901.0800000000008</v>
      </c>
      <c r="K32" s="23">
        <f t="shared" si="6"/>
        <v>7901.0800000000008</v>
      </c>
      <c r="L32" s="23">
        <f t="shared" si="6"/>
        <v>7901.0800000000008</v>
      </c>
      <c r="M32" s="23">
        <f t="shared" si="6"/>
        <v>7901.0800000000008</v>
      </c>
    </row>
    <row r="33" spans="1:13">
      <c r="A33" s="111"/>
      <c r="B33" s="130"/>
      <c r="C33" s="130"/>
      <c r="D33" s="12" t="s">
        <v>70</v>
      </c>
      <c r="E33" s="29">
        <v>745.34</v>
      </c>
      <c r="F33" s="29">
        <v>600</v>
      </c>
      <c r="G33" s="23">
        <v>600</v>
      </c>
      <c r="H33" s="29">
        <v>600</v>
      </c>
      <c r="I33" s="29">
        <v>600</v>
      </c>
      <c r="J33" s="29">
        <v>600</v>
      </c>
      <c r="K33" s="29">
        <v>600</v>
      </c>
      <c r="L33" s="29">
        <v>600</v>
      </c>
      <c r="M33" s="29">
        <v>600</v>
      </c>
    </row>
    <row r="34" spans="1:13">
      <c r="A34" s="111"/>
      <c r="B34" s="130"/>
      <c r="C34" s="130"/>
      <c r="D34" s="12" t="s">
        <v>71</v>
      </c>
      <c r="E34" s="29">
        <v>1.8</v>
      </c>
      <c r="F34" s="29">
        <v>0</v>
      </c>
      <c r="G34" s="23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>
      <c r="A35" s="111"/>
      <c r="B35" s="130"/>
      <c r="C35" s="130"/>
      <c r="D35" s="12" t="s">
        <v>72</v>
      </c>
      <c r="E35" s="29">
        <v>6013.72</v>
      </c>
      <c r="F35" s="29">
        <v>8038.4</v>
      </c>
      <c r="G35" s="23">
        <v>8046.6</v>
      </c>
      <c r="H35" s="29">
        <v>8048.8</v>
      </c>
      <c r="I35" s="29">
        <v>7948.8</v>
      </c>
      <c r="J35" s="29">
        <v>7265.93</v>
      </c>
      <c r="K35" s="29">
        <v>7265.93</v>
      </c>
      <c r="L35" s="29">
        <v>7265.93</v>
      </c>
      <c r="M35" s="29">
        <v>7265.93</v>
      </c>
    </row>
    <row r="36" spans="1:13">
      <c r="A36" s="111"/>
      <c r="B36" s="130"/>
      <c r="C36" s="130"/>
      <c r="D36" s="12" t="s">
        <v>73</v>
      </c>
      <c r="E36" s="29">
        <v>56.09</v>
      </c>
      <c r="F36" s="29">
        <v>27.2</v>
      </c>
      <c r="G36" s="23">
        <v>0</v>
      </c>
      <c r="H36" s="29">
        <v>0</v>
      </c>
      <c r="I36" s="29">
        <v>0</v>
      </c>
      <c r="J36" s="29">
        <v>28.55</v>
      </c>
      <c r="K36" s="29">
        <v>28.55</v>
      </c>
      <c r="L36" s="29">
        <v>28.55</v>
      </c>
      <c r="M36" s="29">
        <v>28.55</v>
      </c>
    </row>
    <row r="37" spans="1:13">
      <c r="A37" s="112"/>
      <c r="B37" s="130"/>
      <c r="C37" s="130"/>
      <c r="D37" s="12" t="s">
        <v>74</v>
      </c>
      <c r="E37" s="29">
        <v>4.8499999999999996</v>
      </c>
      <c r="F37" s="29">
        <v>2</v>
      </c>
      <c r="G37" s="23">
        <v>1002.7</v>
      </c>
      <c r="H37" s="29">
        <v>0</v>
      </c>
      <c r="I37" s="29">
        <v>0</v>
      </c>
      <c r="J37" s="29">
        <v>6.6</v>
      </c>
      <c r="K37" s="29">
        <v>6.6</v>
      </c>
      <c r="L37" s="29">
        <v>6.6</v>
      </c>
      <c r="M37" s="29">
        <v>6.6</v>
      </c>
    </row>
  </sheetData>
  <mergeCells count="35">
    <mergeCell ref="A21:A23"/>
    <mergeCell ref="B21:B23"/>
    <mergeCell ref="A31:B31"/>
    <mergeCell ref="A32:A37"/>
    <mergeCell ref="B32:B37"/>
    <mergeCell ref="C32:C37"/>
    <mergeCell ref="A26:A28"/>
    <mergeCell ref="C26:C28"/>
    <mergeCell ref="M6:M7"/>
    <mergeCell ref="A11:A13"/>
    <mergeCell ref="B11:B13"/>
    <mergeCell ref="A14:A15"/>
    <mergeCell ref="B14:B15"/>
    <mergeCell ref="A17:A18"/>
    <mergeCell ref="B17:B18"/>
    <mergeCell ref="C17:C18"/>
    <mergeCell ref="G6:G7"/>
    <mergeCell ref="H6:H7"/>
    <mergeCell ref="I6:I7"/>
    <mergeCell ref="J6:J7"/>
    <mergeCell ref="K6:K7"/>
    <mergeCell ref="L6:L7"/>
    <mergeCell ref="A6:A8"/>
    <mergeCell ref="B6:B8"/>
    <mergeCell ref="C6:C7"/>
    <mergeCell ref="D6:D7"/>
    <mergeCell ref="E6:E7"/>
    <mergeCell ref="F6:F7"/>
    <mergeCell ref="A1:M1"/>
    <mergeCell ref="A2:M2"/>
    <mergeCell ref="A3:A4"/>
    <mergeCell ref="B3:B4"/>
    <mergeCell ref="C3:C4"/>
    <mergeCell ref="D3:D4"/>
    <mergeCell ref="E3:M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>
      <selection activeCell="A2" sqref="A2:J2"/>
    </sheetView>
  </sheetViews>
  <sheetFormatPr defaultRowHeight="15"/>
  <cols>
    <col min="1" max="2" width="19.5703125" customWidth="1"/>
    <col min="3" max="3" width="28.140625" customWidth="1"/>
    <col min="4" max="4" width="13.140625" customWidth="1"/>
  </cols>
  <sheetData>
    <row r="1" spans="1:10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8.5" customHeight="1">
      <c r="A2" s="138" t="s">
        <v>108</v>
      </c>
      <c r="B2" s="139"/>
      <c r="C2" s="139"/>
      <c r="D2" s="139"/>
      <c r="E2" s="139"/>
      <c r="F2" s="139"/>
      <c r="G2" s="139"/>
      <c r="H2" s="139"/>
      <c r="I2" s="139"/>
      <c r="J2" s="139"/>
    </row>
    <row r="4" spans="1:10">
      <c r="A4" s="131" t="s">
        <v>0</v>
      </c>
      <c r="B4" s="131" t="s">
        <v>1</v>
      </c>
      <c r="C4" s="105" t="s">
        <v>105</v>
      </c>
      <c r="D4" s="104" t="s">
        <v>5</v>
      </c>
      <c r="E4" s="104"/>
      <c r="F4" s="104"/>
      <c r="G4" s="104"/>
      <c r="H4" s="104"/>
      <c r="I4" s="104"/>
      <c r="J4" s="104"/>
    </row>
    <row r="5" spans="1:10">
      <c r="A5" s="131"/>
      <c r="B5" s="131"/>
      <c r="C5" s="106"/>
      <c r="D5" s="104"/>
      <c r="E5" s="104"/>
      <c r="F5" s="104"/>
      <c r="G5" s="104"/>
      <c r="H5" s="104"/>
      <c r="I5" s="104"/>
      <c r="J5" s="104"/>
    </row>
    <row r="6" spans="1:10" ht="45.75">
      <c r="A6" s="131"/>
      <c r="B6" s="131"/>
      <c r="C6" s="107"/>
      <c r="D6" s="25" t="s">
        <v>6</v>
      </c>
      <c r="E6" s="25" t="s">
        <v>7</v>
      </c>
      <c r="F6" s="25" t="s">
        <v>8</v>
      </c>
      <c r="G6" s="25">
        <v>2022</v>
      </c>
      <c r="H6" s="25">
        <v>2023</v>
      </c>
      <c r="I6" s="25">
        <v>2024</v>
      </c>
      <c r="J6" s="25">
        <v>2025</v>
      </c>
    </row>
    <row r="7" spans="1:10">
      <c r="A7" s="22">
        <v>1</v>
      </c>
      <c r="B7" s="22">
        <v>2</v>
      </c>
      <c r="C7" s="22">
        <v>3</v>
      </c>
      <c r="D7" s="22">
        <v>6</v>
      </c>
      <c r="E7" s="22">
        <v>7</v>
      </c>
      <c r="F7" s="22">
        <v>8</v>
      </c>
      <c r="G7" s="22">
        <v>9</v>
      </c>
      <c r="H7" s="22">
        <v>10</v>
      </c>
      <c r="I7" s="22">
        <v>11</v>
      </c>
      <c r="J7" s="22">
        <v>12</v>
      </c>
    </row>
    <row r="8" spans="1:10">
      <c r="A8" s="105" t="s">
        <v>46</v>
      </c>
      <c r="B8" s="131" t="s">
        <v>11</v>
      </c>
      <c r="C8" s="24" t="s">
        <v>12</v>
      </c>
      <c r="D8" s="26">
        <f t="shared" ref="D8:J8" si="0">D13+D73+D79</f>
        <v>42329.599999999999</v>
      </c>
      <c r="E8" s="26">
        <f t="shared" si="0"/>
        <v>41011.800000000003</v>
      </c>
      <c r="F8" s="26">
        <f t="shared" si="0"/>
        <v>36911.800000000003</v>
      </c>
      <c r="G8" s="26">
        <f t="shared" si="0"/>
        <v>65907.08</v>
      </c>
      <c r="H8" s="26">
        <f t="shared" si="0"/>
        <v>76927.98</v>
      </c>
      <c r="I8" s="26">
        <f t="shared" si="0"/>
        <v>74917</v>
      </c>
      <c r="J8" s="26">
        <f t="shared" si="0"/>
        <v>74917</v>
      </c>
    </row>
    <row r="9" spans="1:10">
      <c r="A9" s="106"/>
      <c r="B9" s="131"/>
      <c r="C9" s="24" t="s">
        <v>13</v>
      </c>
      <c r="D9" s="26">
        <f t="shared" ref="D9:J9" si="1">D14+D74+D77</f>
        <v>767.6</v>
      </c>
      <c r="E9" s="26">
        <f t="shared" si="1"/>
        <v>0</v>
      </c>
      <c r="F9" s="26">
        <f t="shared" si="1"/>
        <v>0</v>
      </c>
      <c r="G9" s="26">
        <f t="shared" si="1"/>
        <v>775</v>
      </c>
      <c r="H9" s="26">
        <f t="shared" si="1"/>
        <v>775</v>
      </c>
      <c r="I9" s="26">
        <f t="shared" si="1"/>
        <v>775</v>
      </c>
      <c r="J9" s="26">
        <f t="shared" si="1"/>
        <v>775</v>
      </c>
    </row>
    <row r="10" spans="1:10">
      <c r="A10" s="106"/>
      <c r="B10" s="131"/>
      <c r="C10" s="24" t="s">
        <v>14</v>
      </c>
      <c r="D10" s="26">
        <f>D15</f>
        <v>647.76</v>
      </c>
      <c r="E10" s="26">
        <f t="shared" ref="E10:J10" si="2">E15</f>
        <v>581</v>
      </c>
      <c r="F10" s="26">
        <f t="shared" si="2"/>
        <v>581</v>
      </c>
      <c r="G10" s="26">
        <f t="shared" si="2"/>
        <v>581</v>
      </c>
      <c r="H10" s="26">
        <f t="shared" si="2"/>
        <v>581</v>
      </c>
      <c r="I10" s="26">
        <f t="shared" si="2"/>
        <v>581</v>
      </c>
      <c r="J10" s="26">
        <f t="shared" si="2"/>
        <v>581</v>
      </c>
    </row>
    <row r="11" spans="1:10" ht="22.5">
      <c r="A11" s="106"/>
      <c r="B11" s="131"/>
      <c r="C11" s="24" t="s">
        <v>15</v>
      </c>
      <c r="D11" s="26">
        <f t="shared" ref="D11:J11" si="3">D16+D76+D79</f>
        <v>39514.239999999998</v>
      </c>
      <c r="E11" s="26">
        <f t="shared" si="3"/>
        <v>39030.800000000003</v>
      </c>
      <c r="F11" s="26">
        <f t="shared" si="3"/>
        <v>34930.800000000003</v>
      </c>
      <c r="G11" s="26">
        <f t="shared" si="3"/>
        <v>39160.980000000003</v>
      </c>
      <c r="H11" s="26">
        <f t="shared" si="3"/>
        <v>39160.980000000003</v>
      </c>
      <c r="I11" s="26">
        <f t="shared" si="3"/>
        <v>39161</v>
      </c>
      <c r="J11" s="26">
        <f t="shared" si="3"/>
        <v>39161</v>
      </c>
    </row>
    <row r="12" spans="1:10">
      <c r="A12" s="107"/>
      <c r="B12" s="131"/>
      <c r="C12" s="24" t="s">
        <v>16</v>
      </c>
      <c r="D12" s="31">
        <f>D17</f>
        <v>1400</v>
      </c>
      <c r="E12" s="31">
        <f t="shared" ref="E12:J12" si="4">E17</f>
        <v>1400</v>
      </c>
      <c r="F12" s="31">
        <f t="shared" si="4"/>
        <v>1400</v>
      </c>
      <c r="G12" s="31">
        <f t="shared" si="4"/>
        <v>1400</v>
      </c>
      <c r="H12" s="31">
        <f t="shared" si="4"/>
        <v>1400</v>
      </c>
      <c r="I12" s="31">
        <f t="shared" si="4"/>
        <v>1400</v>
      </c>
      <c r="J12" s="31">
        <f t="shared" si="4"/>
        <v>1400</v>
      </c>
    </row>
    <row r="13" spans="1:10">
      <c r="A13" s="131" t="s">
        <v>17</v>
      </c>
      <c r="B13" s="131" t="s">
        <v>18</v>
      </c>
      <c r="C13" s="24" t="s">
        <v>12</v>
      </c>
      <c r="D13" s="31">
        <f>D18+D23+D33+D38+D43+D48+D28+D53+D58+D63</f>
        <v>32620.3</v>
      </c>
      <c r="E13" s="31">
        <f t="shared" ref="E13:F13" si="5">E18+E23+E33+E38+E43+E48+E28+E53+E58+E63</f>
        <v>32303</v>
      </c>
      <c r="F13" s="31">
        <f t="shared" si="5"/>
        <v>28303</v>
      </c>
      <c r="G13" s="31">
        <f>G18+G23+G33+G38+G43+G48+G28+G53+G58+G63+G68</f>
        <v>57900</v>
      </c>
      <c r="H13" s="31">
        <f>H18+H23+H33+H38+H43+H48+H28+H53+H58+H63+H68</f>
        <v>68920.899999999994</v>
      </c>
      <c r="I13" s="31">
        <f t="shared" ref="I13:J13" si="6">I18+I23+I33+I38+I43+I48+I28+I53+I58+I63+I68</f>
        <v>66909.899999999994</v>
      </c>
      <c r="J13" s="31">
        <f t="shared" si="6"/>
        <v>66909.899999999994</v>
      </c>
    </row>
    <row r="14" spans="1:10">
      <c r="A14" s="131"/>
      <c r="B14" s="131"/>
      <c r="C14" s="24" t="s">
        <v>13</v>
      </c>
      <c r="D14" s="31">
        <f>D19+D24+D34+D39+D44+D49</f>
        <v>767.6</v>
      </c>
      <c r="E14" s="31">
        <f t="shared" ref="E14:J14" si="7">E19+E24+E34+E39+E44+E49</f>
        <v>0</v>
      </c>
      <c r="F14" s="31">
        <f t="shared" si="7"/>
        <v>0</v>
      </c>
      <c r="G14" s="31">
        <f t="shared" si="7"/>
        <v>775</v>
      </c>
      <c r="H14" s="31">
        <f t="shared" si="7"/>
        <v>775</v>
      </c>
      <c r="I14" s="31">
        <f t="shared" si="7"/>
        <v>775</v>
      </c>
      <c r="J14" s="31">
        <f t="shared" si="7"/>
        <v>775</v>
      </c>
    </row>
    <row r="15" spans="1:10">
      <c r="A15" s="131"/>
      <c r="B15" s="131"/>
      <c r="C15" s="24" t="s">
        <v>14</v>
      </c>
      <c r="D15" s="31">
        <f>D20+D25+D35+D40+D45+D50+D30</f>
        <v>647.76</v>
      </c>
      <c r="E15" s="31">
        <f>E25+E35+E40+E45+E50+E30</f>
        <v>581</v>
      </c>
      <c r="F15" s="31">
        <f t="shared" ref="F15:J15" si="8">F20+F25+F35+F40+F45+F50+F30</f>
        <v>581</v>
      </c>
      <c r="G15" s="31">
        <f t="shared" si="8"/>
        <v>581</v>
      </c>
      <c r="H15" s="31">
        <f t="shared" si="8"/>
        <v>581</v>
      </c>
      <c r="I15" s="31">
        <f t="shared" si="8"/>
        <v>581</v>
      </c>
      <c r="J15" s="31">
        <f t="shared" si="8"/>
        <v>581</v>
      </c>
    </row>
    <row r="16" spans="1:10" ht="22.5">
      <c r="A16" s="131"/>
      <c r="B16" s="131"/>
      <c r="C16" s="24" t="s">
        <v>19</v>
      </c>
      <c r="D16" s="31">
        <f>D21+D26+D36+D41+D46+D51+D56+D66</f>
        <v>29804.94</v>
      </c>
      <c r="E16" s="31">
        <f>E21+E26+E36+E41+E46+E51+E56+E66</f>
        <v>30322</v>
      </c>
      <c r="F16" s="31">
        <f t="shared" ref="F16:J16" si="9">F21+F26+F36+F41+F46+F51+F56+F66</f>
        <v>26322</v>
      </c>
      <c r="G16" s="31">
        <f t="shared" si="9"/>
        <v>31153.9</v>
      </c>
      <c r="H16" s="31">
        <f t="shared" si="9"/>
        <v>31153.9</v>
      </c>
      <c r="I16" s="31">
        <f t="shared" si="9"/>
        <v>31153.9</v>
      </c>
      <c r="J16" s="31">
        <f t="shared" si="9"/>
        <v>31153.9</v>
      </c>
    </row>
    <row r="17" spans="1:12">
      <c r="A17" s="131"/>
      <c r="B17" s="131"/>
      <c r="C17" s="24" t="s">
        <v>16</v>
      </c>
      <c r="D17" s="31">
        <f>D22+D27+D37+D42+D47+D52</f>
        <v>1400</v>
      </c>
      <c r="E17" s="31">
        <f t="shared" ref="E17:J17" si="10">E22+E27+E37+E42+E47+E52</f>
        <v>1400</v>
      </c>
      <c r="F17" s="31">
        <f t="shared" si="10"/>
        <v>1400</v>
      </c>
      <c r="G17" s="31">
        <f t="shared" si="10"/>
        <v>1400</v>
      </c>
      <c r="H17" s="31">
        <f t="shared" si="10"/>
        <v>1400</v>
      </c>
      <c r="I17" s="31">
        <f t="shared" si="10"/>
        <v>1400</v>
      </c>
      <c r="J17" s="31">
        <f t="shared" si="10"/>
        <v>1400</v>
      </c>
    </row>
    <row r="18" spans="1:12" ht="22.5" customHeight="1">
      <c r="A18" s="110" t="s">
        <v>106</v>
      </c>
      <c r="B18" s="131" t="s">
        <v>22</v>
      </c>
      <c r="C18" s="24" t="s">
        <v>12</v>
      </c>
      <c r="D18" s="31">
        <f>SUM(D19:D22)</f>
        <v>2691.1</v>
      </c>
      <c r="E18" s="31">
        <f t="shared" ref="E18:J18" si="11">SUM(E19:E22)</f>
        <v>2691.1</v>
      </c>
      <c r="F18" s="31">
        <f t="shared" si="11"/>
        <v>2691.1</v>
      </c>
      <c r="G18" s="31">
        <f t="shared" si="11"/>
        <v>2582.6999999999998</v>
      </c>
      <c r="H18" s="31">
        <f t="shared" si="11"/>
        <v>2582.6999999999998</v>
      </c>
      <c r="I18" s="31">
        <f t="shared" si="11"/>
        <v>2582.6999999999998</v>
      </c>
      <c r="J18" s="31">
        <f t="shared" si="11"/>
        <v>2582.6999999999998</v>
      </c>
    </row>
    <row r="19" spans="1:12">
      <c r="A19" s="111"/>
      <c r="B19" s="131"/>
      <c r="C19" s="24" t="s">
        <v>13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2">
      <c r="A20" s="111"/>
      <c r="B20" s="131"/>
      <c r="C20" s="24" t="s">
        <v>14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2" ht="22.5">
      <c r="A21" s="111"/>
      <c r="B21" s="131"/>
      <c r="C21" s="24" t="s">
        <v>19</v>
      </c>
      <c r="D21" s="32">
        <v>2491.1</v>
      </c>
      <c r="E21" s="32">
        <v>2491.1</v>
      </c>
      <c r="F21" s="32">
        <v>2491.1</v>
      </c>
      <c r="G21" s="32">
        <v>2382.6999999999998</v>
      </c>
      <c r="H21" s="32">
        <v>2382.6999999999998</v>
      </c>
      <c r="I21" s="32">
        <v>2382.6999999999998</v>
      </c>
      <c r="J21" s="32">
        <v>2382.6999999999998</v>
      </c>
    </row>
    <row r="22" spans="1:12">
      <c r="A22" s="112"/>
      <c r="B22" s="131"/>
      <c r="C22" s="24" t="s">
        <v>16</v>
      </c>
      <c r="D22" s="32">
        <v>200</v>
      </c>
      <c r="E22" s="32">
        <v>200</v>
      </c>
      <c r="F22" s="32">
        <v>200</v>
      </c>
      <c r="G22" s="32">
        <v>200</v>
      </c>
      <c r="H22" s="32">
        <v>200</v>
      </c>
      <c r="I22" s="32">
        <v>200</v>
      </c>
      <c r="J22" s="32">
        <v>200</v>
      </c>
    </row>
    <row r="23" spans="1:12">
      <c r="A23" s="110" t="s">
        <v>107</v>
      </c>
      <c r="B23" s="131" t="s">
        <v>24</v>
      </c>
      <c r="C23" s="24" t="s">
        <v>12</v>
      </c>
      <c r="D23" s="31">
        <f>SUM(D24:D27)</f>
        <v>26502</v>
      </c>
      <c r="E23" s="31">
        <f t="shared" ref="E23:J23" si="12">SUM(E24:E27)</f>
        <v>28695.9</v>
      </c>
      <c r="F23" s="31">
        <f t="shared" si="12"/>
        <v>24695.9</v>
      </c>
      <c r="G23" s="31">
        <f t="shared" si="12"/>
        <v>25443.3</v>
      </c>
      <c r="H23" s="31">
        <f t="shared" si="12"/>
        <v>25343.3</v>
      </c>
      <c r="I23" s="31">
        <f t="shared" si="12"/>
        <v>25243.3</v>
      </c>
      <c r="J23" s="31">
        <f t="shared" si="12"/>
        <v>25143.3</v>
      </c>
    </row>
    <row r="24" spans="1:12">
      <c r="A24" s="111"/>
      <c r="B24" s="131"/>
      <c r="C24" s="24" t="s">
        <v>13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2">
      <c r="A25" s="111"/>
      <c r="B25" s="131"/>
      <c r="C25" s="24" t="s">
        <v>14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2" ht="23.25" thickBot="1">
      <c r="A26" s="111"/>
      <c r="B26" s="131"/>
      <c r="C26" s="24" t="s">
        <v>19</v>
      </c>
      <c r="D26" s="32">
        <v>25352</v>
      </c>
      <c r="E26" s="32">
        <v>27545.9</v>
      </c>
      <c r="F26" s="32">
        <v>23545.9</v>
      </c>
      <c r="G26" s="32">
        <v>24293.3</v>
      </c>
      <c r="H26" s="32">
        <v>24193.3</v>
      </c>
      <c r="I26" s="32">
        <v>24093.3</v>
      </c>
      <c r="J26" s="32">
        <v>23993.3</v>
      </c>
      <c r="L26" s="3"/>
    </row>
    <row r="27" spans="1:12">
      <c r="A27" s="112"/>
      <c r="B27" s="131"/>
      <c r="C27" s="24" t="s">
        <v>16</v>
      </c>
      <c r="D27" s="32">
        <v>1150</v>
      </c>
      <c r="E27" s="32">
        <v>1150</v>
      </c>
      <c r="F27" s="32">
        <v>1150</v>
      </c>
      <c r="G27" s="32">
        <v>1150</v>
      </c>
      <c r="H27" s="32">
        <v>1150</v>
      </c>
      <c r="I27" s="32">
        <v>1150</v>
      </c>
      <c r="J27" s="32">
        <v>1150</v>
      </c>
    </row>
    <row r="28" spans="1:12">
      <c r="A28" s="131" t="s">
        <v>25</v>
      </c>
      <c r="B28" s="131" t="s">
        <v>26</v>
      </c>
      <c r="C28" s="24" t="s">
        <v>12</v>
      </c>
      <c r="D28" s="31">
        <v>581</v>
      </c>
      <c r="E28" s="31">
        <v>581</v>
      </c>
      <c r="F28" s="31">
        <v>581</v>
      </c>
      <c r="G28" s="31">
        <v>581</v>
      </c>
      <c r="H28" s="31">
        <v>581</v>
      </c>
      <c r="I28" s="31">
        <v>581</v>
      </c>
      <c r="J28" s="31">
        <v>581</v>
      </c>
    </row>
    <row r="29" spans="1:12">
      <c r="A29" s="131"/>
      <c r="B29" s="131"/>
      <c r="C29" s="24" t="s">
        <v>13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</row>
    <row r="30" spans="1:12">
      <c r="A30" s="131"/>
      <c r="B30" s="131"/>
      <c r="C30" s="24" t="s">
        <v>14</v>
      </c>
      <c r="D30" s="32">
        <v>581</v>
      </c>
      <c r="E30" s="32">
        <v>581</v>
      </c>
      <c r="F30" s="32">
        <v>581</v>
      </c>
      <c r="G30" s="32">
        <v>581</v>
      </c>
      <c r="H30" s="32">
        <v>581</v>
      </c>
      <c r="I30" s="32">
        <v>581</v>
      </c>
      <c r="J30" s="32">
        <v>581</v>
      </c>
    </row>
    <row r="31" spans="1:12" ht="22.5">
      <c r="A31" s="131"/>
      <c r="B31" s="131"/>
      <c r="C31" s="24" t="s">
        <v>19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</row>
    <row r="32" spans="1:12">
      <c r="A32" s="131"/>
      <c r="B32" s="131"/>
      <c r="C32" s="24" t="s">
        <v>16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</row>
    <row r="33" spans="1:10">
      <c r="A33" s="131" t="s">
        <v>27</v>
      </c>
      <c r="B33" s="131" t="s">
        <v>28</v>
      </c>
      <c r="C33" s="24" t="s">
        <v>12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1:10">
      <c r="A34" s="131"/>
      <c r="B34" s="131"/>
      <c r="C34" s="24" t="s">
        <v>13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0">
      <c r="A35" s="131"/>
      <c r="B35" s="131"/>
      <c r="C35" s="24" t="s">
        <v>14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22.5">
      <c r="A36" s="131"/>
      <c r="B36" s="131"/>
      <c r="C36" s="24" t="s">
        <v>19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>
      <c r="A37" s="131"/>
      <c r="B37" s="131"/>
      <c r="C37" s="24" t="s">
        <v>16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>
      <c r="A38" s="131" t="s">
        <v>29</v>
      </c>
      <c r="B38" s="131" t="s">
        <v>97</v>
      </c>
      <c r="C38" s="24" t="s">
        <v>12</v>
      </c>
      <c r="D38" s="31">
        <f>SUM(D39:D42)</f>
        <v>846.5</v>
      </c>
      <c r="E38" s="31">
        <f t="shared" ref="E38:J38" si="13">SUM(E39:E42)</f>
        <v>0</v>
      </c>
      <c r="F38" s="31">
        <f t="shared" si="13"/>
        <v>0</v>
      </c>
      <c r="G38" s="31">
        <f t="shared" si="13"/>
        <v>775</v>
      </c>
      <c r="H38" s="31">
        <f t="shared" si="13"/>
        <v>775</v>
      </c>
      <c r="I38" s="31">
        <f t="shared" si="13"/>
        <v>775</v>
      </c>
      <c r="J38" s="31">
        <f t="shared" si="13"/>
        <v>775</v>
      </c>
    </row>
    <row r="39" spans="1:10">
      <c r="A39" s="131"/>
      <c r="B39" s="131"/>
      <c r="C39" s="24" t="s">
        <v>13</v>
      </c>
      <c r="D39" s="32">
        <v>763.5</v>
      </c>
      <c r="E39" s="32"/>
      <c r="F39" s="32"/>
      <c r="G39" s="32">
        <v>775</v>
      </c>
      <c r="H39" s="32">
        <v>775</v>
      </c>
      <c r="I39" s="32">
        <v>775</v>
      </c>
      <c r="J39" s="32">
        <v>775</v>
      </c>
    </row>
    <row r="40" spans="1:10">
      <c r="A40" s="131"/>
      <c r="B40" s="131"/>
      <c r="C40" s="24" t="s">
        <v>14</v>
      </c>
      <c r="D40" s="32">
        <v>66.400000000000006</v>
      </c>
      <c r="E40" s="32"/>
      <c r="F40" s="32"/>
      <c r="G40" s="32"/>
      <c r="H40" s="32"/>
      <c r="I40" s="32"/>
      <c r="J40" s="32"/>
    </row>
    <row r="41" spans="1:10" ht="22.5">
      <c r="A41" s="131"/>
      <c r="B41" s="131"/>
      <c r="C41" s="24" t="s">
        <v>19</v>
      </c>
      <c r="D41" s="32">
        <v>16.600000000000001</v>
      </c>
      <c r="E41" s="32"/>
      <c r="F41" s="32"/>
      <c r="G41" s="32"/>
      <c r="H41" s="32"/>
      <c r="I41" s="32"/>
      <c r="J41" s="32"/>
    </row>
    <row r="42" spans="1:10">
      <c r="A42" s="131"/>
      <c r="B42" s="131"/>
      <c r="C42" s="24" t="s">
        <v>16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>
      <c r="A43" s="131" t="s">
        <v>31</v>
      </c>
      <c r="B43" s="131" t="s">
        <v>99</v>
      </c>
      <c r="C43" s="24" t="s">
        <v>12</v>
      </c>
      <c r="D43" s="31">
        <f>SUM(D44:D47)</f>
        <v>260</v>
      </c>
      <c r="E43" s="31">
        <f t="shared" ref="E43:J43" si="14">SUM(E44:E47)</f>
        <v>0</v>
      </c>
      <c r="F43" s="31">
        <f t="shared" si="14"/>
        <v>0</v>
      </c>
      <c r="G43" s="31">
        <f t="shared" si="14"/>
        <v>339.7</v>
      </c>
      <c r="H43" s="31">
        <f t="shared" si="14"/>
        <v>339.7</v>
      </c>
      <c r="I43" s="31">
        <f t="shared" si="14"/>
        <v>339.7</v>
      </c>
      <c r="J43" s="31">
        <f t="shared" si="14"/>
        <v>339.7</v>
      </c>
    </row>
    <row r="44" spans="1:10">
      <c r="A44" s="131"/>
      <c r="B44" s="131"/>
      <c r="C44" s="24" t="s">
        <v>13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</row>
    <row r="45" spans="1:10">
      <c r="A45" s="131"/>
      <c r="B45" s="131"/>
      <c r="C45" s="24" t="s">
        <v>14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22.5">
      <c r="A46" s="131"/>
      <c r="B46" s="131"/>
      <c r="C46" s="24" t="s">
        <v>19</v>
      </c>
      <c r="D46" s="32">
        <v>260</v>
      </c>
      <c r="E46" s="32"/>
      <c r="F46" s="32"/>
      <c r="G46" s="32">
        <v>339.7</v>
      </c>
      <c r="H46" s="32">
        <v>339.7</v>
      </c>
      <c r="I46" s="32">
        <v>339.7</v>
      </c>
      <c r="J46" s="32">
        <v>339.7</v>
      </c>
    </row>
    <row r="47" spans="1:10">
      <c r="A47" s="131"/>
      <c r="B47" s="131"/>
      <c r="C47" s="24" t="s">
        <v>16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</row>
    <row r="48" spans="1:10">
      <c r="A48" s="131" t="s">
        <v>32</v>
      </c>
      <c r="B48" s="131" t="s">
        <v>33</v>
      </c>
      <c r="C48" s="24" t="s">
        <v>12</v>
      </c>
      <c r="D48" s="32">
        <f>SUM(D49:D52)</f>
        <v>54.5</v>
      </c>
      <c r="E48" s="32">
        <f t="shared" ref="E48:J48" si="15">SUM(E49:E52)</f>
        <v>50</v>
      </c>
      <c r="F48" s="32">
        <f t="shared" si="15"/>
        <v>50</v>
      </c>
      <c r="G48" s="32">
        <f t="shared" si="15"/>
        <v>50</v>
      </c>
      <c r="H48" s="32">
        <f t="shared" si="15"/>
        <v>50</v>
      </c>
      <c r="I48" s="32">
        <f t="shared" si="15"/>
        <v>50</v>
      </c>
      <c r="J48" s="32">
        <f t="shared" si="15"/>
        <v>50</v>
      </c>
    </row>
    <row r="49" spans="1:11">
      <c r="A49" s="131"/>
      <c r="B49" s="131"/>
      <c r="C49" s="24" t="s">
        <v>13</v>
      </c>
      <c r="D49" s="32">
        <v>4.0999999999999996</v>
      </c>
      <c r="E49" s="32"/>
      <c r="F49" s="32"/>
      <c r="G49" s="32"/>
      <c r="H49" s="32"/>
      <c r="I49" s="32"/>
      <c r="J49" s="32"/>
    </row>
    <row r="50" spans="1:11">
      <c r="A50" s="131"/>
      <c r="B50" s="131"/>
      <c r="C50" s="24" t="s">
        <v>14</v>
      </c>
      <c r="D50" s="32">
        <v>0.36</v>
      </c>
      <c r="E50" s="32"/>
      <c r="F50" s="32"/>
      <c r="G50" s="32"/>
      <c r="H50" s="32"/>
      <c r="I50" s="32"/>
      <c r="J50" s="32"/>
    </row>
    <row r="51" spans="1:11" ht="22.5">
      <c r="A51" s="131"/>
      <c r="B51" s="131"/>
      <c r="C51" s="24" t="s">
        <v>19</v>
      </c>
      <c r="D51" s="32">
        <v>0.04</v>
      </c>
      <c r="E51" s="32"/>
      <c r="F51" s="32"/>
      <c r="G51" s="32"/>
      <c r="H51" s="32"/>
      <c r="I51" s="32"/>
      <c r="J51" s="32"/>
    </row>
    <row r="52" spans="1:11">
      <c r="A52" s="131"/>
      <c r="B52" s="131"/>
      <c r="C52" s="24" t="s">
        <v>16</v>
      </c>
      <c r="D52" s="32">
        <v>50</v>
      </c>
      <c r="E52" s="32">
        <v>50</v>
      </c>
      <c r="F52" s="32">
        <v>50</v>
      </c>
      <c r="G52" s="32">
        <v>50</v>
      </c>
      <c r="H52" s="32">
        <v>50</v>
      </c>
      <c r="I52" s="32">
        <v>50</v>
      </c>
      <c r="J52" s="32">
        <v>50</v>
      </c>
    </row>
    <row r="53" spans="1:11">
      <c r="A53" s="104" t="s">
        <v>59</v>
      </c>
      <c r="B53" s="130" t="s">
        <v>60</v>
      </c>
      <c r="C53" s="24" t="s">
        <v>12</v>
      </c>
      <c r="D53" s="31">
        <f>SUM(D54:D57)</f>
        <v>283.89999999999998</v>
      </c>
      <c r="E53" s="31">
        <f t="shared" ref="E53:J53" si="16">SUM(E54:E57)</f>
        <v>285</v>
      </c>
      <c r="F53" s="31">
        <f t="shared" si="16"/>
        <v>285</v>
      </c>
      <c r="G53" s="31">
        <f t="shared" si="16"/>
        <v>438.2</v>
      </c>
      <c r="H53" s="31">
        <f t="shared" si="16"/>
        <v>438.2</v>
      </c>
      <c r="I53" s="31">
        <f t="shared" si="16"/>
        <v>438.2</v>
      </c>
      <c r="J53" s="31">
        <f t="shared" si="16"/>
        <v>438.2</v>
      </c>
    </row>
    <row r="54" spans="1:11">
      <c r="A54" s="104"/>
      <c r="B54" s="130"/>
      <c r="C54" s="24" t="s">
        <v>13</v>
      </c>
      <c r="D54" s="32"/>
      <c r="E54" s="33"/>
      <c r="F54" s="32"/>
      <c r="G54" s="32"/>
      <c r="H54" s="32"/>
      <c r="I54" s="32"/>
      <c r="J54" s="32"/>
    </row>
    <row r="55" spans="1:11">
      <c r="A55" s="104"/>
      <c r="B55" s="130"/>
      <c r="C55" s="24" t="s">
        <v>14</v>
      </c>
      <c r="D55" s="32"/>
      <c r="E55" s="32"/>
      <c r="F55" s="32"/>
      <c r="G55" s="32"/>
      <c r="H55" s="32"/>
      <c r="I55" s="32"/>
      <c r="J55" s="32"/>
    </row>
    <row r="56" spans="1:11" ht="22.5">
      <c r="A56" s="104"/>
      <c r="B56" s="130"/>
      <c r="C56" s="24" t="s">
        <v>19</v>
      </c>
      <c r="D56" s="32">
        <v>283.89999999999998</v>
      </c>
      <c r="E56" s="32">
        <v>285</v>
      </c>
      <c r="F56" s="32">
        <v>285</v>
      </c>
      <c r="G56" s="32">
        <v>438.2</v>
      </c>
      <c r="H56" s="32">
        <v>438.2</v>
      </c>
      <c r="I56" s="32">
        <v>438.2</v>
      </c>
      <c r="J56" s="32">
        <v>438.2</v>
      </c>
      <c r="K56" s="21"/>
    </row>
    <row r="57" spans="1:11">
      <c r="A57" s="104"/>
      <c r="B57" s="130"/>
      <c r="C57" s="24" t="s">
        <v>16</v>
      </c>
      <c r="D57" s="32"/>
      <c r="E57" s="32"/>
      <c r="F57" s="32"/>
      <c r="G57" s="32"/>
      <c r="H57" s="32"/>
      <c r="I57" s="32"/>
      <c r="J57" s="32"/>
    </row>
    <row r="58" spans="1:11">
      <c r="A58" s="104" t="s">
        <v>68</v>
      </c>
      <c r="B58" s="130" t="s">
        <v>30</v>
      </c>
      <c r="C58" s="24" t="s">
        <v>12</v>
      </c>
      <c r="D58" s="32"/>
      <c r="E58" s="32"/>
      <c r="F58" s="32"/>
      <c r="G58" s="32"/>
      <c r="H58" s="32"/>
      <c r="I58" s="32"/>
      <c r="J58" s="32"/>
    </row>
    <row r="59" spans="1:11">
      <c r="A59" s="104"/>
      <c r="B59" s="130"/>
      <c r="C59" s="24" t="s">
        <v>13</v>
      </c>
      <c r="D59" s="32"/>
      <c r="E59" s="32"/>
      <c r="F59" s="32"/>
      <c r="G59" s="32"/>
      <c r="H59" s="32"/>
      <c r="I59" s="32"/>
      <c r="J59" s="32"/>
    </row>
    <row r="60" spans="1:11">
      <c r="A60" s="104"/>
      <c r="B60" s="130"/>
      <c r="C60" s="24" t="s">
        <v>14</v>
      </c>
      <c r="D60" s="32"/>
      <c r="E60" s="32"/>
      <c r="F60" s="32"/>
      <c r="G60" s="32"/>
      <c r="H60" s="32"/>
      <c r="I60" s="32"/>
      <c r="J60" s="32"/>
    </row>
    <row r="61" spans="1:11" ht="22.5">
      <c r="A61" s="104"/>
      <c r="B61" s="130"/>
      <c r="C61" s="24" t="s">
        <v>19</v>
      </c>
      <c r="D61" s="32"/>
      <c r="E61" s="32"/>
      <c r="F61" s="32"/>
      <c r="G61" s="32"/>
      <c r="H61" s="32"/>
      <c r="I61" s="32"/>
      <c r="J61" s="32"/>
    </row>
    <row r="62" spans="1:11">
      <c r="A62" s="104"/>
      <c r="B62" s="130"/>
      <c r="C62" s="24" t="s">
        <v>16</v>
      </c>
      <c r="D62" s="32"/>
      <c r="E62" s="32"/>
      <c r="F62" s="32"/>
      <c r="G62" s="32"/>
      <c r="H62" s="32"/>
      <c r="I62" s="32"/>
      <c r="J62" s="32"/>
    </row>
    <row r="63" spans="1:11">
      <c r="A63" s="104" t="s">
        <v>95</v>
      </c>
      <c r="B63" s="130" t="s">
        <v>69</v>
      </c>
      <c r="C63" s="24" t="s">
        <v>12</v>
      </c>
      <c r="D63" s="31">
        <f>SUM(D64:D67)</f>
        <v>1401.3</v>
      </c>
      <c r="E63" s="31">
        <f t="shared" ref="E63:J63" si="17">SUM(E64:E67)</f>
        <v>0</v>
      </c>
      <c r="F63" s="31">
        <f t="shared" si="17"/>
        <v>0</v>
      </c>
      <c r="G63" s="31">
        <f t="shared" si="17"/>
        <v>3700</v>
      </c>
      <c r="H63" s="31">
        <f t="shared" si="17"/>
        <v>3800</v>
      </c>
      <c r="I63" s="31">
        <f t="shared" si="17"/>
        <v>3900</v>
      </c>
      <c r="J63" s="31">
        <f t="shared" si="17"/>
        <v>4000</v>
      </c>
    </row>
    <row r="64" spans="1:11">
      <c r="A64" s="104"/>
      <c r="B64" s="130"/>
      <c r="C64" s="24" t="s">
        <v>13</v>
      </c>
      <c r="D64" s="32"/>
      <c r="E64" s="32"/>
      <c r="F64" s="32"/>
      <c r="G64" s="32"/>
      <c r="H64" s="32"/>
      <c r="I64" s="32"/>
      <c r="J64" s="32"/>
    </row>
    <row r="65" spans="1:11">
      <c r="A65" s="104"/>
      <c r="B65" s="130"/>
      <c r="C65" s="24" t="s">
        <v>14</v>
      </c>
      <c r="D65" s="32"/>
      <c r="E65" s="32"/>
      <c r="F65" s="32"/>
      <c r="G65" s="32"/>
      <c r="H65" s="32"/>
      <c r="I65" s="32"/>
      <c r="J65" s="32"/>
    </row>
    <row r="66" spans="1:11" ht="22.5">
      <c r="A66" s="104"/>
      <c r="B66" s="130"/>
      <c r="C66" s="24" t="s">
        <v>19</v>
      </c>
      <c r="D66" s="32">
        <v>1401.3</v>
      </c>
      <c r="E66" s="32"/>
      <c r="F66" s="32"/>
      <c r="G66" s="32">
        <v>3700</v>
      </c>
      <c r="H66" s="32">
        <v>3800</v>
      </c>
      <c r="I66" s="32">
        <v>3900</v>
      </c>
      <c r="J66" s="32">
        <v>4000</v>
      </c>
    </row>
    <row r="67" spans="1:11">
      <c r="A67" s="104"/>
      <c r="B67" s="130"/>
      <c r="C67" s="24" t="s">
        <v>16</v>
      </c>
      <c r="D67" s="32"/>
      <c r="E67" s="32"/>
      <c r="F67" s="32"/>
      <c r="G67" s="32"/>
      <c r="H67" s="32"/>
      <c r="I67" s="32"/>
      <c r="J67" s="32"/>
    </row>
    <row r="68" spans="1:11" ht="15" customHeight="1">
      <c r="A68" s="104" t="s">
        <v>100</v>
      </c>
      <c r="B68" s="110" t="s">
        <v>101</v>
      </c>
      <c r="C68" s="24" t="s">
        <v>12</v>
      </c>
      <c r="D68" s="32"/>
      <c r="E68" s="32"/>
      <c r="F68" s="32"/>
      <c r="G68" s="32">
        <v>23990.1</v>
      </c>
      <c r="H68" s="28">
        <v>35011</v>
      </c>
      <c r="I68" s="28">
        <v>33000</v>
      </c>
      <c r="J68" s="28">
        <v>33000</v>
      </c>
    </row>
    <row r="69" spans="1:11">
      <c r="A69" s="104"/>
      <c r="B69" s="111"/>
      <c r="C69" s="24" t="s">
        <v>13</v>
      </c>
      <c r="D69" s="32"/>
      <c r="E69" s="32"/>
      <c r="F69" s="32"/>
      <c r="G69" s="32"/>
      <c r="H69" s="32"/>
      <c r="I69" s="32"/>
      <c r="J69" s="32"/>
    </row>
    <row r="70" spans="1:11">
      <c r="A70" s="104"/>
      <c r="B70" s="111"/>
      <c r="C70" s="24" t="s">
        <v>14</v>
      </c>
      <c r="D70" s="32"/>
      <c r="E70" s="32"/>
      <c r="F70" s="32"/>
      <c r="G70" s="32"/>
      <c r="H70" s="32"/>
      <c r="I70" s="32"/>
      <c r="J70" s="32"/>
    </row>
    <row r="71" spans="1:11" ht="22.5">
      <c r="A71" s="104"/>
      <c r="B71" s="112"/>
      <c r="C71" s="24" t="s">
        <v>19</v>
      </c>
      <c r="D71" s="32"/>
      <c r="E71" s="32"/>
      <c r="F71" s="32"/>
      <c r="G71" s="32"/>
      <c r="H71" s="32"/>
      <c r="I71" s="32"/>
      <c r="J71" s="32"/>
    </row>
    <row r="72" spans="1:11">
      <c r="A72" s="131" t="s">
        <v>34</v>
      </c>
      <c r="B72" s="131" t="s">
        <v>35</v>
      </c>
      <c r="C72" s="24" t="s">
        <v>12</v>
      </c>
      <c r="D72" s="26">
        <f>SUM(D73:D74)</f>
        <v>60</v>
      </c>
      <c r="E72" s="26">
        <f t="shared" ref="E72:J72" si="18">SUM(E73:E74)</f>
        <v>60</v>
      </c>
      <c r="F72" s="26">
        <f t="shared" si="18"/>
        <v>60</v>
      </c>
      <c r="G72" s="26">
        <f t="shared" si="18"/>
        <v>106</v>
      </c>
      <c r="H72" s="26">
        <f t="shared" si="18"/>
        <v>106</v>
      </c>
      <c r="I72" s="26">
        <f t="shared" si="18"/>
        <v>106</v>
      </c>
      <c r="J72" s="26">
        <f t="shared" si="18"/>
        <v>106</v>
      </c>
    </row>
    <row r="73" spans="1:11" ht="22.5">
      <c r="A73" s="131"/>
      <c r="B73" s="131"/>
      <c r="C73" s="24" t="s">
        <v>36</v>
      </c>
      <c r="D73" s="28">
        <v>60</v>
      </c>
      <c r="E73" s="28">
        <v>60</v>
      </c>
      <c r="F73" s="28">
        <v>60</v>
      </c>
      <c r="G73" s="28">
        <v>106</v>
      </c>
      <c r="H73" s="28">
        <v>106</v>
      </c>
      <c r="I73" s="28">
        <v>106</v>
      </c>
      <c r="J73" s="28">
        <v>106</v>
      </c>
      <c r="K73" s="20"/>
    </row>
    <row r="74" spans="1:11">
      <c r="A74" s="131"/>
      <c r="B74" s="131"/>
      <c r="C74" s="24" t="s">
        <v>37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1">
      <c r="A75" s="24" t="s">
        <v>20</v>
      </c>
      <c r="B75" s="131" t="s">
        <v>39</v>
      </c>
      <c r="C75" s="24" t="s">
        <v>12</v>
      </c>
      <c r="D75" s="28">
        <v>60</v>
      </c>
      <c r="E75" s="28">
        <v>60</v>
      </c>
      <c r="F75" s="28">
        <v>60</v>
      </c>
      <c r="G75" s="28">
        <v>106</v>
      </c>
      <c r="H75" s="28">
        <v>106</v>
      </c>
      <c r="I75" s="28">
        <v>106</v>
      </c>
      <c r="J75" s="28">
        <v>106</v>
      </c>
    </row>
    <row r="76" spans="1:11" ht="22.5">
      <c r="A76" s="24" t="s">
        <v>38</v>
      </c>
      <c r="B76" s="131"/>
      <c r="C76" s="24" t="s">
        <v>36</v>
      </c>
      <c r="D76" s="28">
        <v>60</v>
      </c>
      <c r="E76" s="28">
        <v>60</v>
      </c>
      <c r="F76" s="28">
        <v>60</v>
      </c>
      <c r="G76" s="28">
        <v>106</v>
      </c>
      <c r="H76" s="28">
        <v>106</v>
      </c>
      <c r="I76" s="28">
        <v>106</v>
      </c>
      <c r="J76" s="28">
        <v>106</v>
      </c>
    </row>
    <row r="77" spans="1:11">
      <c r="A77" s="27"/>
      <c r="B77" s="131"/>
      <c r="C77" s="24" t="s">
        <v>37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</row>
    <row r="78" spans="1:11" ht="22.5">
      <c r="A78" s="131" t="s">
        <v>40</v>
      </c>
      <c r="B78" s="24" t="s">
        <v>41</v>
      </c>
      <c r="C78" s="24" t="s">
        <v>12</v>
      </c>
      <c r="D78" s="26">
        <f>D79</f>
        <v>9649.2999999999993</v>
      </c>
      <c r="E78" s="26">
        <f t="shared" ref="E78:J78" si="19">E79</f>
        <v>8648.7999999999993</v>
      </c>
      <c r="F78" s="26">
        <f t="shared" si="19"/>
        <v>8548.7999999999993</v>
      </c>
      <c r="G78" s="26">
        <f t="shared" si="19"/>
        <v>7901.08</v>
      </c>
      <c r="H78" s="26">
        <f t="shared" si="19"/>
        <v>7901.08</v>
      </c>
      <c r="I78" s="26">
        <f t="shared" si="19"/>
        <v>7901.1</v>
      </c>
      <c r="J78" s="26">
        <f t="shared" si="19"/>
        <v>7901.1</v>
      </c>
    </row>
    <row r="79" spans="1:11" ht="90">
      <c r="A79" s="131"/>
      <c r="B79" s="24" t="s">
        <v>42</v>
      </c>
      <c r="C79" s="24" t="s">
        <v>36</v>
      </c>
      <c r="D79" s="28">
        <v>9649.2999999999993</v>
      </c>
      <c r="E79" s="28">
        <v>8648.7999999999993</v>
      </c>
      <c r="F79" s="28">
        <v>8548.7999999999993</v>
      </c>
      <c r="G79" s="28">
        <v>7901.08</v>
      </c>
      <c r="H79" s="28">
        <v>7901.08</v>
      </c>
      <c r="I79" s="28">
        <v>7901.1</v>
      </c>
      <c r="J79" s="28">
        <v>7901.1</v>
      </c>
    </row>
    <row r="80" spans="1:11">
      <c r="A80" s="131"/>
      <c r="B80" s="27"/>
      <c r="C80" s="24" t="s">
        <v>16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</row>
  </sheetData>
  <mergeCells count="36">
    <mergeCell ref="A1:J1"/>
    <mergeCell ref="A2:J2"/>
    <mergeCell ref="C4:C6"/>
    <mergeCell ref="A8:A12"/>
    <mergeCell ref="A18:A22"/>
    <mergeCell ref="A4:A6"/>
    <mergeCell ref="B4:B6"/>
    <mergeCell ref="D4:J5"/>
    <mergeCell ref="B8:B12"/>
    <mergeCell ref="A13:A17"/>
    <mergeCell ref="B13:B17"/>
    <mergeCell ref="A53:A57"/>
    <mergeCell ref="B53:B57"/>
    <mergeCell ref="A58:A62"/>
    <mergeCell ref="B58:B62"/>
    <mergeCell ref="A63:A67"/>
    <mergeCell ref="B63:B67"/>
    <mergeCell ref="A72:A74"/>
    <mergeCell ref="B72:B74"/>
    <mergeCell ref="B75:B77"/>
    <mergeCell ref="A78:A80"/>
    <mergeCell ref="A68:A71"/>
    <mergeCell ref="B68:B71"/>
    <mergeCell ref="B43:B47"/>
    <mergeCell ref="A48:A52"/>
    <mergeCell ref="B48:B52"/>
    <mergeCell ref="B18:B22"/>
    <mergeCell ref="B23:B27"/>
    <mergeCell ref="A28:A32"/>
    <mergeCell ref="B28:B32"/>
    <mergeCell ref="A33:A37"/>
    <mergeCell ref="B33:B37"/>
    <mergeCell ref="A23:A27"/>
    <mergeCell ref="A38:A42"/>
    <mergeCell ref="B38:B42"/>
    <mergeCell ref="A43:A4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B1" workbookViewId="0">
      <selection activeCell="G1" sqref="G1:M1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2.5703125" style="10" customWidth="1"/>
    <col min="13" max="13" width="12.28515625" style="10" bestFit="1" customWidth="1"/>
    <col min="14" max="14" width="16.140625" style="10" customWidth="1"/>
    <col min="15" max="16384" width="9.140625" style="10"/>
  </cols>
  <sheetData>
    <row r="1" spans="1:14" ht="115.5" customHeight="1">
      <c r="A1" s="39"/>
      <c r="B1" s="39"/>
      <c r="C1" s="39"/>
      <c r="D1" s="39"/>
      <c r="E1" s="39"/>
      <c r="F1" s="39"/>
      <c r="G1" s="113" t="s">
        <v>172</v>
      </c>
      <c r="H1" s="113"/>
      <c r="I1" s="113"/>
      <c r="J1" s="113"/>
      <c r="K1" s="113"/>
      <c r="L1" s="113"/>
      <c r="M1" s="113"/>
    </row>
    <row r="2" spans="1:14" ht="35.25" customHeight="1">
      <c r="A2" s="144" t="s">
        <v>149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ht="13.5" customHeight="1">
      <c r="A3" s="130" t="s">
        <v>43</v>
      </c>
      <c r="B3" s="130" t="s">
        <v>66</v>
      </c>
      <c r="C3" s="130" t="s">
        <v>67</v>
      </c>
      <c r="D3" s="130" t="s">
        <v>44</v>
      </c>
      <c r="E3" s="104" t="s">
        <v>45</v>
      </c>
      <c r="F3" s="104"/>
      <c r="G3" s="104"/>
      <c r="H3" s="104"/>
      <c r="I3" s="104"/>
      <c r="J3" s="104"/>
      <c r="K3" s="104"/>
      <c r="L3" s="104"/>
      <c r="M3" s="104"/>
    </row>
    <row r="4" spans="1:14" ht="16.5" customHeight="1">
      <c r="A4" s="130"/>
      <c r="B4" s="130"/>
      <c r="C4" s="130"/>
      <c r="D4" s="130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4" ht="19.5" customHeight="1">
      <c r="A6" s="131" t="s">
        <v>46</v>
      </c>
      <c r="B6" s="136" t="s">
        <v>132</v>
      </c>
      <c r="C6" s="131" t="s">
        <v>12</v>
      </c>
      <c r="D6" s="131" t="s">
        <v>47</v>
      </c>
      <c r="E6" s="133">
        <f>E8</f>
        <v>34676.500000000007</v>
      </c>
      <c r="F6" s="133">
        <f t="shared" ref="F6:M6" si="0">F8</f>
        <v>40843.140000000007</v>
      </c>
      <c r="G6" s="133">
        <f t="shared" si="0"/>
        <v>42453.693099999989</v>
      </c>
      <c r="H6" s="133">
        <f>H8</f>
        <v>57289.631080000006</v>
      </c>
      <c r="I6" s="133">
        <f t="shared" si="0"/>
        <v>49235.130649999992</v>
      </c>
      <c r="J6" s="133">
        <f t="shared" si="0"/>
        <v>65460.159999999989</v>
      </c>
      <c r="K6" s="133">
        <f t="shared" si="0"/>
        <v>59771.9</v>
      </c>
      <c r="L6" s="133">
        <f t="shared" si="0"/>
        <v>42439.799999999996</v>
      </c>
      <c r="M6" s="133">
        <f t="shared" si="0"/>
        <v>42970.899999999994</v>
      </c>
    </row>
    <row r="7" spans="1:14">
      <c r="A7" s="131"/>
      <c r="B7" s="136"/>
      <c r="C7" s="131"/>
      <c r="D7" s="131"/>
      <c r="E7" s="133"/>
      <c r="F7" s="133"/>
      <c r="G7" s="133"/>
      <c r="H7" s="133"/>
      <c r="I7" s="133"/>
      <c r="J7" s="133"/>
      <c r="K7" s="133"/>
      <c r="L7" s="133"/>
      <c r="M7" s="133"/>
      <c r="N7" s="76"/>
    </row>
    <row r="8" spans="1:14" ht="84.75" customHeight="1">
      <c r="A8" s="131"/>
      <c r="B8" s="136"/>
      <c r="C8" s="49" t="s">
        <v>123</v>
      </c>
      <c r="D8" s="34" t="s">
        <v>49</v>
      </c>
      <c r="E8" s="35">
        <f t="shared" ref="E8:M8" si="1">E9+E37+E40</f>
        <v>34676.500000000007</v>
      </c>
      <c r="F8" s="35">
        <f t="shared" si="1"/>
        <v>40843.140000000007</v>
      </c>
      <c r="G8" s="35">
        <f t="shared" si="1"/>
        <v>42453.693099999989</v>
      </c>
      <c r="H8" s="35">
        <f t="shared" si="1"/>
        <v>57289.631080000006</v>
      </c>
      <c r="I8" s="35">
        <f t="shared" si="1"/>
        <v>49235.130649999992</v>
      </c>
      <c r="J8" s="35">
        <f t="shared" si="1"/>
        <v>65460.159999999989</v>
      </c>
      <c r="K8" s="35">
        <f t="shared" si="1"/>
        <v>59771.9</v>
      </c>
      <c r="L8" s="35">
        <f t="shared" si="1"/>
        <v>42439.799999999996</v>
      </c>
      <c r="M8" s="35">
        <f t="shared" si="1"/>
        <v>42970.899999999994</v>
      </c>
    </row>
    <row r="9" spans="1:14" ht="18.75" customHeight="1">
      <c r="A9" s="34" t="s">
        <v>50</v>
      </c>
      <c r="B9" s="34" t="s">
        <v>18</v>
      </c>
      <c r="C9" s="34" t="s">
        <v>12</v>
      </c>
      <c r="D9" s="34" t="s">
        <v>49</v>
      </c>
      <c r="E9" s="35">
        <f>SUM(E10:E29)</f>
        <v>27804.700000000004</v>
      </c>
      <c r="F9" s="35">
        <f t="shared" ref="F9:G9" si="2">SUM(F10:F29)</f>
        <v>32069.540000000005</v>
      </c>
      <c r="G9" s="35">
        <f t="shared" si="2"/>
        <v>33800.371829999989</v>
      </c>
      <c r="H9" s="35">
        <f>SUM(H10:H30)-H16</f>
        <v>47025.763220000001</v>
      </c>
      <c r="I9" s="36">
        <f>SUM(I10:I30)-I16</f>
        <v>38811.530649999993</v>
      </c>
      <c r="J9" s="36">
        <f>SUM(J10:J30)+J35-J16</f>
        <v>52171.659999999989</v>
      </c>
      <c r="K9" s="36">
        <f>SUM(K10:K30)</f>
        <v>46792.2</v>
      </c>
      <c r="L9" s="36">
        <f t="shared" ref="L9" si="3">SUM(L10:L30)</f>
        <v>31660.1</v>
      </c>
      <c r="M9" s="66">
        <f>SUM(M10:M30)</f>
        <v>32191.199999999997</v>
      </c>
    </row>
    <row r="10" spans="1:14" ht="34.5" customHeight="1">
      <c r="A10" s="34" t="s">
        <v>89</v>
      </c>
      <c r="B10" s="34" t="s">
        <v>22</v>
      </c>
      <c r="C10" s="34" t="s">
        <v>51</v>
      </c>
      <c r="D10" s="12" t="s">
        <v>77</v>
      </c>
      <c r="E10" s="29">
        <v>2298.4</v>
      </c>
      <c r="F10" s="29">
        <v>2419.6999999999998</v>
      </c>
      <c r="G10" s="81">
        <v>2789.9</v>
      </c>
      <c r="H10" s="29">
        <v>3158.8240700000001</v>
      </c>
      <c r="I10" s="29">
        <v>2612.6</v>
      </c>
      <c r="J10" s="79">
        <f>3198.3-500+27</f>
        <v>2725.3</v>
      </c>
      <c r="K10" s="29">
        <v>2724.9</v>
      </c>
      <c r="L10" s="29">
        <v>3424.9</v>
      </c>
      <c r="M10" s="29">
        <v>3424.9</v>
      </c>
    </row>
    <row r="11" spans="1:14" ht="27.75" customHeight="1">
      <c r="A11" s="130" t="s">
        <v>90</v>
      </c>
      <c r="B11" s="130" t="s">
        <v>24</v>
      </c>
      <c r="C11" s="50" t="s">
        <v>134</v>
      </c>
      <c r="D11" s="12" t="s">
        <v>78</v>
      </c>
      <c r="E11" s="29">
        <v>14773</v>
      </c>
      <c r="F11" s="30">
        <v>19251.240000000002</v>
      </c>
      <c r="G11" s="81">
        <v>19365.850699999999</v>
      </c>
      <c r="H11" s="29">
        <v>19772.70521</v>
      </c>
      <c r="I11" s="29">
        <v>17615.2</v>
      </c>
      <c r="J11" s="79">
        <f>15362.7+300-245.2+1425.4+1171.3+938.9+0.3</f>
        <v>18953.400000000001</v>
      </c>
      <c r="K11" s="29">
        <v>16822.099999999999</v>
      </c>
      <c r="L11" s="29">
        <v>14118.6</v>
      </c>
      <c r="M11" s="29">
        <v>14520.9</v>
      </c>
    </row>
    <row r="12" spans="1:14" ht="37.5" customHeight="1">
      <c r="A12" s="130"/>
      <c r="B12" s="130"/>
      <c r="C12" s="50" t="s">
        <v>135</v>
      </c>
      <c r="D12" s="12" t="s">
        <v>79</v>
      </c>
      <c r="E12" s="79">
        <v>1988.7</v>
      </c>
      <c r="F12" s="29">
        <v>2038.9</v>
      </c>
      <c r="G12" s="81">
        <v>1473.90175</v>
      </c>
      <c r="H12" s="29">
        <v>1441.1279999999999</v>
      </c>
      <c r="I12" s="29">
        <v>1357.3</v>
      </c>
      <c r="J12" s="79">
        <v>1824</v>
      </c>
      <c r="K12" s="29">
        <v>2084</v>
      </c>
      <c r="L12" s="29">
        <v>1852.3</v>
      </c>
      <c r="M12" s="29">
        <v>1984</v>
      </c>
    </row>
    <row r="13" spans="1:14" ht="36.75" customHeight="1">
      <c r="A13" s="130"/>
      <c r="B13" s="130"/>
      <c r="C13" s="78" t="s">
        <v>141</v>
      </c>
      <c r="D13" s="12" t="s">
        <v>80</v>
      </c>
      <c r="E13" s="29">
        <v>6274.9</v>
      </c>
      <c r="F13" s="29">
        <v>6658.4</v>
      </c>
      <c r="G13" s="81">
        <v>7308.3825699999998</v>
      </c>
      <c r="H13" s="29">
        <v>7926.5401400000001</v>
      </c>
      <c r="I13" s="29">
        <v>9296.2000000000007</v>
      </c>
      <c r="J13" s="79">
        <f>8301.2+300+0.4+255.7+168.8+5.2</f>
        <v>9031.3000000000011</v>
      </c>
      <c r="K13" s="29">
        <v>9181.2000000000007</v>
      </c>
      <c r="L13" s="29">
        <v>8596</v>
      </c>
      <c r="M13" s="29">
        <v>8596</v>
      </c>
    </row>
    <row r="14" spans="1:14" ht="18.75" customHeight="1">
      <c r="A14" s="131" t="s">
        <v>25</v>
      </c>
      <c r="B14" s="131" t="s">
        <v>26</v>
      </c>
      <c r="C14" s="34" t="s">
        <v>55</v>
      </c>
      <c r="D14" s="12" t="s">
        <v>81</v>
      </c>
      <c r="E14" s="29">
        <v>459.9</v>
      </c>
      <c r="F14" s="29">
        <v>383.8</v>
      </c>
      <c r="G14" s="81">
        <v>482.46881000000002</v>
      </c>
      <c r="H14" s="29">
        <v>440.52305999999999</v>
      </c>
      <c r="I14" s="29">
        <v>419.2</v>
      </c>
      <c r="J14" s="79">
        <f>462.2-62.6</f>
        <v>399.59999999999997</v>
      </c>
      <c r="K14" s="29">
        <v>494.7</v>
      </c>
      <c r="L14" s="29">
        <v>438</v>
      </c>
      <c r="M14" s="29">
        <v>438</v>
      </c>
    </row>
    <row r="15" spans="1:14" ht="36.75" customHeight="1">
      <c r="A15" s="140"/>
      <c r="B15" s="131"/>
      <c r="C15" s="34" t="s">
        <v>51</v>
      </c>
      <c r="D15" s="12" t="s">
        <v>82</v>
      </c>
      <c r="E15" s="29">
        <v>69.2</v>
      </c>
      <c r="F15" s="29">
        <v>72.2</v>
      </c>
      <c r="G15" s="81">
        <v>63.150190000000002</v>
      </c>
      <c r="H15" s="29">
        <v>59.397640000000003</v>
      </c>
      <c r="I15" s="29">
        <v>81.099999999999994</v>
      </c>
      <c r="J15" s="79">
        <f>92.5-55.4</f>
        <v>37.1</v>
      </c>
      <c r="K15" s="29">
        <v>92</v>
      </c>
      <c r="L15" s="29">
        <v>90</v>
      </c>
      <c r="M15" s="29">
        <v>90</v>
      </c>
    </row>
    <row r="16" spans="1:14" ht="70.5" customHeight="1">
      <c r="A16" s="46" t="s">
        <v>27</v>
      </c>
      <c r="B16" s="51" t="s">
        <v>28</v>
      </c>
      <c r="C16" s="34" t="s">
        <v>55</v>
      </c>
      <c r="D16" s="12" t="s">
        <v>169</v>
      </c>
      <c r="E16" s="29">
        <v>798</v>
      </c>
      <c r="F16" s="29">
        <v>0</v>
      </c>
      <c r="G16" s="81">
        <v>0</v>
      </c>
      <c r="H16" s="29">
        <v>455</v>
      </c>
      <c r="I16" s="29">
        <v>81</v>
      </c>
      <c r="J16" s="79">
        <f>1500+245.2+J18</f>
        <v>6078.2</v>
      </c>
      <c r="K16" s="29">
        <f t="shared" ref="K16" si="4">K17</f>
        <v>0</v>
      </c>
      <c r="L16" s="29">
        <v>0</v>
      </c>
      <c r="M16" s="29">
        <v>0</v>
      </c>
    </row>
    <row r="17" spans="1:13" ht="24.75" customHeight="1">
      <c r="A17" s="46"/>
      <c r="B17" s="51"/>
      <c r="C17" s="50" t="s">
        <v>134</v>
      </c>
      <c r="D17" s="12" t="s">
        <v>164</v>
      </c>
      <c r="E17" s="29">
        <v>0</v>
      </c>
      <c r="F17" s="29">
        <v>0</v>
      </c>
      <c r="G17" s="81">
        <v>0</v>
      </c>
      <c r="H17" s="29">
        <v>0</v>
      </c>
      <c r="I17" s="29">
        <v>0</v>
      </c>
      <c r="J17" s="79">
        <f>1500+245.2</f>
        <v>1745.2</v>
      </c>
      <c r="K17" s="29">
        <v>0</v>
      </c>
      <c r="L17" s="29">
        <v>0</v>
      </c>
      <c r="M17" s="29">
        <v>0</v>
      </c>
    </row>
    <row r="18" spans="1:13" ht="38.25" customHeight="1">
      <c r="A18" s="46"/>
      <c r="B18" s="78"/>
      <c r="C18" s="78" t="s">
        <v>141</v>
      </c>
      <c r="D18" s="12" t="s">
        <v>164</v>
      </c>
      <c r="E18" s="29"/>
      <c r="F18" s="29"/>
      <c r="G18" s="81"/>
      <c r="H18" s="29"/>
      <c r="I18" s="29"/>
      <c r="J18" s="79">
        <f>5000-667</f>
        <v>4333</v>
      </c>
      <c r="K18" s="29"/>
      <c r="L18" s="29"/>
      <c r="M18" s="29"/>
    </row>
    <row r="19" spans="1:13" ht="38.25" customHeight="1">
      <c r="A19" s="52"/>
      <c r="B19" s="51" t="s">
        <v>142</v>
      </c>
      <c r="C19" s="51" t="s">
        <v>143</v>
      </c>
      <c r="D19" s="12" t="s">
        <v>165</v>
      </c>
      <c r="E19" s="29">
        <v>0</v>
      </c>
      <c r="F19" s="29">
        <v>0</v>
      </c>
      <c r="G19" s="81">
        <v>0</v>
      </c>
      <c r="H19" s="29">
        <v>455</v>
      </c>
      <c r="I19" s="29">
        <v>80.989279999999994</v>
      </c>
      <c r="J19" s="79">
        <v>0</v>
      </c>
      <c r="K19" s="29">
        <v>0</v>
      </c>
      <c r="L19" s="29">
        <v>0</v>
      </c>
      <c r="M19" s="29">
        <v>0</v>
      </c>
    </row>
    <row r="20" spans="1:13" ht="24" customHeight="1">
      <c r="A20" s="111" t="s">
        <v>29</v>
      </c>
      <c r="B20" s="110" t="s">
        <v>97</v>
      </c>
      <c r="C20" s="104" t="s">
        <v>55</v>
      </c>
      <c r="D20" s="12" t="s">
        <v>56</v>
      </c>
      <c r="E20" s="29">
        <v>1138.2</v>
      </c>
      <c r="F20" s="29">
        <v>0</v>
      </c>
      <c r="G20" s="81">
        <v>0</v>
      </c>
      <c r="H20" s="29">
        <v>0</v>
      </c>
      <c r="I20" s="29">
        <v>0</v>
      </c>
      <c r="J20" s="79">
        <v>0</v>
      </c>
      <c r="K20" s="29">
        <v>0</v>
      </c>
      <c r="L20" s="29">
        <v>0</v>
      </c>
      <c r="M20" s="29">
        <v>0</v>
      </c>
    </row>
    <row r="21" spans="1:13" ht="24" customHeight="1">
      <c r="A21" s="111"/>
      <c r="B21" s="111"/>
      <c r="C21" s="104"/>
      <c r="D21" s="12" t="s">
        <v>116</v>
      </c>
      <c r="E21" s="29">
        <v>0</v>
      </c>
      <c r="F21" s="29">
        <v>0</v>
      </c>
      <c r="G21" s="81">
        <v>0</v>
      </c>
      <c r="H21" s="29">
        <v>0</v>
      </c>
      <c r="I21" s="29">
        <v>0</v>
      </c>
      <c r="J21" s="79">
        <v>0</v>
      </c>
      <c r="K21" s="29">
        <v>0</v>
      </c>
      <c r="L21" s="29">
        <v>0</v>
      </c>
      <c r="M21" s="29">
        <v>0</v>
      </c>
    </row>
    <row r="22" spans="1:13" ht="24.75" customHeight="1">
      <c r="A22" s="112"/>
      <c r="B22" s="112"/>
      <c r="C22" s="104"/>
      <c r="D22" s="12" t="s">
        <v>98</v>
      </c>
      <c r="E22" s="29">
        <v>0</v>
      </c>
      <c r="F22" s="29">
        <v>774.6</v>
      </c>
      <c r="G22" s="81">
        <v>846.52238999999997</v>
      </c>
      <c r="H22" s="29">
        <v>888.60576000000003</v>
      </c>
      <c r="I22" s="29">
        <v>744.23692000000005</v>
      </c>
      <c r="J22" s="79">
        <v>680.4</v>
      </c>
      <c r="K22" s="29">
        <v>678.8</v>
      </c>
      <c r="L22" s="29">
        <v>678.8</v>
      </c>
      <c r="M22" s="29">
        <v>675.8</v>
      </c>
    </row>
    <row r="23" spans="1:13" ht="36" customHeight="1">
      <c r="A23" s="34" t="s">
        <v>31</v>
      </c>
      <c r="B23" s="38" t="s">
        <v>99</v>
      </c>
      <c r="C23" s="50" t="s">
        <v>136</v>
      </c>
      <c r="D23" s="12" t="s">
        <v>93</v>
      </c>
      <c r="E23" s="29">
        <v>0</v>
      </c>
      <c r="F23" s="29">
        <v>0</v>
      </c>
      <c r="G23" s="81">
        <v>241.72828999999999</v>
      </c>
      <c r="H23" s="29">
        <v>357</v>
      </c>
      <c r="I23" s="29">
        <v>328.6</v>
      </c>
      <c r="J23" s="79">
        <f>375+58.5</f>
        <v>433.5</v>
      </c>
      <c r="K23" s="29">
        <v>500</v>
      </c>
      <c r="L23" s="29">
        <v>500</v>
      </c>
      <c r="M23" s="29">
        <v>500</v>
      </c>
    </row>
    <row r="24" spans="1:13" ht="49.5" customHeight="1">
      <c r="A24" s="34" t="s">
        <v>32</v>
      </c>
      <c r="B24" s="34" t="s">
        <v>33</v>
      </c>
      <c r="C24" s="50" t="s">
        <v>137</v>
      </c>
      <c r="D24" s="68" t="s">
        <v>150</v>
      </c>
      <c r="E24" s="29">
        <v>4.4000000000000004</v>
      </c>
      <c r="F24" s="29">
        <v>4.8</v>
      </c>
      <c r="G24" s="81">
        <v>4.4669100000000004</v>
      </c>
      <c r="H24" s="29">
        <v>0</v>
      </c>
      <c r="I24" s="29">
        <v>48.275190000000002</v>
      </c>
      <c r="J24" s="79">
        <v>70.099999999999994</v>
      </c>
      <c r="K24" s="29">
        <v>61.5</v>
      </c>
      <c r="L24" s="29">
        <v>61.5</v>
      </c>
      <c r="M24" s="29">
        <v>61.6</v>
      </c>
    </row>
    <row r="25" spans="1:13" ht="36" customHeight="1">
      <c r="A25" s="131" t="s">
        <v>59</v>
      </c>
      <c r="B25" s="131" t="s">
        <v>60</v>
      </c>
      <c r="C25" s="50" t="s">
        <v>138</v>
      </c>
      <c r="D25" s="12" t="s">
        <v>84</v>
      </c>
      <c r="E25" s="29">
        <v>0</v>
      </c>
      <c r="F25" s="29">
        <v>126.2</v>
      </c>
      <c r="G25" s="81">
        <v>58.8919</v>
      </c>
      <c r="H25" s="29">
        <v>43.311199999999999</v>
      </c>
      <c r="I25" s="29">
        <v>126.29592</v>
      </c>
      <c r="J25" s="79">
        <f>110-0.4</f>
        <v>109.6</v>
      </c>
      <c r="K25" s="29">
        <v>140</v>
      </c>
      <c r="L25" s="29">
        <v>110</v>
      </c>
      <c r="M25" s="29">
        <v>110</v>
      </c>
    </row>
    <row r="26" spans="1:13" ht="36.75" customHeight="1">
      <c r="A26" s="131"/>
      <c r="B26" s="131"/>
      <c r="C26" s="50" t="s">
        <v>140</v>
      </c>
      <c r="D26" s="12" t="s">
        <v>85</v>
      </c>
      <c r="E26" s="29">
        <v>0</v>
      </c>
      <c r="F26" s="29">
        <v>203</v>
      </c>
      <c r="G26" s="81">
        <v>88.303319999999999</v>
      </c>
      <c r="H26" s="29">
        <v>14.872</v>
      </c>
      <c r="I26" s="29">
        <v>58.7</v>
      </c>
      <c r="J26" s="79">
        <f>40+22</f>
        <v>62</v>
      </c>
      <c r="K26" s="29">
        <v>70</v>
      </c>
      <c r="L26" s="29">
        <v>40</v>
      </c>
      <c r="M26" s="29">
        <v>40</v>
      </c>
    </row>
    <row r="27" spans="1:13" ht="36.75" customHeight="1">
      <c r="A27" s="131"/>
      <c r="B27" s="131"/>
      <c r="C27" s="50" t="s">
        <v>139</v>
      </c>
      <c r="D27" s="12" t="s">
        <v>86</v>
      </c>
      <c r="E27" s="29">
        <v>0</v>
      </c>
      <c r="F27" s="29">
        <v>81.3</v>
      </c>
      <c r="G27" s="81">
        <v>56.808169999999997</v>
      </c>
      <c r="H27" s="29">
        <v>5.6598600000000001</v>
      </c>
      <c r="I27" s="29">
        <v>19</v>
      </c>
      <c r="J27" s="79">
        <f>270.7-0.4-5.2</f>
        <v>265.10000000000002</v>
      </c>
      <c r="K27" s="29">
        <v>50</v>
      </c>
      <c r="L27" s="29">
        <v>50</v>
      </c>
      <c r="M27" s="29">
        <v>50</v>
      </c>
    </row>
    <row r="28" spans="1:13" ht="61.5" customHeight="1">
      <c r="A28" s="34" t="s">
        <v>68</v>
      </c>
      <c r="B28" s="70" t="s">
        <v>114</v>
      </c>
      <c r="C28" s="34" t="s">
        <v>55</v>
      </c>
      <c r="D28" s="12" t="s">
        <v>57</v>
      </c>
      <c r="E28" s="29">
        <v>0</v>
      </c>
      <c r="F28" s="29">
        <v>55.4</v>
      </c>
      <c r="G28" s="81">
        <v>0</v>
      </c>
      <c r="H28" s="29">
        <v>102.0304</v>
      </c>
      <c r="I28" s="29">
        <v>0</v>
      </c>
      <c r="J28" s="79">
        <v>0</v>
      </c>
      <c r="K28" s="29">
        <v>0</v>
      </c>
      <c r="L28" s="29">
        <v>0</v>
      </c>
      <c r="M28" s="29">
        <v>0</v>
      </c>
    </row>
    <row r="29" spans="1:13" ht="46.5" customHeight="1">
      <c r="A29" s="34" t="s">
        <v>95</v>
      </c>
      <c r="B29" s="38" t="s">
        <v>69</v>
      </c>
      <c r="C29" s="70" t="s">
        <v>134</v>
      </c>
      <c r="D29" s="12" t="s">
        <v>96</v>
      </c>
      <c r="E29" s="29">
        <v>0</v>
      </c>
      <c r="F29" s="29">
        <v>0</v>
      </c>
      <c r="G29" s="81">
        <v>1019.99683</v>
      </c>
      <c r="H29" s="29">
        <v>1187.13994</v>
      </c>
      <c r="I29" s="29">
        <v>1281</v>
      </c>
      <c r="J29" s="79">
        <v>1400</v>
      </c>
      <c r="K29" s="29">
        <v>1700</v>
      </c>
      <c r="L29" s="29">
        <v>1700</v>
      </c>
      <c r="M29" s="29">
        <v>1700</v>
      </c>
    </row>
    <row r="30" spans="1:13" ht="22.5" customHeight="1">
      <c r="A30" s="110" t="s">
        <v>100</v>
      </c>
      <c r="B30" s="70" t="s">
        <v>109</v>
      </c>
      <c r="C30" s="141" t="s">
        <v>152</v>
      </c>
      <c r="D30" s="12" t="s">
        <v>153</v>
      </c>
      <c r="E30" s="29"/>
      <c r="F30" s="29"/>
      <c r="G30" s="81"/>
      <c r="H30" s="29">
        <f>H31+H32+H34</f>
        <v>11173.02594</v>
      </c>
      <c r="I30" s="29">
        <f>I31+I32+I34</f>
        <v>4742.8333400000001</v>
      </c>
      <c r="J30" s="79">
        <f>J31+J32+J34+J33</f>
        <v>10000</v>
      </c>
      <c r="K30" s="29">
        <f t="shared" ref="K30:M30" si="5">K31+K32+K34</f>
        <v>12193</v>
      </c>
      <c r="L30" s="29">
        <f t="shared" si="5"/>
        <v>0</v>
      </c>
      <c r="M30" s="29">
        <f t="shared" si="5"/>
        <v>0</v>
      </c>
    </row>
    <row r="31" spans="1:13" ht="41.25" customHeight="1">
      <c r="A31" s="111"/>
      <c r="B31" s="37" t="s">
        <v>110</v>
      </c>
      <c r="C31" s="142"/>
      <c r="D31" s="12" t="s">
        <v>113</v>
      </c>
      <c r="E31" s="29"/>
      <c r="F31" s="29"/>
      <c r="G31" s="81"/>
      <c r="H31" s="29">
        <v>11173.02594</v>
      </c>
      <c r="I31" s="29"/>
      <c r="J31" s="79"/>
      <c r="K31" s="29">
        <v>0</v>
      </c>
      <c r="L31" s="29">
        <v>0</v>
      </c>
      <c r="M31" s="29">
        <v>0</v>
      </c>
    </row>
    <row r="32" spans="1:13" ht="17.25" customHeight="1">
      <c r="A32" s="111"/>
      <c r="B32" s="37" t="s">
        <v>111</v>
      </c>
      <c r="C32" s="142"/>
      <c r="D32" s="12" t="s">
        <v>166</v>
      </c>
      <c r="E32" s="29"/>
      <c r="F32" s="29"/>
      <c r="G32" s="81"/>
      <c r="H32" s="29"/>
      <c r="I32" s="29">
        <f>4726.75645+16.07689</f>
        <v>4742.8333400000001</v>
      </c>
      <c r="J32" s="79"/>
      <c r="K32" s="29">
        <v>0</v>
      </c>
      <c r="L32" s="29">
        <v>0</v>
      </c>
      <c r="M32" s="29">
        <v>0</v>
      </c>
    </row>
    <row r="33" spans="1:13" ht="17.25" customHeight="1">
      <c r="A33" s="111"/>
      <c r="B33" s="67" t="s">
        <v>151</v>
      </c>
      <c r="C33" s="142"/>
      <c r="D33" s="12" t="s">
        <v>167</v>
      </c>
      <c r="E33" s="29"/>
      <c r="F33" s="29"/>
      <c r="G33" s="81"/>
      <c r="H33" s="29"/>
      <c r="I33" s="29"/>
      <c r="J33" s="79">
        <v>10000</v>
      </c>
      <c r="K33" s="29">
        <v>0</v>
      </c>
      <c r="L33" s="29">
        <v>0</v>
      </c>
      <c r="M33" s="29">
        <v>0</v>
      </c>
    </row>
    <row r="34" spans="1:13" ht="23.25" customHeight="1">
      <c r="A34" s="112"/>
      <c r="B34" s="80" t="s">
        <v>170</v>
      </c>
      <c r="C34" s="143"/>
      <c r="D34" s="12" t="s">
        <v>171</v>
      </c>
      <c r="E34" s="29"/>
      <c r="F34" s="29"/>
      <c r="G34" s="81"/>
      <c r="H34" s="29"/>
      <c r="I34" s="29"/>
      <c r="J34" s="79">
        <v>0</v>
      </c>
      <c r="K34" s="29">
        <v>12193</v>
      </c>
      <c r="L34" s="29">
        <v>0</v>
      </c>
      <c r="M34" s="29">
        <v>0</v>
      </c>
    </row>
    <row r="35" spans="1:13" ht="26.25" customHeight="1">
      <c r="A35" s="105" t="s">
        <v>157</v>
      </c>
      <c r="B35" s="71" t="s">
        <v>158</v>
      </c>
      <c r="C35" s="72" t="s">
        <v>55</v>
      </c>
      <c r="D35" s="12" t="s">
        <v>159</v>
      </c>
      <c r="E35" s="29"/>
      <c r="F35" s="29"/>
      <c r="G35" s="81"/>
      <c r="H35" s="29"/>
      <c r="I35" s="29"/>
      <c r="J35" s="79">
        <v>102.06</v>
      </c>
      <c r="K35" s="29">
        <v>0</v>
      </c>
      <c r="L35" s="29">
        <v>0</v>
      </c>
      <c r="M35" s="29">
        <v>0</v>
      </c>
    </row>
    <row r="36" spans="1:13" ht="59.25" customHeight="1">
      <c r="A36" s="107"/>
      <c r="B36" s="71" t="s">
        <v>114</v>
      </c>
      <c r="C36" s="72" t="s">
        <v>134</v>
      </c>
      <c r="D36" s="12" t="s">
        <v>168</v>
      </c>
      <c r="E36" s="29"/>
      <c r="F36" s="29"/>
      <c r="G36" s="81"/>
      <c r="H36" s="29"/>
      <c r="I36" s="29"/>
      <c r="J36" s="79">
        <v>102.06</v>
      </c>
      <c r="K36" s="29">
        <v>0</v>
      </c>
      <c r="L36" s="29">
        <v>0</v>
      </c>
      <c r="M36" s="29">
        <v>0</v>
      </c>
    </row>
    <row r="37" spans="1:13" ht="35.25" customHeight="1">
      <c r="A37" s="34" t="s">
        <v>61</v>
      </c>
      <c r="B37" s="75" t="s">
        <v>35</v>
      </c>
      <c r="C37" s="34"/>
      <c r="D37" s="12" t="s">
        <v>87</v>
      </c>
      <c r="E37" s="29">
        <v>50</v>
      </c>
      <c r="F37" s="29">
        <v>106</v>
      </c>
      <c r="G37" s="81">
        <v>60</v>
      </c>
      <c r="H37" s="29">
        <v>59.736530000000002</v>
      </c>
      <c r="I37" s="29">
        <v>59.9</v>
      </c>
      <c r="J37" s="79">
        <v>99.1</v>
      </c>
      <c r="K37" s="29">
        <v>79.3</v>
      </c>
      <c r="L37" s="29">
        <v>79.3</v>
      </c>
      <c r="M37" s="29">
        <v>79.3</v>
      </c>
    </row>
    <row r="38" spans="1:13" ht="70.5" customHeight="1">
      <c r="A38" s="34" t="s">
        <v>91</v>
      </c>
      <c r="B38" s="34" t="s">
        <v>39</v>
      </c>
      <c r="C38" s="34" t="s">
        <v>62</v>
      </c>
      <c r="D38" s="12" t="s">
        <v>120</v>
      </c>
      <c r="E38" s="29">
        <v>50</v>
      </c>
      <c r="F38" s="29">
        <v>106</v>
      </c>
      <c r="G38" s="81">
        <v>60</v>
      </c>
      <c r="H38" s="29">
        <v>60</v>
      </c>
      <c r="I38" s="29">
        <v>59.9</v>
      </c>
      <c r="J38" s="79">
        <v>99.1</v>
      </c>
      <c r="K38" s="29">
        <v>79.3</v>
      </c>
      <c r="L38" s="29">
        <v>79.3</v>
      </c>
      <c r="M38" s="29">
        <v>79.3</v>
      </c>
    </row>
    <row r="39" spans="1:13" ht="35.25" customHeight="1">
      <c r="A39" s="53" t="s">
        <v>144</v>
      </c>
      <c r="B39" s="53" t="s">
        <v>145</v>
      </c>
      <c r="C39" s="53" t="s">
        <v>146</v>
      </c>
      <c r="D39" s="12" t="s">
        <v>147</v>
      </c>
      <c r="E39" s="29">
        <v>0</v>
      </c>
      <c r="F39" s="29">
        <v>0</v>
      </c>
      <c r="G39" s="81">
        <v>0</v>
      </c>
      <c r="H39" s="29">
        <v>0</v>
      </c>
      <c r="I39" s="29">
        <v>0</v>
      </c>
      <c r="J39" s="79">
        <v>0</v>
      </c>
      <c r="K39" s="29">
        <v>0</v>
      </c>
      <c r="L39" s="29">
        <v>0</v>
      </c>
      <c r="M39" s="29">
        <v>0</v>
      </c>
    </row>
    <row r="40" spans="1:13" ht="49.5" customHeight="1">
      <c r="A40" s="104" t="s">
        <v>161</v>
      </c>
      <c r="B40" s="104"/>
      <c r="C40" s="34"/>
      <c r="D40" s="12"/>
      <c r="E40" s="35">
        <f>E41</f>
        <v>6821.8000000000011</v>
      </c>
      <c r="F40" s="35">
        <f t="shared" ref="F40:M40" si="6">F41</f>
        <v>8667.6</v>
      </c>
      <c r="G40" s="81">
        <f t="shared" si="6"/>
        <v>8593.3212699999985</v>
      </c>
      <c r="H40" s="35">
        <f t="shared" si="6"/>
        <v>10204.13133</v>
      </c>
      <c r="I40" s="35">
        <f>I41</f>
        <v>10363.700000000001</v>
      </c>
      <c r="J40" s="79">
        <f>J41</f>
        <v>13189.4</v>
      </c>
      <c r="K40" s="35">
        <f t="shared" si="6"/>
        <v>12900.4</v>
      </c>
      <c r="L40" s="35">
        <f t="shared" si="6"/>
        <v>10700.4</v>
      </c>
      <c r="M40" s="35">
        <f t="shared" si="6"/>
        <v>10700.4</v>
      </c>
    </row>
    <row r="41" spans="1:13" ht="18.75" customHeight="1">
      <c r="A41" s="110" t="s">
        <v>64</v>
      </c>
      <c r="B41" s="130" t="s">
        <v>162</v>
      </c>
      <c r="C41" s="130" t="s">
        <v>124</v>
      </c>
      <c r="D41" s="12"/>
      <c r="E41" s="35">
        <f>SUM(E42:E50)</f>
        <v>6821.8000000000011</v>
      </c>
      <c r="F41" s="35">
        <f t="shared" ref="F41:M41" si="7">SUM(F42:F50)</f>
        <v>8667.6</v>
      </c>
      <c r="G41" s="81">
        <f t="shared" si="7"/>
        <v>8593.3212699999985</v>
      </c>
      <c r="H41" s="35">
        <f>SUM(H42:H50)</f>
        <v>10204.13133</v>
      </c>
      <c r="I41" s="35">
        <f>I42+I48+I50+I51+I43+I45</f>
        <v>10363.700000000001</v>
      </c>
      <c r="J41" s="79">
        <f>SUM(J42:J50)</f>
        <v>13189.4</v>
      </c>
      <c r="K41" s="35">
        <f t="shared" si="7"/>
        <v>12900.4</v>
      </c>
      <c r="L41" s="35">
        <f t="shared" si="7"/>
        <v>10700.4</v>
      </c>
      <c r="M41" s="35">
        <f t="shared" si="7"/>
        <v>10700.4</v>
      </c>
    </row>
    <row r="42" spans="1:13">
      <c r="A42" s="111"/>
      <c r="B42" s="130"/>
      <c r="C42" s="130"/>
      <c r="D42" s="12" t="s">
        <v>70</v>
      </c>
      <c r="E42" s="29">
        <v>745.34</v>
      </c>
      <c r="F42" s="29">
        <v>600</v>
      </c>
      <c r="G42" s="81">
        <v>671.33307000000002</v>
      </c>
      <c r="H42" s="29">
        <v>809.16661999999997</v>
      </c>
      <c r="I42" s="29">
        <v>1054</v>
      </c>
      <c r="J42" s="79">
        <v>1480.4</v>
      </c>
      <c r="K42" s="29">
        <v>1052.5999999999999</v>
      </c>
      <c r="L42" s="29">
        <v>1052.5999999999999</v>
      </c>
      <c r="M42" s="29">
        <v>1052.5999999999999</v>
      </c>
    </row>
    <row r="43" spans="1:13">
      <c r="A43" s="111"/>
      <c r="B43" s="130"/>
      <c r="C43" s="130"/>
      <c r="D43" s="12" t="s">
        <v>71</v>
      </c>
      <c r="E43" s="29">
        <v>1.8</v>
      </c>
      <c r="F43" s="29">
        <v>0</v>
      </c>
      <c r="G43" s="81">
        <v>0.5</v>
      </c>
      <c r="H43" s="29">
        <v>0</v>
      </c>
      <c r="I43" s="29">
        <v>29</v>
      </c>
      <c r="J43" s="79">
        <v>0</v>
      </c>
      <c r="K43" s="29">
        <v>0</v>
      </c>
      <c r="L43" s="29">
        <v>0</v>
      </c>
      <c r="M43" s="29">
        <v>0</v>
      </c>
    </row>
    <row r="44" spans="1:13">
      <c r="A44" s="111"/>
      <c r="B44" s="130"/>
      <c r="C44" s="130"/>
      <c r="D44" s="12" t="s">
        <v>112</v>
      </c>
      <c r="E44" s="29">
        <v>0</v>
      </c>
      <c r="F44" s="29">
        <v>0</v>
      </c>
      <c r="G44" s="81">
        <v>12.169790000000001</v>
      </c>
      <c r="H44" s="29">
        <v>0</v>
      </c>
      <c r="I44" s="29">
        <v>0</v>
      </c>
      <c r="J44" s="79">
        <v>0</v>
      </c>
      <c r="K44" s="29">
        <v>0</v>
      </c>
      <c r="L44" s="29">
        <v>0</v>
      </c>
      <c r="M44" s="29">
        <v>0</v>
      </c>
    </row>
    <row r="45" spans="1:13">
      <c r="A45" s="111"/>
      <c r="B45" s="130"/>
      <c r="C45" s="130"/>
      <c r="D45" s="12" t="s">
        <v>156</v>
      </c>
      <c r="E45" s="29">
        <v>0</v>
      </c>
      <c r="F45" s="29">
        <v>0</v>
      </c>
      <c r="G45" s="81">
        <v>0</v>
      </c>
      <c r="H45" s="29">
        <v>0</v>
      </c>
      <c r="I45" s="29">
        <v>18.100000000000001</v>
      </c>
      <c r="J45" s="79">
        <v>0</v>
      </c>
      <c r="K45" s="29">
        <v>0</v>
      </c>
      <c r="L45" s="29">
        <v>0</v>
      </c>
      <c r="M45" s="29">
        <v>0</v>
      </c>
    </row>
    <row r="46" spans="1:13">
      <c r="A46" s="111"/>
      <c r="B46" s="130"/>
      <c r="C46" s="130"/>
      <c r="D46" s="12" t="s">
        <v>148</v>
      </c>
      <c r="E46" s="29">
        <v>0</v>
      </c>
      <c r="F46" s="29">
        <v>0</v>
      </c>
      <c r="G46" s="81">
        <v>0</v>
      </c>
      <c r="H46" s="29">
        <v>32.851410000000001</v>
      </c>
      <c r="I46" s="29">
        <v>0</v>
      </c>
      <c r="J46" s="79">
        <v>0</v>
      </c>
      <c r="K46" s="29">
        <v>0</v>
      </c>
      <c r="L46" s="29">
        <v>0</v>
      </c>
      <c r="M46" s="29">
        <v>0</v>
      </c>
    </row>
    <row r="47" spans="1:13">
      <c r="A47" s="111"/>
      <c r="B47" s="130"/>
      <c r="C47" s="130"/>
      <c r="D47" s="12" t="s">
        <v>163</v>
      </c>
      <c r="E47" s="29">
        <v>0</v>
      </c>
      <c r="F47" s="29">
        <v>0</v>
      </c>
      <c r="G47" s="81">
        <v>0</v>
      </c>
      <c r="H47" s="29">
        <v>0</v>
      </c>
      <c r="I47" s="29">
        <v>0</v>
      </c>
      <c r="J47" s="79">
        <v>15.6</v>
      </c>
      <c r="K47" s="29">
        <v>0</v>
      </c>
      <c r="L47" s="29">
        <v>0</v>
      </c>
      <c r="M47" s="29">
        <v>0</v>
      </c>
    </row>
    <row r="48" spans="1:13">
      <c r="A48" s="111"/>
      <c r="B48" s="130"/>
      <c r="C48" s="130"/>
      <c r="D48" s="12" t="s">
        <v>72</v>
      </c>
      <c r="E48" s="29">
        <v>6013.72</v>
      </c>
      <c r="F48" s="29">
        <v>8038.4</v>
      </c>
      <c r="G48" s="81">
        <v>7897.1171999999997</v>
      </c>
      <c r="H48" s="29">
        <v>9339.5621599999995</v>
      </c>
      <c r="I48" s="29">
        <v>9257.6</v>
      </c>
      <c r="J48" s="79">
        <v>11693.1</v>
      </c>
      <c r="K48" s="29">
        <v>9647.7999999999993</v>
      </c>
      <c r="L48" s="29">
        <v>9647.7999999999993</v>
      </c>
      <c r="M48" s="29">
        <v>9647.7999999999993</v>
      </c>
    </row>
    <row r="49" spans="1:13">
      <c r="A49" s="111"/>
      <c r="B49" s="130"/>
      <c r="C49" s="130"/>
      <c r="D49" s="12" t="s">
        <v>73</v>
      </c>
      <c r="E49" s="29">
        <v>56.09</v>
      </c>
      <c r="F49" s="29">
        <v>27.2</v>
      </c>
      <c r="G49" s="81">
        <v>9.2211300000000005</v>
      </c>
      <c r="H49" s="29">
        <v>22.369</v>
      </c>
      <c r="I49" s="29">
        <v>0</v>
      </c>
      <c r="J49" s="79">
        <v>0</v>
      </c>
      <c r="K49" s="29">
        <v>0</v>
      </c>
      <c r="L49" s="29">
        <v>0</v>
      </c>
      <c r="M49" s="29">
        <v>0</v>
      </c>
    </row>
    <row r="50" spans="1:13">
      <c r="A50" s="112"/>
      <c r="B50" s="130"/>
      <c r="C50" s="130"/>
      <c r="D50" s="12" t="s">
        <v>74</v>
      </c>
      <c r="E50" s="29">
        <v>4.8499999999999996</v>
      </c>
      <c r="F50" s="29">
        <v>2</v>
      </c>
      <c r="G50" s="81">
        <v>2.9800800000000001</v>
      </c>
      <c r="H50" s="29">
        <v>0.18214</v>
      </c>
      <c r="I50" s="29">
        <v>0</v>
      </c>
      <c r="J50" s="79">
        <v>0.3</v>
      </c>
      <c r="K50" s="29">
        <v>2200</v>
      </c>
      <c r="L50" s="29">
        <v>0</v>
      </c>
      <c r="M50" s="29">
        <v>0</v>
      </c>
    </row>
    <row r="51" spans="1:13" ht="80.25" customHeight="1">
      <c r="A51" s="41" t="s">
        <v>117</v>
      </c>
      <c r="B51" s="41" t="s">
        <v>118</v>
      </c>
      <c r="C51" s="49" t="s">
        <v>124</v>
      </c>
      <c r="D51" s="12" t="s">
        <v>122</v>
      </c>
      <c r="E51" s="44">
        <v>0</v>
      </c>
      <c r="F51" s="44">
        <v>0</v>
      </c>
      <c r="G51" s="82">
        <v>0</v>
      </c>
      <c r="H51" s="44">
        <v>0</v>
      </c>
      <c r="I51" s="44">
        <v>5</v>
      </c>
      <c r="J51" s="83">
        <v>0</v>
      </c>
      <c r="K51" s="44">
        <v>0</v>
      </c>
      <c r="L51" s="44">
        <v>0</v>
      </c>
      <c r="M51" s="44">
        <v>0</v>
      </c>
    </row>
    <row r="52" spans="1:13" ht="78.75">
      <c r="A52" s="41" t="s">
        <v>64</v>
      </c>
      <c r="B52" s="41" t="s">
        <v>119</v>
      </c>
      <c r="C52" s="49" t="s">
        <v>124</v>
      </c>
      <c r="D52" s="12" t="s">
        <v>121</v>
      </c>
      <c r="E52" s="44">
        <v>0</v>
      </c>
      <c r="F52" s="44">
        <v>0</v>
      </c>
      <c r="G52" s="82">
        <v>0</v>
      </c>
      <c r="H52" s="44">
        <v>0</v>
      </c>
      <c r="I52" s="44">
        <v>5</v>
      </c>
      <c r="J52" s="83">
        <v>0</v>
      </c>
      <c r="K52" s="44">
        <v>0</v>
      </c>
      <c r="L52" s="44">
        <v>0</v>
      </c>
      <c r="M52" s="44">
        <v>0</v>
      </c>
    </row>
    <row r="53" spans="1:13">
      <c r="E53" s="43"/>
      <c r="F53" s="43"/>
      <c r="G53" s="43"/>
      <c r="H53" s="43"/>
      <c r="I53" s="43"/>
      <c r="J53" s="84"/>
      <c r="K53" s="43"/>
      <c r="L53" s="43"/>
      <c r="M53" s="43"/>
    </row>
  </sheetData>
  <mergeCells count="36">
    <mergeCell ref="M6:M7"/>
    <mergeCell ref="G1:M1"/>
    <mergeCell ref="A3:A4"/>
    <mergeCell ref="B3:B4"/>
    <mergeCell ref="C3:C4"/>
    <mergeCell ref="D3:D4"/>
    <mergeCell ref="E3:M3"/>
    <mergeCell ref="A2:M2"/>
    <mergeCell ref="K6:K7"/>
    <mergeCell ref="A6:A8"/>
    <mergeCell ref="B6:B8"/>
    <mergeCell ref="C6:C7"/>
    <mergeCell ref="D6:D7"/>
    <mergeCell ref="E6:E7"/>
    <mergeCell ref="F6:F7"/>
    <mergeCell ref="A41:A50"/>
    <mergeCell ref="B41:B50"/>
    <mergeCell ref="C41:C50"/>
    <mergeCell ref="A30:A34"/>
    <mergeCell ref="L6:L7"/>
    <mergeCell ref="C30:C34"/>
    <mergeCell ref="A25:A27"/>
    <mergeCell ref="B25:B27"/>
    <mergeCell ref="A40:B40"/>
    <mergeCell ref="B14:B15"/>
    <mergeCell ref="H6:H7"/>
    <mergeCell ref="I6:I7"/>
    <mergeCell ref="A35:A36"/>
    <mergeCell ref="C20:C22"/>
    <mergeCell ref="G6:G7"/>
    <mergeCell ref="J6:J7"/>
    <mergeCell ref="A20:A22"/>
    <mergeCell ref="B20:B22"/>
    <mergeCell ref="A11:A13"/>
    <mergeCell ref="B11:B13"/>
    <mergeCell ref="A14:A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таб 5</vt:lpstr>
      <vt:lpstr>таблица 4</vt:lpstr>
      <vt:lpstr>таб4 от 23.04</vt:lpstr>
      <vt:lpstr>таб. 5от23.04</vt:lpstr>
      <vt:lpstr>табл.4</vt:lpstr>
      <vt:lpstr>Лист1</vt:lpstr>
      <vt:lpstr>'таб. 5от23.04'!Область_печати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2022-12-30T06:19:19Z</dcterms:modified>
</cp:coreProperties>
</file>