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3395" windowHeight="6735"/>
  </bookViews>
  <sheets>
    <sheet name="Лось" sheetId="1" r:id="rId1"/>
    <sheet name="Медведь" sheetId="2" r:id="rId2"/>
    <sheet name="Рысь" sheetId="3" r:id="rId3"/>
    <sheet name="Барсук" sheetId="4" r:id="rId4"/>
    <sheet name="Пятн.олень" sheetId="5" r:id="rId5"/>
    <sheet name="Лимит" sheetId="6" r:id="rId6"/>
  </sheets>
  <definedNames>
    <definedName name="_xlnm.Print_Titles" localSheetId="3">Барсук!$7:$12</definedName>
    <definedName name="_xlnm.Print_Titles" localSheetId="0">Лось!$A:$AE,Лось!$7:$12</definedName>
    <definedName name="_xlnm.Print_Titles" localSheetId="1">Медведь!$7:$12</definedName>
    <definedName name="_xlnm.Print_Titles" localSheetId="4">Пятн.олень!$7:$12</definedName>
    <definedName name="_xlnm.Print_Titles" localSheetId="2">Рысь!$7:$12</definedName>
  </definedNames>
  <calcPr calcId="124519" refMode="R1C1"/>
</workbook>
</file>

<file path=xl/calcChain.xml><?xml version="1.0" encoding="utf-8"?>
<calcChain xmlns="http://schemas.openxmlformats.org/spreadsheetml/2006/main">
  <c r="Y46" i="2"/>
  <c r="Y67"/>
  <c r="H18" i="1"/>
  <c r="U18"/>
  <c r="Y70" i="2"/>
  <c r="Y52" i="3"/>
  <c r="Y17" i="4"/>
  <c r="V16" i="1"/>
  <c r="F15" i="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60"/>
  <c r="F61"/>
  <c r="F62"/>
  <c r="F63"/>
  <c r="F64"/>
  <c r="F65"/>
  <c r="F66"/>
  <c r="F67"/>
  <c r="F68"/>
  <c r="F69"/>
  <c r="F70"/>
  <c r="F71"/>
  <c r="F72"/>
  <c r="AE74" i="3"/>
  <c r="AD73"/>
  <c r="AD74" s="1"/>
  <c r="Y18" i="1"/>
  <c r="F15"/>
  <c r="F16"/>
  <c r="F17"/>
  <c r="F18"/>
  <c r="Y52"/>
  <c r="V60"/>
  <c r="V61"/>
  <c r="V62"/>
  <c r="V63"/>
  <c r="V64"/>
  <c r="V65"/>
  <c r="V66"/>
  <c r="V67"/>
  <c r="V68"/>
  <c r="V69"/>
  <c r="V70"/>
  <c r="V71"/>
  <c r="V72"/>
  <c r="V59"/>
  <c r="V15"/>
  <c r="V17"/>
  <c r="V18"/>
  <c r="W18" s="1"/>
  <c r="V19"/>
  <c r="V20"/>
  <c r="V21"/>
  <c r="V22"/>
  <c r="V23"/>
  <c r="V24"/>
  <c r="V25"/>
  <c r="V26"/>
  <c r="V27"/>
  <c r="V28"/>
  <c r="V29"/>
  <c r="V30"/>
  <c r="V31"/>
  <c r="W31" s="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23" i="5"/>
  <c r="V14" i="2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F31" i="1"/>
  <c r="H31"/>
  <c r="U31"/>
  <c r="Y31"/>
  <c r="V14"/>
  <c r="J73"/>
  <c r="W54" i="3" l="1"/>
  <c r="W60" i="1" l="1"/>
  <c r="W61"/>
  <c r="W62"/>
  <c r="W63"/>
  <c r="W64"/>
  <c r="W65"/>
  <c r="W66"/>
  <c r="W67"/>
  <c r="W68"/>
  <c r="W69"/>
  <c r="W70"/>
  <c r="W71"/>
  <c r="W72"/>
  <c r="W15"/>
  <c r="W16"/>
  <c r="W17"/>
  <c r="W19"/>
  <c r="W20"/>
  <c r="W21"/>
  <c r="W22"/>
  <c r="W23"/>
  <c r="W24"/>
  <c r="W25"/>
  <c r="W26"/>
  <c r="W27"/>
  <c r="W28"/>
  <c r="W29"/>
  <c r="W30"/>
  <c r="W32"/>
  <c r="W33"/>
  <c r="W34"/>
  <c r="W35"/>
  <c r="W36"/>
  <c r="W37"/>
  <c r="W38"/>
  <c r="W39"/>
  <c r="W40"/>
  <c r="W41"/>
  <c r="W42"/>
  <c r="W44"/>
  <c r="W45"/>
  <c r="W46"/>
  <c r="W47"/>
  <c r="W51"/>
  <c r="W52"/>
  <c r="W53"/>
  <c r="W54"/>
  <c r="W55"/>
  <c r="W56"/>
  <c r="F77" i="3"/>
  <c r="F78"/>
  <c r="F79"/>
  <c r="AE73" i="5"/>
  <c r="AE57"/>
  <c r="Z74" i="3"/>
  <c r="AA74"/>
  <c r="AB74"/>
  <c r="AC74"/>
  <c r="E73" i="5"/>
  <c r="E57"/>
  <c r="V60" i="2"/>
  <c r="V61"/>
  <c r="V62"/>
  <c r="V63"/>
  <c r="V64"/>
  <c r="V65"/>
  <c r="V66"/>
  <c r="V67"/>
  <c r="V68"/>
  <c r="V69"/>
  <c r="V70"/>
  <c r="V71"/>
  <c r="V72"/>
  <c r="AD57" i="5"/>
  <c r="X57"/>
  <c r="AD73"/>
  <c r="AD74" s="1"/>
  <c r="Y23"/>
  <c r="X73" i="3"/>
  <c r="X57"/>
  <c r="AD73" i="2"/>
  <c r="Y60"/>
  <c r="Y61"/>
  <c r="Y62"/>
  <c r="Y63"/>
  <c r="Y64"/>
  <c r="Y65"/>
  <c r="Y66"/>
  <c r="Y68"/>
  <c r="Y69"/>
  <c r="Y71"/>
  <c r="Y72"/>
  <c r="Y59"/>
  <c r="X73"/>
  <c r="AD57"/>
  <c r="X57"/>
  <c r="AD73" i="1"/>
  <c r="AE73"/>
  <c r="AA73"/>
  <c r="Y60"/>
  <c r="Y61"/>
  <c r="Y62"/>
  <c r="Y63"/>
  <c r="Y64"/>
  <c r="Y65"/>
  <c r="Y66"/>
  <c r="Y67"/>
  <c r="Y68"/>
  <c r="Y69"/>
  <c r="Y70"/>
  <c r="Y71"/>
  <c r="Y72"/>
  <c r="Y59"/>
  <c r="X73"/>
  <c r="X57"/>
  <c r="AD73" i="4"/>
  <c r="X73"/>
  <c r="Y60"/>
  <c r="Y61"/>
  <c r="Y62"/>
  <c r="Y63"/>
  <c r="Y64"/>
  <c r="Y65"/>
  <c r="Y66"/>
  <c r="Y67"/>
  <c r="Y68"/>
  <c r="Y69"/>
  <c r="Y71"/>
  <c r="Y72"/>
  <c r="X57"/>
  <c r="AD57"/>
  <c r="E73" i="3"/>
  <c r="E57"/>
  <c r="Y15" i="4"/>
  <c r="Y18"/>
  <c r="Y20"/>
  <c r="Y26"/>
  <c r="Y27"/>
  <c r="Y28"/>
  <c r="Y31"/>
  <c r="Y33"/>
  <c r="Y36"/>
  <c r="Y37"/>
  <c r="Y38"/>
  <c r="Y39"/>
  <c r="Y40"/>
  <c r="Y41"/>
  <c r="Y43"/>
  <c r="Y44"/>
  <c r="Y46"/>
  <c r="Y47"/>
  <c r="Y48"/>
  <c r="Y49"/>
  <c r="Y50"/>
  <c r="Y51"/>
  <c r="Y53"/>
  <c r="Y54"/>
  <c r="Y55"/>
  <c r="Y56"/>
  <c r="Y15" i="2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8"/>
  <c r="Y49"/>
  <c r="Y50"/>
  <c r="Y51"/>
  <c r="Y52"/>
  <c r="Y53"/>
  <c r="Y54"/>
  <c r="Y55"/>
  <c r="Y56"/>
  <c r="Y14"/>
  <c r="Y14" i="1"/>
  <c r="Y15"/>
  <c r="Y17"/>
  <c r="Y19"/>
  <c r="Y21"/>
  <c r="Y23"/>
  <c r="Y25"/>
  <c r="Y27"/>
  <c r="Y29"/>
  <c r="Y33"/>
  <c r="Y35"/>
  <c r="Y37"/>
  <c r="Y39"/>
  <c r="Y41"/>
  <c r="Y45"/>
  <c r="Y47"/>
  <c r="Y51"/>
  <c r="Y53"/>
  <c r="Y55"/>
  <c r="Y16"/>
  <c r="Y20"/>
  <c r="Y22"/>
  <c r="Y24"/>
  <c r="Y26"/>
  <c r="Y28"/>
  <c r="Y30"/>
  <c r="Y32"/>
  <c r="Y34"/>
  <c r="Y36"/>
  <c r="Y38"/>
  <c r="Y40"/>
  <c r="Y42"/>
  <c r="Y44"/>
  <c r="Y46"/>
  <c r="Y54"/>
  <c r="Y56"/>
  <c r="Y57" i="3" l="1"/>
  <c r="E74" i="5"/>
  <c r="X74" i="3"/>
  <c r="Y57" i="5"/>
  <c r="W23"/>
  <c r="V57"/>
  <c r="AE74"/>
  <c r="N14" i="6" s="1"/>
  <c r="AD74" i="4"/>
  <c r="M13" i="6" s="1"/>
  <c r="X74" i="4"/>
  <c r="J13" i="6" s="1"/>
  <c r="E74" i="3"/>
  <c r="AD74" i="2"/>
  <c r="M11" i="6" s="1"/>
  <c r="X74" i="2"/>
  <c r="J11" i="6" s="1"/>
  <c r="X74" i="1"/>
  <c r="J10" i="6" s="1"/>
  <c r="AD57" i="1"/>
  <c r="AD74" s="1"/>
  <c r="AE57"/>
  <c r="AE74" s="1"/>
  <c r="N10" i="6" s="1"/>
  <c r="AA57" i="1"/>
  <c r="AA74" s="1"/>
  <c r="W59"/>
  <c r="W14"/>
  <c r="T73"/>
  <c r="T57"/>
  <c r="P73"/>
  <c r="Q73"/>
  <c r="Q74" s="1"/>
  <c r="R73"/>
  <c r="S73"/>
  <c r="O57"/>
  <c r="P57"/>
  <c r="R74"/>
  <c r="S57"/>
  <c r="O73"/>
  <c r="E73"/>
  <c r="E57"/>
  <c r="N57" i="3"/>
  <c r="N74" s="1"/>
  <c r="O57"/>
  <c r="O73"/>
  <c r="M14" i="6"/>
  <c r="M12"/>
  <c r="J12"/>
  <c r="W21" i="3"/>
  <c r="W47"/>
  <c r="W48"/>
  <c r="V60"/>
  <c r="W60" s="1"/>
  <c r="V61"/>
  <c r="V62"/>
  <c r="W62" s="1"/>
  <c r="V63"/>
  <c r="V64"/>
  <c r="V65"/>
  <c r="V66"/>
  <c r="V67"/>
  <c r="V68"/>
  <c r="V69"/>
  <c r="V70"/>
  <c r="V71"/>
  <c r="V72"/>
  <c r="V59"/>
  <c r="W59" s="1"/>
  <c r="V15"/>
  <c r="W15" s="1"/>
  <c r="V16"/>
  <c r="V17"/>
  <c r="V18"/>
  <c r="W18" s="1"/>
  <c r="V19"/>
  <c r="V20"/>
  <c r="V21"/>
  <c r="V22"/>
  <c r="V23"/>
  <c r="V24"/>
  <c r="V25"/>
  <c r="V26"/>
  <c r="V27"/>
  <c r="V28"/>
  <c r="V29"/>
  <c r="W29" s="1"/>
  <c r="V30"/>
  <c r="V31"/>
  <c r="W31" s="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W55" s="1"/>
  <c r="V56"/>
  <c r="W56" s="1"/>
  <c r="V14"/>
  <c r="W60" i="2"/>
  <c r="W61"/>
  <c r="W62"/>
  <c r="W63"/>
  <c r="W64"/>
  <c r="W65"/>
  <c r="W66"/>
  <c r="W67"/>
  <c r="W68"/>
  <c r="W69"/>
  <c r="W70"/>
  <c r="W71"/>
  <c r="W72"/>
  <c r="W16"/>
  <c r="W46"/>
  <c r="W47"/>
  <c r="W16" i="4"/>
  <c r="W19"/>
  <c r="W21"/>
  <c r="W23"/>
  <c r="W24"/>
  <c r="W25"/>
  <c r="W29"/>
  <c r="W30"/>
  <c r="W32"/>
  <c r="W34"/>
  <c r="W35"/>
  <c r="W42"/>
  <c r="W45"/>
  <c r="W52"/>
  <c r="W14"/>
  <c r="V60"/>
  <c r="W60" s="1"/>
  <c r="V61"/>
  <c r="V62"/>
  <c r="V63"/>
  <c r="V64"/>
  <c r="V65"/>
  <c r="V66"/>
  <c r="V67"/>
  <c r="V68"/>
  <c r="V69"/>
  <c r="V70"/>
  <c r="V71"/>
  <c r="V72"/>
  <c r="V59"/>
  <c r="V15"/>
  <c r="W15" s="1"/>
  <c r="V16"/>
  <c r="V17"/>
  <c r="V18"/>
  <c r="W18" s="1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14"/>
  <c r="V59" i="2"/>
  <c r="W15"/>
  <c r="W18"/>
  <c r="W29"/>
  <c r="W31"/>
  <c r="S73" i="4"/>
  <c r="W27" i="3" l="1"/>
  <c r="O74"/>
  <c r="F12" i="6" s="1"/>
  <c r="W50" i="3"/>
  <c r="W49"/>
  <c r="Y57" i="1"/>
  <c r="W17" i="4"/>
  <c r="W59" i="2"/>
  <c r="E80" i="5"/>
  <c r="I14" i="6" s="1"/>
  <c r="Y74" i="5"/>
  <c r="K14" i="6" s="1"/>
  <c r="W57" i="5"/>
  <c r="W72" i="4"/>
  <c r="W71"/>
  <c r="W70"/>
  <c r="W69"/>
  <c r="W68"/>
  <c r="W67"/>
  <c r="W66"/>
  <c r="W65"/>
  <c r="W64"/>
  <c r="W63"/>
  <c r="W62"/>
  <c r="W61"/>
  <c r="W59"/>
  <c r="W56"/>
  <c r="W55"/>
  <c r="W54"/>
  <c r="W53"/>
  <c r="W51"/>
  <c r="W50"/>
  <c r="W49"/>
  <c r="W48"/>
  <c r="W47"/>
  <c r="W46"/>
  <c r="W43"/>
  <c r="W41"/>
  <c r="W40"/>
  <c r="W39"/>
  <c r="W38"/>
  <c r="W37"/>
  <c r="W36"/>
  <c r="W33"/>
  <c r="W31"/>
  <c r="W28"/>
  <c r="W27"/>
  <c r="W26"/>
  <c r="W22"/>
  <c r="W20"/>
  <c r="W44"/>
  <c r="W16" i="3"/>
  <c r="E80"/>
  <c r="W56" i="2"/>
  <c r="W55"/>
  <c r="W54"/>
  <c r="W53"/>
  <c r="W52"/>
  <c r="W51"/>
  <c r="W50"/>
  <c r="W49"/>
  <c r="W48"/>
  <c r="W45"/>
  <c r="W44"/>
  <c r="W43"/>
  <c r="W42"/>
  <c r="W41"/>
  <c r="W40"/>
  <c r="W39"/>
  <c r="W38"/>
  <c r="W37"/>
  <c r="W36"/>
  <c r="W35"/>
  <c r="W34"/>
  <c r="W33"/>
  <c r="W32"/>
  <c r="W30"/>
  <c r="W28"/>
  <c r="W27"/>
  <c r="W26"/>
  <c r="W25"/>
  <c r="W24"/>
  <c r="W23"/>
  <c r="W22"/>
  <c r="W21"/>
  <c r="W20"/>
  <c r="W19"/>
  <c r="W17"/>
  <c r="W14"/>
  <c r="O74" i="1"/>
  <c r="F10" i="6" s="1"/>
  <c r="Y73" i="1"/>
  <c r="E74"/>
  <c r="W71" i="3"/>
  <c r="W69"/>
  <c r="W67"/>
  <c r="W65"/>
  <c r="W63"/>
  <c r="W61"/>
  <c r="V73"/>
  <c r="W73" s="1"/>
  <c r="W72"/>
  <c r="W70"/>
  <c r="W66"/>
  <c r="W64"/>
  <c r="W68"/>
  <c r="Y74"/>
  <c r="K12" i="6" s="1"/>
  <c r="W14" i="3"/>
  <c r="V57"/>
  <c r="W57" s="1"/>
  <c r="W53"/>
  <c r="W51"/>
  <c r="W43"/>
  <c r="W41"/>
  <c r="W39"/>
  <c r="W35"/>
  <c r="W33"/>
  <c r="W23"/>
  <c r="W19"/>
  <c r="W17"/>
  <c r="W45"/>
  <c r="W25"/>
  <c r="W46"/>
  <c r="W44"/>
  <c r="W42"/>
  <c r="W40"/>
  <c r="W38"/>
  <c r="W36"/>
  <c r="W34"/>
  <c r="W32"/>
  <c r="W30"/>
  <c r="W28"/>
  <c r="W26"/>
  <c r="W24"/>
  <c r="W22"/>
  <c r="W20"/>
  <c r="W52"/>
  <c r="W37"/>
  <c r="M10" i="6"/>
  <c r="S74" i="1"/>
  <c r="P74"/>
  <c r="T74"/>
  <c r="U60" i="5"/>
  <c r="U61"/>
  <c r="U62"/>
  <c r="U63"/>
  <c r="U64"/>
  <c r="U65"/>
  <c r="U66"/>
  <c r="U67"/>
  <c r="U68"/>
  <c r="U69"/>
  <c r="U70"/>
  <c r="U71"/>
  <c r="U72"/>
  <c r="U59"/>
  <c r="H60"/>
  <c r="H61"/>
  <c r="H62"/>
  <c r="H63"/>
  <c r="H64"/>
  <c r="H65"/>
  <c r="H66"/>
  <c r="H67"/>
  <c r="H68"/>
  <c r="H69"/>
  <c r="H70"/>
  <c r="H71"/>
  <c r="H72"/>
  <c r="H59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U60" i="4"/>
  <c r="U61"/>
  <c r="U62"/>
  <c r="U63"/>
  <c r="U64"/>
  <c r="U65"/>
  <c r="U66"/>
  <c r="U67"/>
  <c r="U68"/>
  <c r="U69"/>
  <c r="U70"/>
  <c r="U71"/>
  <c r="U72"/>
  <c r="U59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H60"/>
  <c r="H61"/>
  <c r="H62"/>
  <c r="H63"/>
  <c r="H64"/>
  <c r="H65"/>
  <c r="H66"/>
  <c r="H67"/>
  <c r="H68"/>
  <c r="H69"/>
  <c r="H70"/>
  <c r="H71"/>
  <c r="H72"/>
  <c r="H5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U14" i="5"/>
  <c r="U14" i="4"/>
  <c r="H14" i="5"/>
  <c r="H14" i="4"/>
  <c r="U60" i="3"/>
  <c r="U61"/>
  <c r="U62"/>
  <c r="U63"/>
  <c r="U64"/>
  <c r="U65"/>
  <c r="U66"/>
  <c r="U67"/>
  <c r="U68"/>
  <c r="U69"/>
  <c r="U70"/>
  <c r="U71"/>
  <c r="U72"/>
  <c r="U59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H60"/>
  <c r="H61"/>
  <c r="H62"/>
  <c r="H63"/>
  <c r="H64"/>
  <c r="H65"/>
  <c r="H66"/>
  <c r="H67"/>
  <c r="H68"/>
  <c r="H69"/>
  <c r="H70"/>
  <c r="H71"/>
  <c r="H72"/>
  <c r="H5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14"/>
  <c r="U60" i="2"/>
  <c r="U61"/>
  <c r="U62"/>
  <c r="U63"/>
  <c r="U64"/>
  <c r="U65"/>
  <c r="U66"/>
  <c r="U67"/>
  <c r="U68"/>
  <c r="U69"/>
  <c r="U70"/>
  <c r="U71"/>
  <c r="U72"/>
  <c r="U59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14"/>
  <c r="U60" i="1"/>
  <c r="U61"/>
  <c r="U62"/>
  <c r="U63"/>
  <c r="U64"/>
  <c r="U65"/>
  <c r="U66"/>
  <c r="U67"/>
  <c r="U68"/>
  <c r="U69"/>
  <c r="U70"/>
  <c r="U71"/>
  <c r="U72"/>
  <c r="U59"/>
  <c r="U15"/>
  <c r="U16"/>
  <c r="U17"/>
  <c r="U19"/>
  <c r="U20"/>
  <c r="U21"/>
  <c r="U22"/>
  <c r="U23"/>
  <c r="U24"/>
  <c r="U25"/>
  <c r="U26"/>
  <c r="U27"/>
  <c r="U28"/>
  <c r="U29"/>
  <c r="U30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14"/>
  <c r="H60" i="2"/>
  <c r="H61"/>
  <c r="H62"/>
  <c r="H63"/>
  <c r="H64"/>
  <c r="H65"/>
  <c r="H66"/>
  <c r="H67"/>
  <c r="H68"/>
  <c r="H69"/>
  <c r="H70"/>
  <c r="H71"/>
  <c r="H72"/>
  <c r="H59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14"/>
  <c r="H60" i="1"/>
  <c r="H61"/>
  <c r="H62"/>
  <c r="H63"/>
  <c r="H64"/>
  <c r="H65"/>
  <c r="H66"/>
  <c r="H67"/>
  <c r="H68"/>
  <c r="H69"/>
  <c r="H70"/>
  <c r="H71"/>
  <c r="H72"/>
  <c r="H59"/>
  <c r="H15"/>
  <c r="H16"/>
  <c r="H17"/>
  <c r="H19"/>
  <c r="H20"/>
  <c r="H21"/>
  <c r="H22"/>
  <c r="H23"/>
  <c r="H24"/>
  <c r="H25"/>
  <c r="H26"/>
  <c r="H27"/>
  <c r="H28"/>
  <c r="H29"/>
  <c r="H30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14"/>
  <c r="E73" i="4"/>
  <c r="E57"/>
  <c r="E73" i="2"/>
  <c r="E57"/>
  <c r="O57" i="5"/>
  <c r="S57"/>
  <c r="S74" s="1"/>
  <c r="N73" i="4"/>
  <c r="O73"/>
  <c r="N74"/>
  <c r="N57"/>
  <c r="O57"/>
  <c r="P57"/>
  <c r="P74" s="1"/>
  <c r="Q57"/>
  <c r="Q74" s="1"/>
  <c r="R57"/>
  <c r="R74" s="1"/>
  <c r="S57"/>
  <c r="S74" s="1"/>
  <c r="T57"/>
  <c r="T74" s="1"/>
  <c r="S73" i="2"/>
  <c r="O73"/>
  <c r="S57"/>
  <c r="O57"/>
  <c r="C57" i="5"/>
  <c r="F79"/>
  <c r="F78"/>
  <c r="F77"/>
  <c r="F76"/>
  <c r="M73"/>
  <c r="J73"/>
  <c r="G73"/>
  <c r="U73" s="1"/>
  <c r="D73"/>
  <c r="H73" s="1"/>
  <c r="C73"/>
  <c r="F73" s="1"/>
  <c r="F72"/>
  <c r="F71"/>
  <c r="F70"/>
  <c r="F69"/>
  <c r="F68"/>
  <c r="F67"/>
  <c r="F66"/>
  <c r="F65"/>
  <c r="F64"/>
  <c r="F63"/>
  <c r="F62"/>
  <c r="F61"/>
  <c r="F60"/>
  <c r="F59"/>
  <c r="M57"/>
  <c r="J57"/>
  <c r="J74" s="1"/>
  <c r="G57"/>
  <c r="D57"/>
  <c r="D74" s="1"/>
  <c r="D80" s="1"/>
  <c r="C14" i="6" s="1"/>
  <c r="F56" i="5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79" i="4"/>
  <c r="F78"/>
  <c r="F77"/>
  <c r="F76"/>
  <c r="M73"/>
  <c r="J73"/>
  <c r="G73"/>
  <c r="U73" s="1"/>
  <c r="D73"/>
  <c r="C73"/>
  <c r="F59"/>
  <c r="M57"/>
  <c r="J57"/>
  <c r="J74" s="1"/>
  <c r="G57"/>
  <c r="D57"/>
  <c r="C57"/>
  <c r="F14"/>
  <c r="F76" i="3"/>
  <c r="M73"/>
  <c r="J73"/>
  <c r="G73"/>
  <c r="U73" s="1"/>
  <c r="D73"/>
  <c r="C73"/>
  <c r="F73" s="1"/>
  <c r="F72"/>
  <c r="F71"/>
  <c r="F70"/>
  <c r="F69"/>
  <c r="F68"/>
  <c r="F67"/>
  <c r="F66"/>
  <c r="F65"/>
  <c r="F64"/>
  <c r="F63"/>
  <c r="F62"/>
  <c r="F61"/>
  <c r="F60"/>
  <c r="F59"/>
  <c r="M57"/>
  <c r="J57"/>
  <c r="J74" s="1"/>
  <c r="G57"/>
  <c r="U57" s="1"/>
  <c r="D57"/>
  <c r="C57"/>
  <c r="C74" s="1"/>
  <c r="F74" s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79" i="2"/>
  <c r="F78"/>
  <c r="F77"/>
  <c r="F76"/>
  <c r="N73"/>
  <c r="M73"/>
  <c r="J73"/>
  <c r="G73"/>
  <c r="U73" s="1"/>
  <c r="D73"/>
  <c r="C73"/>
  <c r="F72"/>
  <c r="F71"/>
  <c r="F70"/>
  <c r="F69"/>
  <c r="F68"/>
  <c r="F67"/>
  <c r="F66"/>
  <c r="F65"/>
  <c r="F64"/>
  <c r="F63"/>
  <c r="F62"/>
  <c r="F61"/>
  <c r="F60"/>
  <c r="F59"/>
  <c r="N57"/>
  <c r="N74" s="1"/>
  <c r="M57"/>
  <c r="M74" s="1"/>
  <c r="J57"/>
  <c r="G57"/>
  <c r="D57"/>
  <c r="D74" s="1"/>
  <c r="D80" s="1"/>
  <c r="C11" i="6" s="1"/>
  <c r="C57" i="2"/>
  <c r="C74" s="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N73" i="1"/>
  <c r="M73"/>
  <c r="N57"/>
  <c r="N74" s="1"/>
  <c r="M57"/>
  <c r="M74" s="1"/>
  <c r="J57"/>
  <c r="F14"/>
  <c r="G73"/>
  <c r="U73" s="1"/>
  <c r="G57"/>
  <c r="U57" s="1"/>
  <c r="F79"/>
  <c r="F77"/>
  <c r="F78"/>
  <c r="F76"/>
  <c r="F60"/>
  <c r="F61"/>
  <c r="F62"/>
  <c r="F63"/>
  <c r="F64"/>
  <c r="F65"/>
  <c r="F66"/>
  <c r="F67"/>
  <c r="F68"/>
  <c r="F69"/>
  <c r="F70"/>
  <c r="F71"/>
  <c r="F72"/>
  <c r="F59"/>
  <c r="F20"/>
  <c r="F21"/>
  <c r="F22"/>
  <c r="F23"/>
  <c r="F24"/>
  <c r="F25"/>
  <c r="F26"/>
  <c r="F27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19"/>
  <c r="D73"/>
  <c r="H73" s="1"/>
  <c r="C73"/>
  <c r="F73" s="1"/>
  <c r="D57"/>
  <c r="C57"/>
  <c r="F57" s="1"/>
  <c r="F73" i="4" l="1"/>
  <c r="Y57"/>
  <c r="F57"/>
  <c r="U57" i="5"/>
  <c r="V73"/>
  <c r="V74" s="1"/>
  <c r="W74" s="1"/>
  <c r="U57" i="2"/>
  <c r="U57" i="4"/>
  <c r="V73" i="1"/>
  <c r="W73" s="1"/>
  <c r="V57"/>
  <c r="W57" s="1"/>
  <c r="Y74"/>
  <c r="K10" i="6" s="1"/>
  <c r="O74" i="5"/>
  <c r="H57"/>
  <c r="O74" i="4"/>
  <c r="F13" i="6" s="1"/>
  <c r="H73" i="4"/>
  <c r="V73"/>
  <c r="W73" s="1"/>
  <c r="Y73"/>
  <c r="D74"/>
  <c r="D80" s="1"/>
  <c r="C13" i="6" s="1"/>
  <c r="H57" i="4"/>
  <c r="M74" i="3"/>
  <c r="H73"/>
  <c r="H57"/>
  <c r="I12" i="6"/>
  <c r="F73" i="2"/>
  <c r="H73"/>
  <c r="V73"/>
  <c r="W73" s="1"/>
  <c r="Y73"/>
  <c r="Y57"/>
  <c r="V57"/>
  <c r="W57" s="1"/>
  <c r="G74" i="1"/>
  <c r="J74"/>
  <c r="E80"/>
  <c r="I10" i="6" s="1"/>
  <c r="D74" i="1"/>
  <c r="D80" s="1"/>
  <c r="C10" i="6" s="1"/>
  <c r="H57" i="1"/>
  <c r="V74" i="3"/>
  <c r="W74" s="1"/>
  <c r="V57" i="4"/>
  <c r="W57" s="1"/>
  <c r="C74" i="1"/>
  <c r="F74" s="1"/>
  <c r="H57" i="2"/>
  <c r="E74"/>
  <c r="F74" s="1"/>
  <c r="J74"/>
  <c r="D74" i="3"/>
  <c r="O74" i="2"/>
  <c r="F11" i="6" s="1"/>
  <c r="C74" i="4"/>
  <c r="C80" s="1"/>
  <c r="M74"/>
  <c r="C74" i="5"/>
  <c r="F74" s="1"/>
  <c r="M74"/>
  <c r="S74" i="2"/>
  <c r="E74" i="4"/>
  <c r="G74" i="5"/>
  <c r="D14" i="6" s="1"/>
  <c r="F57" i="5"/>
  <c r="G74" i="4"/>
  <c r="D13" i="6" s="1"/>
  <c r="G74" i="3"/>
  <c r="C80"/>
  <c r="F80" s="1"/>
  <c r="F57"/>
  <c r="G74" i="2"/>
  <c r="C80"/>
  <c r="F57"/>
  <c r="Y74" i="4" l="1"/>
  <c r="K13" i="6" s="1"/>
  <c r="F74" i="4"/>
  <c r="H74" i="5"/>
  <c r="C80"/>
  <c r="F80" s="1"/>
  <c r="U74" i="4"/>
  <c r="H13" i="6" s="1"/>
  <c r="V74" i="1"/>
  <c r="W74" s="1"/>
  <c r="F14" i="6"/>
  <c r="U74" i="5"/>
  <c r="H14" i="6" s="1"/>
  <c r="H74" i="4"/>
  <c r="D12" i="6"/>
  <c r="U74" i="3"/>
  <c r="H12" i="6" s="1"/>
  <c r="D80" i="3"/>
  <c r="C12" i="6" s="1"/>
  <c r="H74" i="3"/>
  <c r="U74" i="2"/>
  <c r="H11" i="6" s="1"/>
  <c r="D11"/>
  <c r="E80" i="2"/>
  <c r="F80" s="1"/>
  <c r="V74"/>
  <c r="W74" s="1"/>
  <c r="Y74"/>
  <c r="K11" i="6" s="1"/>
  <c r="D10"/>
  <c r="U74" i="1"/>
  <c r="H10" i="6" s="1"/>
  <c r="H74" i="1"/>
  <c r="E80" i="4"/>
  <c r="I13" i="6" s="1"/>
  <c r="V74" i="4"/>
  <c r="W74" s="1"/>
  <c r="C80" i="1"/>
  <c r="F80" s="1"/>
  <c r="H74" i="2"/>
  <c r="I11" i="6" l="1"/>
  <c r="F80" i="4"/>
  <c r="J14" i="6"/>
  <c r="X59" i="5"/>
  <c r="X73"/>
</calcChain>
</file>

<file path=xl/sharedStrings.xml><?xml version="1.0" encoding="utf-8"?>
<sst xmlns="http://schemas.openxmlformats.org/spreadsheetml/2006/main" count="937" uniqueCount="176">
  <si>
    <t>Проект квот добычи охотничьих ресурсов</t>
  </si>
  <si>
    <t>№ п/п</t>
  </si>
  <si>
    <t>Утвержденная квота добычи, особей</t>
  </si>
  <si>
    <t>Фактическая добыча,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</si>
  <si>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</si>
  <si>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</si>
  <si>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</si>
  <si>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</si>
  <si>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числе:</t>
  </si>
  <si>
    <t>освоение квоты, %</t>
  </si>
  <si>
    <t>в том числе для КМНС, особей</t>
  </si>
  <si>
    <t>взрослые животные (старше 1 года)</t>
  </si>
  <si>
    <t xml:space="preserve">до 1 года </t>
  </si>
  <si>
    <t>до 1 года</t>
  </si>
  <si>
    <t>самцы во время гона</t>
  </si>
  <si>
    <t>Самцы с неокостеневшими рогами (панты)</t>
  </si>
  <si>
    <t>самцы кабарги</t>
  </si>
  <si>
    <t>без разделения по половому признаку</t>
  </si>
  <si>
    <t>Закрепленные охотничьи угодья</t>
  </si>
  <si>
    <t>Субъект Российской Федерации __Республика Марий Эл_____________________________________________________________________</t>
  </si>
  <si>
    <t>Вид охотничьих ресурсов ___Лось__________________________________________________________________________</t>
  </si>
  <si>
    <t>О/х "Волжское"</t>
  </si>
  <si>
    <t>О/х "Руткинское"</t>
  </si>
  <si>
    <t>О/х "Дубрава"</t>
  </si>
  <si>
    <t>О/х "Дорогучинское"</t>
  </si>
  <si>
    <t>О/х "Ресурс-Поволжье"</t>
  </si>
  <si>
    <t>О/х "Лесное"</t>
  </si>
  <si>
    <t>О/х "Заволжье"</t>
  </si>
  <si>
    <t>О/х "Шупшаловское"</t>
  </si>
  <si>
    <t>О/х "Светлоозерское"</t>
  </si>
  <si>
    <t>О/х "Южное"</t>
  </si>
  <si>
    <t>О/х "Шуйское"</t>
  </si>
  <si>
    <t>О/х "Андрейкино"</t>
  </si>
  <si>
    <t>О/х "Юшут"</t>
  </si>
  <si>
    <t>О/х "Адерьер"</t>
  </si>
  <si>
    <t>О/х "Лесовод"</t>
  </si>
  <si>
    <t>О/х "Нарат"</t>
  </si>
  <si>
    <t>О/х "Дубовское"</t>
  </si>
  <si>
    <t>О/х "Кужолок"</t>
  </si>
  <si>
    <t>О/х "Куплонгское"</t>
  </si>
  <si>
    <t>О/х "Ардинское"</t>
  </si>
  <si>
    <t>О/х "Лужьярское"</t>
  </si>
  <si>
    <t>О/х "Усадьба"</t>
  </si>
  <si>
    <t>О/х "Шойское"</t>
  </si>
  <si>
    <t>О/х "Стэлс"</t>
  </si>
  <si>
    <t>О/х "Мариец"</t>
  </si>
  <si>
    <t>О/х "Контакт"</t>
  </si>
  <si>
    <t>О/х "Одис"</t>
  </si>
  <si>
    <t>О/х "Лес-Сервис"</t>
  </si>
  <si>
    <t>О/х "Саска-Нур"</t>
  </si>
  <si>
    <t>О/х "Тайганурское"</t>
  </si>
  <si>
    <t>О/х "Зеленогорское раздолье"</t>
  </si>
  <si>
    <t>О/х "Кужерское"</t>
  </si>
  <si>
    <t>О/х "Сухоречье"</t>
  </si>
  <si>
    <t>О/х "Азимут"</t>
  </si>
  <si>
    <t>О/х "Луговое"</t>
  </si>
  <si>
    <t>О/х "Луговое II"</t>
  </si>
  <si>
    <t>О/х "Полевое"</t>
  </si>
  <si>
    <t>О/х "Габит"</t>
  </si>
  <si>
    <t>О/х "Восточное"</t>
  </si>
  <si>
    <t>О/х "Теплая речка"</t>
  </si>
  <si>
    <t>О/х "Ветлужское"</t>
  </si>
  <si>
    <t>О/х "Кромское"</t>
  </si>
  <si>
    <t>О/х "Юркинское"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</si>
  <si>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</si>
  <si>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</si>
  <si>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</si>
  <si>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</si>
  <si>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</si>
  <si>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</si>
  <si>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</si>
  <si>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</si>
  <si>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</si>
  <si>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</si>
  <si>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</si>
  <si>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</si>
  <si>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</si>
  <si>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</si>
  <si>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</si>
  <si>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</si>
  <si>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</si>
  <si>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</si>
  <si>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</si>
  <si>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</si>
  <si>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</si>
  <si>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</si>
  <si>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</si>
  <si>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</si>
  <si>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</si>
  <si>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</si>
  <si>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</si>
  <si>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</si>
  <si>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</si>
  <si>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</si>
  <si>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</si>
  <si>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</si>
  <si>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</si>
  <si>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</si>
  <si>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</si>
  <si>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</si>
  <si>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</si>
  <si>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</si>
  <si>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</si>
  <si>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</si>
  <si>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</si>
  <si>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</si>
  <si>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</si>
  <si>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</si>
  <si>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</si>
  <si>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Общедоступные охотничьи угодья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</si>
  <si>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</si>
  <si>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</si>
  <si>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</si>
  <si>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</si>
  <si>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</si>
  <si>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</si>
  <si>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</si>
  <si>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</si>
  <si>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</si>
  <si>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</si>
  <si>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</si>
  <si>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</si>
  <si>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</si>
  <si>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</si>
  <si>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ВСЕГО</t>
  </si>
  <si>
    <t>Особо охраняемые природные территории и зеленые зоны</t>
  </si>
  <si>
    <t>Заказник "Емешевский"</t>
  </si>
  <si>
    <t>Заказник "Тогашевский"</t>
  </si>
  <si>
    <t>Зеленая зона Йошкар-Олы</t>
  </si>
  <si>
    <t>Заказник "Моркинский"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</si>
  <si>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</si>
  <si>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</si>
  <si>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</si>
  <si>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</si>
  <si>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</si>
  <si>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</si>
  <si>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</si>
  <si>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</si>
  <si>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</si>
  <si>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</si>
  <si>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</si>
  <si>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</si>
  <si>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</si>
  <si>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</si>
  <si>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</si>
  <si>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</si>
  <si>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</si>
  <si>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-</t>
  </si>
  <si>
    <t>Вид охотничьих ресурсов ___Медведь__________________________________________________________________________</t>
  </si>
  <si>
    <t>Вид охотничьих ресурсов ___Рысь__________________________________________________________________________</t>
  </si>
  <si>
    <t>Вид охотничьих ресурсов ___Барсук__________________________________________________________________________</t>
  </si>
  <si>
    <t>Вид охотничьих ресурсов ___Пятнистый олень__________________________________________________________________________</t>
  </si>
  <si>
    <t>Проект лимита добычи охотничьих ресурсов</t>
  </si>
  <si>
    <t>Субъект Российской Федерации</t>
  </si>
  <si>
    <t>Республика Марий Эл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</si>
  <si>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</si>
  <si>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</si>
  <si>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</si>
  <si>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</si>
  <si>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</si>
  <si>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</si>
  <si>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</si>
  <si>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Лось</t>
  </si>
  <si>
    <t>Медведь бурый</t>
  </si>
  <si>
    <t>Рысь</t>
  </si>
  <si>
    <t>Барсук</t>
  </si>
  <si>
    <t>Олень пятнистый</t>
  </si>
  <si>
    <t xml:space="preserve">Наименование охотничьего угодья
</t>
  </si>
  <si>
    <t xml:space="preserve">Площадь охотничьего угодья, в тыс. га
</t>
  </si>
  <si>
    <t>Численность охотничьих ресурсов, от которой устанавливалась квота добычи, особей</t>
  </si>
  <si>
    <t>2023 г.</t>
  </si>
  <si>
    <t xml:space="preserve">Плотность населения охотничьих ресурсов, рассчитанная для установления квоты добычи на период с 1 августа текущего года до 1 августа следующего года (количество особей на 1000 га площади охотничьего угодья)
</t>
  </si>
  <si>
    <t>Максимально возможная квота добычи, особей</t>
  </si>
  <si>
    <t>на период с 1 августа 2024 г. по 1 августа 2025 г.</t>
  </si>
  <si>
    <t>на период с 1 августа 2024 г. по 1 августа 2025  г.</t>
  </si>
  <si>
    <t>2024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</si>
</sst>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0" fillId="0" borderId="0" xfId="0" applyFont="1"/>
    <xf numFmtId="0" fontId="11" fillId="0" borderId="0" xfId="0" applyFont="1"/>
    <xf numFmtId="164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165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/>
    <xf numFmtId="165" fontId="10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wrapText="1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165" fontId="10" fillId="0" borderId="0" xfId="0" applyNumberFormat="1" applyFont="1" applyAlignment="1">
      <alignment horizontal="center"/>
    </xf>
    <xf numFmtId="0" fontId="10" fillId="0" borderId="1" xfId="0" applyFont="1" applyBorder="1"/>
    <xf numFmtId="0" fontId="10" fillId="3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/>
    <xf numFmtId="165" fontId="10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wrapText="1"/>
    </xf>
    <xf numFmtId="165" fontId="10" fillId="3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/>
    </xf>
    <xf numFmtId="0" fontId="10" fillId="3" borderId="0" xfId="0" applyFont="1" applyFill="1"/>
    <xf numFmtId="2" fontId="11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165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0" fontId="11" fillId="3" borderId="0" xfId="0" applyFont="1" applyFill="1" applyAlignment="1">
      <alignment vertical="top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7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165" fontId="11" fillId="3" borderId="1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wrapText="1"/>
    </xf>
    <xf numFmtId="16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/>
    </xf>
    <xf numFmtId="0" fontId="13" fillId="3" borderId="0" xfId="0" applyFont="1" applyFill="1"/>
    <xf numFmtId="0" fontId="7" fillId="3" borderId="1" xfId="0" applyFont="1" applyFill="1" applyBorder="1" applyAlignment="1">
      <alignment horizontal="left"/>
    </xf>
    <xf numFmtId="2" fontId="11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wrapText="1"/>
    </xf>
    <xf numFmtId="164" fontId="14" fillId="3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1" fontId="14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4" fillId="3" borderId="0" xfId="0" applyFont="1" applyFill="1"/>
    <xf numFmtId="0" fontId="9" fillId="3" borderId="1" xfId="0" applyFont="1" applyFill="1" applyBorder="1" applyAlignment="1">
      <alignment horizontal="left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/>
    </xf>
    <xf numFmtId="165" fontId="14" fillId="3" borderId="1" xfId="0" applyNumberFormat="1" applyFont="1" applyFill="1" applyBorder="1" applyAlignment="1">
      <alignment horizontal="center"/>
    </xf>
    <xf numFmtId="1" fontId="19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2" fontId="14" fillId="0" borderId="1" xfId="0" applyNumberFormat="1" applyFont="1" applyBorder="1" applyAlignment="1">
      <alignment horizontal="center"/>
    </xf>
    <xf numFmtId="16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/>
    <xf numFmtId="2" fontId="1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1" fillId="3" borderId="1" xfId="0" applyFont="1" applyFill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165" fontId="10" fillId="3" borderId="0" xfId="0" applyNumberFormat="1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1" fillId="3" borderId="0" xfId="0" applyNumberFormat="1" applyFont="1" applyFill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4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8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0"/>
  <sheetViews>
    <sheetView tabSelected="1" view="pageBreakPreview" topLeftCell="A5" zoomScale="120" zoomScaleNormal="80" zoomScaleSheetLayoutView="120" workbookViewId="0">
      <pane ySplit="7" topLeftCell="A63" activePane="bottomLeft" state="frozen"/>
      <selection activeCell="B5" sqref="B5"/>
      <selection pane="bottomLeft" activeCell="L90" sqref="L90"/>
    </sheetView>
  </sheetViews>
  <sheetFormatPr defaultRowHeight="15"/>
  <cols>
    <col min="1" max="1" width="3.7109375" style="60" customWidth="1"/>
    <col min="2" max="2" width="25.140625" style="60" customWidth="1"/>
    <col min="3" max="3" width="13.85546875" style="60" customWidth="1"/>
    <col min="4" max="4" width="9.85546875" style="60" bestFit="1" customWidth="1"/>
    <col min="5" max="5" width="9.140625" style="60"/>
    <col min="6" max="6" width="18.28515625" style="60" customWidth="1"/>
    <col min="7" max="7" width="4.85546875" style="60" bestFit="1" customWidth="1"/>
    <col min="8" max="8" width="5.28515625" style="60" customWidth="1"/>
    <col min="9" max="9" width="4.85546875" style="60" customWidth="1"/>
    <col min="10" max="10" width="4.7109375" style="60" customWidth="1"/>
    <col min="11" max="11" width="5.7109375" style="60" customWidth="1"/>
    <col min="12" max="12" width="5.28515625" style="60" customWidth="1"/>
    <col min="13" max="13" width="5.7109375" style="60" customWidth="1"/>
    <col min="14" max="14" width="4.28515625" style="60" customWidth="1"/>
    <col min="15" max="15" width="4" style="60" customWidth="1"/>
    <col min="16" max="16" width="5.5703125" style="60" customWidth="1"/>
    <col min="17" max="17" width="6.42578125" style="60" customWidth="1"/>
    <col min="18" max="18" width="5.42578125" style="60" customWidth="1"/>
    <col min="19" max="19" width="5.140625" style="60" customWidth="1"/>
    <col min="20" max="21" width="4.7109375" style="60" customWidth="1"/>
    <col min="22" max="22" width="4.85546875" style="60" customWidth="1"/>
    <col min="23" max="23" width="5.85546875" style="60" customWidth="1"/>
    <col min="24" max="24" width="4.5703125" style="60" customWidth="1"/>
    <col min="25" max="25" width="4.42578125" style="60" customWidth="1"/>
    <col min="26" max="26" width="5" style="60" customWidth="1"/>
    <col min="27" max="27" width="4.42578125" style="60" customWidth="1"/>
    <col min="28" max="28" width="6" style="60" customWidth="1"/>
    <col min="29" max="29" width="4" style="60" customWidth="1"/>
    <col min="30" max="30" width="5.42578125" style="60" customWidth="1"/>
    <col min="31" max="31" width="4.28515625" style="60" customWidth="1"/>
    <col min="32" max="16384" width="9.140625" style="60"/>
  </cols>
  <sheetData>
    <row r="1" spans="1:31" ht="2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0.25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1" ht="18.75">
      <c r="A3" s="90"/>
    </row>
    <row r="4" spans="1:31" ht="18.75">
      <c r="A4" s="159" t="s">
        <v>19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31" ht="18.75">
      <c r="A5" s="159" t="s">
        <v>20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31" ht="18.75">
      <c r="A6" s="90"/>
    </row>
    <row r="7" spans="1:31" ht="77.25" customHeight="1">
      <c r="A7" s="156" t="s">
        <v>1</v>
      </c>
      <c r="B7" s="156" t="s">
        <v>167</v>
      </c>
      <c r="C7" s="156" t="s">
        <v>168</v>
      </c>
      <c r="D7" s="156" t="s">
        <v>169</v>
      </c>
      <c r="E7" s="156"/>
      <c r="F7" s="156" t="s">
        <v>171</v>
      </c>
      <c r="G7" s="156">
        <v>2023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2024</v>
      </c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ht="55.5" customHeight="1">
      <c r="A8" s="156"/>
      <c r="B8" s="156"/>
      <c r="C8" s="156"/>
      <c r="D8" s="156"/>
      <c r="E8" s="156"/>
      <c r="F8" s="156"/>
      <c r="G8" s="156" t="s">
        <v>2</v>
      </c>
      <c r="H8" s="156"/>
      <c r="I8" s="156"/>
      <c r="J8" s="156"/>
      <c r="K8" s="156"/>
      <c r="L8" s="156"/>
      <c r="M8" s="156"/>
      <c r="N8" s="156"/>
      <c r="O8" s="156" t="s">
        <v>3</v>
      </c>
      <c r="P8" s="156"/>
      <c r="Q8" s="156"/>
      <c r="R8" s="156"/>
      <c r="S8" s="156"/>
      <c r="T8" s="156"/>
      <c r="U8" s="156"/>
      <c r="V8" s="156" t="s">
        <v>172</v>
      </c>
      <c r="W8" s="156"/>
      <c r="X8" s="156" t="s">
        <v>4</v>
      </c>
      <c r="Y8" s="156"/>
      <c r="Z8" s="156"/>
      <c r="AA8" s="156"/>
      <c r="AB8" s="156"/>
      <c r="AC8" s="156"/>
      <c r="AD8" s="156"/>
      <c r="AE8" s="156"/>
    </row>
    <row r="9" spans="1:31">
      <c r="A9" s="156"/>
      <c r="B9" s="156"/>
      <c r="C9" s="156"/>
      <c r="D9" s="156">
        <v>2023</v>
      </c>
      <c r="E9" s="156">
        <v>2024</v>
      </c>
      <c r="F9" s="156"/>
      <c r="G9" s="157" t="s">
        <v>5</v>
      </c>
      <c r="H9" s="157" t="s">
        <v>6</v>
      </c>
      <c r="I9" s="157" t="s">
        <v>7</v>
      </c>
      <c r="J9" s="156" t="s">
        <v>8</v>
      </c>
      <c r="K9" s="156"/>
      <c r="L9" s="156"/>
      <c r="M9" s="156"/>
      <c r="N9" s="156"/>
      <c r="O9" s="157" t="s">
        <v>5</v>
      </c>
      <c r="P9" s="156" t="s">
        <v>8</v>
      </c>
      <c r="Q9" s="156"/>
      <c r="R9" s="156"/>
      <c r="S9" s="156"/>
      <c r="T9" s="156"/>
      <c r="U9" s="157" t="s">
        <v>9</v>
      </c>
      <c r="V9" s="157" t="s">
        <v>5</v>
      </c>
      <c r="W9" s="157" t="s">
        <v>6</v>
      </c>
      <c r="X9" s="157" t="s">
        <v>5</v>
      </c>
      <c r="Y9" s="157" t="s">
        <v>6</v>
      </c>
      <c r="Z9" s="157" t="s">
        <v>10</v>
      </c>
      <c r="AA9" s="156" t="s">
        <v>8</v>
      </c>
      <c r="AB9" s="156"/>
      <c r="AC9" s="156"/>
      <c r="AD9" s="156"/>
      <c r="AE9" s="156"/>
    </row>
    <row r="10" spans="1:31" ht="24" customHeight="1">
      <c r="A10" s="156"/>
      <c r="B10" s="156"/>
      <c r="C10" s="156"/>
      <c r="D10" s="156"/>
      <c r="E10" s="156"/>
      <c r="F10" s="156"/>
      <c r="G10" s="157"/>
      <c r="H10" s="157"/>
      <c r="I10" s="157"/>
      <c r="J10" s="156" t="s">
        <v>11</v>
      </c>
      <c r="K10" s="156"/>
      <c r="L10" s="156"/>
      <c r="M10" s="156"/>
      <c r="N10" s="157" t="s">
        <v>12</v>
      </c>
      <c r="O10" s="157"/>
      <c r="P10" s="156" t="s">
        <v>11</v>
      </c>
      <c r="Q10" s="156"/>
      <c r="R10" s="156"/>
      <c r="S10" s="156"/>
      <c r="T10" s="157" t="s">
        <v>13</v>
      </c>
      <c r="U10" s="157"/>
      <c r="V10" s="157"/>
      <c r="W10" s="157"/>
      <c r="X10" s="157"/>
      <c r="Y10" s="157"/>
      <c r="Z10" s="157"/>
      <c r="AA10" s="156" t="s">
        <v>11</v>
      </c>
      <c r="AB10" s="156"/>
      <c r="AC10" s="156"/>
      <c r="AD10" s="156"/>
      <c r="AE10" s="157" t="s">
        <v>13</v>
      </c>
    </row>
    <row r="11" spans="1:31" ht="93.75" customHeight="1">
      <c r="A11" s="156"/>
      <c r="B11" s="156"/>
      <c r="C11" s="156"/>
      <c r="D11" s="156"/>
      <c r="E11" s="156"/>
      <c r="F11" s="156"/>
      <c r="G11" s="157"/>
      <c r="H11" s="157"/>
      <c r="I11" s="157"/>
      <c r="J11" s="139" t="s">
        <v>14</v>
      </c>
      <c r="K11" s="139" t="s">
        <v>15</v>
      </c>
      <c r="L11" s="139" t="s">
        <v>16</v>
      </c>
      <c r="M11" s="139" t="s">
        <v>17</v>
      </c>
      <c r="N11" s="157"/>
      <c r="O11" s="157"/>
      <c r="P11" s="139" t="s">
        <v>14</v>
      </c>
      <c r="Q11" s="139" t="s">
        <v>15</v>
      </c>
      <c r="R11" s="139" t="s">
        <v>16</v>
      </c>
      <c r="S11" s="139" t="s">
        <v>17</v>
      </c>
      <c r="T11" s="157"/>
      <c r="U11" s="157"/>
      <c r="V11" s="157"/>
      <c r="W11" s="157"/>
      <c r="X11" s="157"/>
      <c r="Y11" s="157"/>
      <c r="Z11" s="157"/>
      <c r="AA11" s="139" t="s">
        <v>14</v>
      </c>
      <c r="AB11" s="139" t="s">
        <v>15</v>
      </c>
      <c r="AC11" s="139" t="s">
        <v>16</v>
      </c>
      <c r="AD11" s="139" t="s">
        <v>17</v>
      </c>
      <c r="AE11" s="157"/>
    </row>
    <row r="12" spans="1:31">
      <c r="A12" s="138">
        <v>1</v>
      </c>
      <c r="B12" s="138">
        <v>2</v>
      </c>
      <c r="C12" s="138">
        <v>3</v>
      </c>
      <c r="D12" s="138">
        <v>4</v>
      </c>
      <c r="E12" s="138">
        <v>5</v>
      </c>
      <c r="F12" s="138">
        <v>6</v>
      </c>
      <c r="G12" s="138">
        <v>7</v>
      </c>
      <c r="H12" s="138">
        <v>8</v>
      </c>
      <c r="I12" s="138">
        <v>9</v>
      </c>
      <c r="J12" s="138">
        <v>10</v>
      </c>
      <c r="K12" s="138">
        <v>11</v>
      </c>
      <c r="L12" s="138">
        <v>12</v>
      </c>
      <c r="M12" s="138">
        <v>13</v>
      </c>
      <c r="N12" s="138">
        <v>14</v>
      </c>
      <c r="O12" s="135">
        <v>15</v>
      </c>
      <c r="P12" s="135">
        <v>16</v>
      </c>
      <c r="Q12" s="135">
        <v>17</v>
      </c>
      <c r="R12" s="135">
        <v>18</v>
      </c>
      <c r="S12" s="135">
        <v>19</v>
      </c>
      <c r="T12" s="135">
        <v>20</v>
      </c>
      <c r="U12" s="138">
        <v>21</v>
      </c>
      <c r="V12" s="138">
        <v>22</v>
      </c>
      <c r="W12" s="138">
        <v>23</v>
      </c>
      <c r="X12" s="138">
        <v>24</v>
      </c>
      <c r="Y12" s="138">
        <v>25</v>
      </c>
      <c r="Z12" s="138">
        <v>26</v>
      </c>
      <c r="AA12" s="138">
        <v>27</v>
      </c>
      <c r="AB12" s="138">
        <v>28</v>
      </c>
      <c r="AC12" s="138">
        <v>29</v>
      </c>
      <c r="AD12" s="138">
        <v>30</v>
      </c>
      <c r="AE12" s="138">
        <v>31</v>
      </c>
    </row>
    <row r="13" spans="1:31">
      <c r="A13" s="156" t="s">
        <v>18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 s="68" customFormat="1" ht="12.75">
      <c r="A14" s="67" t="s">
        <v>65</v>
      </c>
      <c r="B14" s="39" t="s">
        <v>21</v>
      </c>
      <c r="C14" s="56">
        <v>36.86</v>
      </c>
      <c r="D14" s="126">
        <v>146</v>
      </c>
      <c r="E14" s="126">
        <v>157</v>
      </c>
      <c r="F14" s="49">
        <f>SUM(E14/C14)</f>
        <v>4.2593597395550731</v>
      </c>
      <c r="G14" s="126">
        <v>17</v>
      </c>
      <c r="H14" s="49">
        <f t="shared" ref="H14:H56" si="0">IF(D14=0,0,ROUND(G14*100/D14,3))</f>
        <v>11.644</v>
      </c>
      <c r="I14" s="126"/>
      <c r="J14" s="126">
        <v>2</v>
      </c>
      <c r="K14" s="126"/>
      <c r="L14" s="126"/>
      <c r="M14" s="126">
        <v>11</v>
      </c>
      <c r="N14" s="126">
        <v>4</v>
      </c>
      <c r="O14" s="126">
        <v>8</v>
      </c>
      <c r="P14" s="126">
        <v>0</v>
      </c>
      <c r="Q14" s="126"/>
      <c r="R14" s="126"/>
      <c r="S14" s="126">
        <v>6</v>
      </c>
      <c r="T14" s="126">
        <v>2</v>
      </c>
      <c r="U14" s="126">
        <f>IF(G14=0,0,ROUND(O14*100/G14,1))</f>
        <v>47.1</v>
      </c>
      <c r="V14" s="137">
        <f>IF((E14/C14)&gt;12,E14*0.2,IF((E14/C14)&gt;9,E14*0.18,IF((E14/C14)&gt;6,E14*0.15,IF((E14/C14)&gt;3,E14*0.12,IF((E14/C14)&gt;1,E14*0.08,E14*0.05)))))</f>
        <v>18.84</v>
      </c>
      <c r="W14" s="46">
        <f>(V14/E14)*100</f>
        <v>12</v>
      </c>
      <c r="X14" s="126">
        <v>18</v>
      </c>
      <c r="Y14" s="126">
        <f>SUM(X14*100/E14)</f>
        <v>11.464968152866241</v>
      </c>
      <c r="Z14" s="126"/>
      <c r="AA14" s="126">
        <v>2</v>
      </c>
      <c r="AB14" s="126"/>
      <c r="AC14" s="126"/>
      <c r="AD14" s="126">
        <v>12</v>
      </c>
      <c r="AE14" s="126">
        <v>4</v>
      </c>
    </row>
    <row r="15" spans="1:31" s="68" customFormat="1" ht="12.75">
      <c r="A15" s="67" t="s">
        <v>66</v>
      </c>
      <c r="B15" s="39" t="s">
        <v>22</v>
      </c>
      <c r="C15" s="56">
        <v>49.981999999999999</v>
      </c>
      <c r="D15" s="126">
        <v>208</v>
      </c>
      <c r="E15" s="126">
        <v>189</v>
      </c>
      <c r="F15" s="49">
        <f t="shared" ref="F15:F18" si="1">SUM(E15/C15)</f>
        <v>3.7813612900644231</v>
      </c>
      <c r="G15" s="126">
        <v>15</v>
      </c>
      <c r="H15" s="49">
        <f t="shared" si="0"/>
        <v>7.2119999999999997</v>
      </c>
      <c r="I15" s="126"/>
      <c r="J15" s="126">
        <v>2</v>
      </c>
      <c r="K15" s="126"/>
      <c r="L15" s="126"/>
      <c r="M15" s="126">
        <v>9</v>
      </c>
      <c r="N15" s="126">
        <v>4</v>
      </c>
      <c r="O15" s="126">
        <v>15</v>
      </c>
      <c r="P15" s="126">
        <v>2</v>
      </c>
      <c r="Q15" s="126"/>
      <c r="R15" s="126"/>
      <c r="S15" s="126">
        <v>9</v>
      </c>
      <c r="T15" s="126">
        <v>4</v>
      </c>
      <c r="U15" s="126">
        <f t="shared" ref="U15:U74" si="2">IF(G15=0,0,ROUND(O15*100/G15,1))</f>
        <v>100</v>
      </c>
      <c r="V15" s="137">
        <f t="shared" ref="V15:V74" si="3">IF((E15/C15)&gt;12,E15*0.2,IF((E15/C15)&gt;9,E15*0.18,IF((E15/C15)&gt;6,E15*0.15,IF((E15/C15)&gt;3,E15*0.12,IF((E15/C15)&gt;1,E15*0.08,E15*0.05)))))</f>
        <v>22.68</v>
      </c>
      <c r="W15" s="46">
        <f>(V15/E15)*100</f>
        <v>12</v>
      </c>
      <c r="X15" s="126">
        <v>15</v>
      </c>
      <c r="Y15" s="126">
        <f>SUM(X15*100/E15)</f>
        <v>7.9365079365079367</v>
      </c>
      <c r="Z15" s="126"/>
      <c r="AA15" s="126">
        <v>2</v>
      </c>
      <c r="AB15" s="126"/>
      <c r="AC15" s="126"/>
      <c r="AD15" s="126">
        <v>9</v>
      </c>
      <c r="AE15" s="126">
        <v>4</v>
      </c>
    </row>
    <row r="16" spans="1:31" s="68" customFormat="1" ht="12.75">
      <c r="A16" s="67" t="s">
        <v>67</v>
      </c>
      <c r="B16" s="39" t="s">
        <v>23</v>
      </c>
      <c r="C16" s="56">
        <v>16.64</v>
      </c>
      <c r="D16" s="45">
        <v>105</v>
      </c>
      <c r="E16" s="45">
        <v>168</v>
      </c>
      <c r="F16" s="49">
        <f t="shared" si="1"/>
        <v>10.096153846153845</v>
      </c>
      <c r="G16" s="126">
        <v>5</v>
      </c>
      <c r="H16" s="49">
        <f t="shared" si="0"/>
        <v>4.7619999999999996</v>
      </c>
      <c r="I16" s="48"/>
      <c r="J16" s="45">
        <v>0</v>
      </c>
      <c r="K16" s="45"/>
      <c r="L16" s="45"/>
      <c r="M16" s="45">
        <v>4</v>
      </c>
      <c r="N16" s="45">
        <v>1</v>
      </c>
      <c r="O16" s="45">
        <v>5</v>
      </c>
      <c r="P16" s="45">
        <v>0</v>
      </c>
      <c r="Q16" s="48"/>
      <c r="R16" s="48"/>
      <c r="S16" s="45">
        <v>4</v>
      </c>
      <c r="T16" s="45">
        <v>1</v>
      </c>
      <c r="U16" s="126">
        <f t="shared" si="2"/>
        <v>100</v>
      </c>
      <c r="V16" s="137">
        <f t="shared" si="3"/>
        <v>30.24</v>
      </c>
      <c r="W16" s="46">
        <f>(V16/E16)*100</f>
        <v>18</v>
      </c>
      <c r="X16" s="126">
        <v>9</v>
      </c>
      <c r="Y16" s="126">
        <f>SUM(X16*100/E16)</f>
        <v>5.3571428571428568</v>
      </c>
      <c r="Z16" s="48"/>
      <c r="AA16" s="45">
        <v>1</v>
      </c>
      <c r="AB16" s="45"/>
      <c r="AC16" s="45"/>
      <c r="AD16" s="45">
        <v>6</v>
      </c>
      <c r="AE16" s="45">
        <v>2</v>
      </c>
    </row>
    <row r="17" spans="1:31" s="68" customFormat="1" ht="12.75">
      <c r="A17" s="67" t="s">
        <v>68</v>
      </c>
      <c r="B17" s="39" t="s">
        <v>24</v>
      </c>
      <c r="C17" s="56">
        <v>11.34</v>
      </c>
      <c r="D17" s="45">
        <v>35</v>
      </c>
      <c r="E17" s="45">
        <v>54</v>
      </c>
      <c r="F17" s="49">
        <f t="shared" si="1"/>
        <v>4.7619047619047619</v>
      </c>
      <c r="G17" s="126">
        <v>3</v>
      </c>
      <c r="H17" s="49">
        <f t="shared" si="0"/>
        <v>8.5709999999999997</v>
      </c>
      <c r="I17" s="48"/>
      <c r="J17" s="45">
        <v>0</v>
      </c>
      <c r="K17" s="45"/>
      <c r="L17" s="45"/>
      <c r="M17" s="45">
        <v>2</v>
      </c>
      <c r="N17" s="45">
        <v>1</v>
      </c>
      <c r="O17" s="45">
        <v>2</v>
      </c>
      <c r="P17" s="45">
        <v>0</v>
      </c>
      <c r="Q17" s="48"/>
      <c r="R17" s="48"/>
      <c r="S17" s="45">
        <v>1</v>
      </c>
      <c r="T17" s="45">
        <v>1</v>
      </c>
      <c r="U17" s="126">
        <f t="shared" si="2"/>
        <v>66.7</v>
      </c>
      <c r="V17" s="137">
        <f t="shared" si="3"/>
        <v>6.4799999999999995</v>
      </c>
      <c r="W17" s="46">
        <f>(V17/E17)*100</f>
        <v>12</v>
      </c>
      <c r="X17" s="126">
        <v>3</v>
      </c>
      <c r="Y17" s="126">
        <f>SUM(X17*100/E17)</f>
        <v>5.5555555555555554</v>
      </c>
      <c r="Z17" s="48"/>
      <c r="AA17" s="45">
        <v>0</v>
      </c>
      <c r="AB17" s="45"/>
      <c r="AC17" s="45"/>
      <c r="AD17" s="45">
        <v>2</v>
      </c>
      <c r="AE17" s="45">
        <v>1</v>
      </c>
    </row>
    <row r="18" spans="1:31" s="68" customFormat="1" ht="12.75">
      <c r="A18" s="67" t="s">
        <v>69</v>
      </c>
      <c r="B18" s="39" t="s">
        <v>25</v>
      </c>
      <c r="C18" s="56">
        <v>3.3130000000000002</v>
      </c>
      <c r="D18" s="45">
        <v>40</v>
      </c>
      <c r="E18" s="45">
        <v>40</v>
      </c>
      <c r="F18" s="49">
        <f t="shared" si="1"/>
        <v>12.073649260488983</v>
      </c>
      <c r="G18" s="126">
        <v>3</v>
      </c>
      <c r="H18" s="49">
        <f t="shared" si="0"/>
        <v>7.5</v>
      </c>
      <c r="I18" s="48"/>
      <c r="J18" s="45">
        <v>0</v>
      </c>
      <c r="K18" s="45"/>
      <c r="L18" s="45"/>
      <c r="M18" s="45">
        <v>2</v>
      </c>
      <c r="N18" s="45">
        <v>1</v>
      </c>
      <c r="O18" s="45">
        <v>3</v>
      </c>
      <c r="P18" s="45">
        <v>0</v>
      </c>
      <c r="Q18" s="48"/>
      <c r="R18" s="48"/>
      <c r="S18" s="45">
        <v>2</v>
      </c>
      <c r="T18" s="45">
        <v>1</v>
      </c>
      <c r="U18" s="126">
        <f t="shared" si="2"/>
        <v>100</v>
      </c>
      <c r="V18" s="137">
        <f t="shared" si="3"/>
        <v>8</v>
      </c>
      <c r="W18" s="46">
        <f>(V18/E18)*100</f>
        <v>20</v>
      </c>
      <c r="X18" s="126">
        <v>7</v>
      </c>
      <c r="Y18" s="126">
        <f>SUM(X18*100/E18)</f>
        <v>17.5</v>
      </c>
      <c r="Z18" s="48"/>
      <c r="AA18" s="45">
        <v>1</v>
      </c>
      <c r="AB18" s="45"/>
      <c r="AC18" s="45"/>
      <c r="AD18" s="45">
        <v>4</v>
      </c>
      <c r="AE18" s="45">
        <v>2</v>
      </c>
    </row>
    <row r="19" spans="1:31" s="68" customFormat="1" ht="12.75">
      <c r="A19" s="67" t="s">
        <v>70</v>
      </c>
      <c r="B19" s="39" t="s">
        <v>26</v>
      </c>
      <c r="C19" s="56">
        <v>67.251000000000005</v>
      </c>
      <c r="D19" s="45">
        <v>173</v>
      </c>
      <c r="E19" s="45">
        <v>188</v>
      </c>
      <c r="F19" s="49">
        <f t="shared" ref="F19:F56" si="4">SUM(E19/C19)</f>
        <v>2.7954974647217141</v>
      </c>
      <c r="G19" s="126">
        <v>13</v>
      </c>
      <c r="H19" s="49">
        <f t="shared" si="0"/>
        <v>7.5140000000000002</v>
      </c>
      <c r="I19" s="48"/>
      <c r="J19" s="45">
        <v>1</v>
      </c>
      <c r="K19" s="45"/>
      <c r="L19" s="45"/>
      <c r="M19" s="45">
        <v>9</v>
      </c>
      <c r="N19" s="45">
        <v>3</v>
      </c>
      <c r="O19" s="45">
        <v>13</v>
      </c>
      <c r="P19" s="45">
        <v>0</v>
      </c>
      <c r="Q19" s="48"/>
      <c r="R19" s="48"/>
      <c r="S19" s="45">
        <v>10</v>
      </c>
      <c r="T19" s="45">
        <v>3</v>
      </c>
      <c r="U19" s="126">
        <f t="shared" si="2"/>
        <v>100</v>
      </c>
      <c r="V19" s="137">
        <f t="shared" si="3"/>
        <v>15.040000000000001</v>
      </c>
      <c r="W19" s="46">
        <f t="shared" ref="W19:W56" si="5">(V19/E19)*100</f>
        <v>8</v>
      </c>
      <c r="X19" s="126">
        <v>13</v>
      </c>
      <c r="Y19" s="126">
        <f t="shared" ref="Y19:Y56" si="6">SUM(X19*100/E19)</f>
        <v>6.9148936170212769</v>
      </c>
      <c r="Z19" s="48"/>
      <c r="AA19" s="45">
        <v>1</v>
      </c>
      <c r="AB19" s="45"/>
      <c r="AC19" s="45"/>
      <c r="AD19" s="45">
        <v>9</v>
      </c>
      <c r="AE19" s="45">
        <v>3</v>
      </c>
    </row>
    <row r="20" spans="1:31" s="68" customFormat="1" ht="12.75">
      <c r="A20" s="67" t="s">
        <v>71</v>
      </c>
      <c r="B20" s="39" t="s">
        <v>27</v>
      </c>
      <c r="C20" s="56">
        <v>22.61</v>
      </c>
      <c r="D20" s="45">
        <v>165</v>
      </c>
      <c r="E20" s="45">
        <v>175</v>
      </c>
      <c r="F20" s="49">
        <f t="shared" si="4"/>
        <v>7.7399380804953566</v>
      </c>
      <c r="G20" s="126">
        <v>15</v>
      </c>
      <c r="H20" s="49">
        <f t="shared" si="0"/>
        <v>9.0909999999999993</v>
      </c>
      <c r="I20" s="48"/>
      <c r="J20" s="45">
        <v>2</v>
      </c>
      <c r="K20" s="45"/>
      <c r="L20" s="45"/>
      <c r="M20" s="45">
        <v>10</v>
      </c>
      <c r="N20" s="45">
        <v>3</v>
      </c>
      <c r="O20" s="45">
        <v>13</v>
      </c>
      <c r="P20" s="45">
        <v>2</v>
      </c>
      <c r="Q20" s="48"/>
      <c r="R20" s="48"/>
      <c r="S20" s="45">
        <v>9</v>
      </c>
      <c r="T20" s="45">
        <v>2</v>
      </c>
      <c r="U20" s="126">
        <f t="shared" si="2"/>
        <v>86.7</v>
      </c>
      <c r="V20" s="137">
        <f t="shared" si="3"/>
        <v>26.25</v>
      </c>
      <c r="W20" s="46">
        <f t="shared" si="5"/>
        <v>15</v>
      </c>
      <c r="X20" s="126">
        <v>17</v>
      </c>
      <c r="Y20" s="126">
        <f t="shared" si="6"/>
        <v>9.7142857142857135</v>
      </c>
      <c r="Z20" s="48"/>
      <c r="AA20" s="45">
        <v>2</v>
      </c>
      <c r="AB20" s="45"/>
      <c r="AC20" s="45"/>
      <c r="AD20" s="45">
        <v>11</v>
      </c>
      <c r="AE20" s="45">
        <v>4</v>
      </c>
    </row>
    <row r="21" spans="1:31" s="68" customFormat="1" ht="12.75">
      <c r="A21" s="67" t="s">
        <v>72</v>
      </c>
      <c r="B21" s="39" t="s">
        <v>28</v>
      </c>
      <c r="C21" s="56">
        <v>6.56</v>
      </c>
      <c r="D21" s="45">
        <v>48</v>
      </c>
      <c r="E21" s="45">
        <v>54</v>
      </c>
      <c r="F21" s="49">
        <f t="shared" si="4"/>
        <v>8.2317073170731714</v>
      </c>
      <c r="G21" s="126">
        <v>5</v>
      </c>
      <c r="H21" s="49">
        <f t="shared" si="0"/>
        <v>10.417</v>
      </c>
      <c r="I21" s="48"/>
      <c r="J21" s="45">
        <v>0</v>
      </c>
      <c r="K21" s="45"/>
      <c r="L21" s="45"/>
      <c r="M21" s="45">
        <v>4</v>
      </c>
      <c r="N21" s="45">
        <v>1</v>
      </c>
      <c r="O21" s="45">
        <v>5</v>
      </c>
      <c r="P21" s="45">
        <v>0</v>
      </c>
      <c r="Q21" s="48"/>
      <c r="R21" s="48"/>
      <c r="S21" s="45">
        <v>4</v>
      </c>
      <c r="T21" s="45">
        <v>1</v>
      </c>
      <c r="U21" s="126">
        <f t="shared" si="2"/>
        <v>100</v>
      </c>
      <c r="V21" s="137">
        <f t="shared" si="3"/>
        <v>8.1</v>
      </c>
      <c r="W21" s="46">
        <f t="shared" si="5"/>
        <v>15</v>
      </c>
      <c r="X21" s="126">
        <v>7</v>
      </c>
      <c r="Y21" s="126">
        <f t="shared" si="6"/>
        <v>12.962962962962964</v>
      </c>
      <c r="Z21" s="48"/>
      <c r="AA21" s="45">
        <v>1</v>
      </c>
      <c r="AB21" s="45"/>
      <c r="AC21" s="45"/>
      <c r="AD21" s="45">
        <v>4</v>
      </c>
      <c r="AE21" s="45">
        <v>2</v>
      </c>
    </row>
    <row r="22" spans="1:31" s="68" customFormat="1" ht="12.75">
      <c r="A22" s="67" t="s">
        <v>73</v>
      </c>
      <c r="B22" s="39" t="s">
        <v>29</v>
      </c>
      <c r="C22" s="56">
        <v>31.2</v>
      </c>
      <c r="D22" s="45">
        <v>199</v>
      </c>
      <c r="E22" s="45">
        <v>204</v>
      </c>
      <c r="F22" s="49">
        <f t="shared" si="4"/>
        <v>6.5384615384615383</v>
      </c>
      <c r="G22" s="126">
        <v>15</v>
      </c>
      <c r="H22" s="49">
        <f t="shared" si="0"/>
        <v>7.5380000000000003</v>
      </c>
      <c r="I22" s="48"/>
      <c r="J22" s="45">
        <v>2</v>
      </c>
      <c r="K22" s="45"/>
      <c r="L22" s="45"/>
      <c r="M22" s="45">
        <v>10</v>
      </c>
      <c r="N22" s="45">
        <v>3</v>
      </c>
      <c r="O22" s="45">
        <v>13</v>
      </c>
      <c r="P22" s="45">
        <v>1</v>
      </c>
      <c r="Q22" s="48"/>
      <c r="R22" s="48"/>
      <c r="S22" s="45">
        <v>11</v>
      </c>
      <c r="T22" s="45">
        <v>1</v>
      </c>
      <c r="U22" s="126">
        <f t="shared" si="2"/>
        <v>86.7</v>
      </c>
      <c r="V22" s="137">
        <f t="shared" si="3"/>
        <v>30.599999999999998</v>
      </c>
      <c r="W22" s="46">
        <f t="shared" si="5"/>
        <v>15</v>
      </c>
      <c r="X22" s="126">
        <v>15</v>
      </c>
      <c r="Y22" s="126">
        <f t="shared" si="6"/>
        <v>7.3529411764705879</v>
      </c>
      <c r="Z22" s="48"/>
      <c r="AA22" s="45">
        <v>2</v>
      </c>
      <c r="AB22" s="45"/>
      <c r="AC22" s="45"/>
      <c r="AD22" s="45">
        <v>10</v>
      </c>
      <c r="AE22" s="45">
        <v>3</v>
      </c>
    </row>
    <row r="23" spans="1:31" s="68" customFormat="1" ht="12.75">
      <c r="A23" s="67" t="s">
        <v>74</v>
      </c>
      <c r="B23" s="39" t="s">
        <v>30</v>
      </c>
      <c r="C23" s="56">
        <v>34.786000000000001</v>
      </c>
      <c r="D23" s="45">
        <v>226</v>
      </c>
      <c r="E23" s="45">
        <v>209</v>
      </c>
      <c r="F23" s="49">
        <f t="shared" si="4"/>
        <v>6.0081642039901109</v>
      </c>
      <c r="G23" s="126">
        <v>14</v>
      </c>
      <c r="H23" s="49">
        <f t="shared" si="0"/>
        <v>6.1950000000000003</v>
      </c>
      <c r="I23" s="48"/>
      <c r="J23" s="45">
        <v>2</v>
      </c>
      <c r="K23" s="45"/>
      <c r="L23" s="45"/>
      <c r="M23" s="45">
        <v>9</v>
      </c>
      <c r="N23" s="45">
        <v>3</v>
      </c>
      <c r="O23" s="45">
        <v>14</v>
      </c>
      <c r="P23" s="45">
        <v>2</v>
      </c>
      <c r="Q23" s="48"/>
      <c r="R23" s="48"/>
      <c r="S23" s="45">
        <v>9</v>
      </c>
      <c r="T23" s="45">
        <v>3</v>
      </c>
      <c r="U23" s="126">
        <f t="shared" si="2"/>
        <v>100</v>
      </c>
      <c r="V23" s="137">
        <f t="shared" si="3"/>
        <v>31.349999999999998</v>
      </c>
      <c r="W23" s="46">
        <f t="shared" si="5"/>
        <v>15</v>
      </c>
      <c r="X23" s="126">
        <v>15</v>
      </c>
      <c r="Y23" s="126">
        <f t="shared" si="6"/>
        <v>7.1770334928229662</v>
      </c>
      <c r="Z23" s="48"/>
      <c r="AA23" s="45">
        <v>2</v>
      </c>
      <c r="AB23" s="45"/>
      <c r="AC23" s="45"/>
      <c r="AD23" s="45">
        <v>10</v>
      </c>
      <c r="AE23" s="45">
        <v>3</v>
      </c>
    </row>
    <row r="24" spans="1:31" s="68" customFormat="1" ht="12.75">
      <c r="A24" s="67" t="s">
        <v>75</v>
      </c>
      <c r="B24" s="39" t="s">
        <v>31</v>
      </c>
      <c r="C24" s="56">
        <v>20.536999999999999</v>
      </c>
      <c r="D24" s="45">
        <v>119</v>
      </c>
      <c r="E24" s="45">
        <v>122</v>
      </c>
      <c r="F24" s="49">
        <f t="shared" si="4"/>
        <v>5.9404976384087256</v>
      </c>
      <c r="G24" s="126">
        <v>9</v>
      </c>
      <c r="H24" s="49">
        <f t="shared" si="0"/>
        <v>7.5629999999999997</v>
      </c>
      <c r="I24" s="48"/>
      <c r="J24" s="45">
        <v>1</v>
      </c>
      <c r="K24" s="45"/>
      <c r="L24" s="45"/>
      <c r="M24" s="45">
        <v>6</v>
      </c>
      <c r="N24" s="45">
        <v>2</v>
      </c>
      <c r="O24" s="45">
        <v>9</v>
      </c>
      <c r="P24" s="45">
        <v>1</v>
      </c>
      <c r="Q24" s="48"/>
      <c r="R24" s="48"/>
      <c r="S24" s="45">
        <v>6</v>
      </c>
      <c r="T24" s="45">
        <v>2</v>
      </c>
      <c r="U24" s="126">
        <f t="shared" si="2"/>
        <v>100</v>
      </c>
      <c r="V24" s="137">
        <f t="shared" si="3"/>
        <v>14.639999999999999</v>
      </c>
      <c r="W24" s="46">
        <f t="shared" si="5"/>
        <v>12</v>
      </c>
      <c r="X24" s="126">
        <v>9</v>
      </c>
      <c r="Y24" s="126">
        <f t="shared" si="6"/>
        <v>7.3770491803278686</v>
      </c>
      <c r="Z24" s="48"/>
      <c r="AA24" s="45">
        <v>1</v>
      </c>
      <c r="AB24" s="45"/>
      <c r="AC24" s="45"/>
      <c r="AD24" s="45">
        <v>6</v>
      </c>
      <c r="AE24" s="45">
        <v>2</v>
      </c>
    </row>
    <row r="25" spans="1:31" s="68" customFormat="1" ht="12.75">
      <c r="A25" s="67" t="s">
        <v>76</v>
      </c>
      <c r="B25" s="39" t="s">
        <v>32</v>
      </c>
      <c r="C25" s="56">
        <v>8</v>
      </c>
      <c r="D25" s="45">
        <v>56</v>
      </c>
      <c r="E25" s="45">
        <v>79</v>
      </c>
      <c r="F25" s="49">
        <f t="shared" si="4"/>
        <v>9.875</v>
      </c>
      <c r="G25" s="126">
        <v>8</v>
      </c>
      <c r="H25" s="49">
        <f t="shared" si="0"/>
        <v>14.286</v>
      </c>
      <c r="I25" s="48"/>
      <c r="J25" s="45">
        <v>1</v>
      </c>
      <c r="K25" s="45"/>
      <c r="L25" s="45"/>
      <c r="M25" s="45">
        <v>5</v>
      </c>
      <c r="N25" s="45">
        <v>2</v>
      </c>
      <c r="O25" s="45">
        <v>8</v>
      </c>
      <c r="P25" s="45">
        <v>1</v>
      </c>
      <c r="Q25" s="48"/>
      <c r="R25" s="48"/>
      <c r="S25" s="45">
        <v>5</v>
      </c>
      <c r="T25" s="45">
        <v>2</v>
      </c>
      <c r="U25" s="126">
        <f t="shared" si="2"/>
        <v>100</v>
      </c>
      <c r="V25" s="137">
        <f t="shared" si="3"/>
        <v>14.219999999999999</v>
      </c>
      <c r="W25" s="46">
        <f t="shared" si="5"/>
        <v>18</v>
      </c>
      <c r="X25" s="126">
        <v>8</v>
      </c>
      <c r="Y25" s="126">
        <f t="shared" si="6"/>
        <v>10.126582278481013</v>
      </c>
      <c r="Z25" s="48"/>
      <c r="AA25" s="45">
        <v>1</v>
      </c>
      <c r="AB25" s="45"/>
      <c r="AC25" s="45"/>
      <c r="AD25" s="45">
        <v>5</v>
      </c>
      <c r="AE25" s="45">
        <v>2</v>
      </c>
    </row>
    <row r="26" spans="1:31" s="68" customFormat="1" ht="12.75">
      <c r="A26" s="67" t="s">
        <v>77</v>
      </c>
      <c r="B26" s="39" t="s">
        <v>33</v>
      </c>
      <c r="C26" s="56">
        <v>36.840000000000003</v>
      </c>
      <c r="D26" s="45">
        <v>86</v>
      </c>
      <c r="E26" s="45">
        <v>81</v>
      </c>
      <c r="F26" s="49">
        <f t="shared" si="4"/>
        <v>2.1986970684039084</v>
      </c>
      <c r="G26" s="126">
        <v>5</v>
      </c>
      <c r="H26" s="49">
        <f t="shared" si="0"/>
        <v>5.8140000000000001</v>
      </c>
      <c r="I26" s="48"/>
      <c r="J26" s="45">
        <v>0</v>
      </c>
      <c r="K26" s="45"/>
      <c r="L26" s="45"/>
      <c r="M26" s="45">
        <v>4</v>
      </c>
      <c r="N26" s="45">
        <v>1</v>
      </c>
      <c r="O26" s="45">
        <v>4</v>
      </c>
      <c r="P26" s="45">
        <v>0</v>
      </c>
      <c r="Q26" s="48"/>
      <c r="R26" s="48"/>
      <c r="S26" s="45">
        <v>4</v>
      </c>
      <c r="T26" s="45">
        <v>0</v>
      </c>
      <c r="U26" s="126">
        <f t="shared" si="2"/>
        <v>80</v>
      </c>
      <c r="V26" s="137">
        <f t="shared" si="3"/>
        <v>6.48</v>
      </c>
      <c r="W26" s="46">
        <f t="shared" si="5"/>
        <v>8</v>
      </c>
      <c r="X26" s="126">
        <v>6</v>
      </c>
      <c r="Y26" s="126">
        <f t="shared" si="6"/>
        <v>7.4074074074074074</v>
      </c>
      <c r="Z26" s="48"/>
      <c r="AA26" s="45">
        <v>0</v>
      </c>
      <c r="AB26" s="45"/>
      <c r="AC26" s="45"/>
      <c r="AD26" s="45">
        <v>4</v>
      </c>
      <c r="AE26" s="45">
        <v>2</v>
      </c>
    </row>
    <row r="27" spans="1:31" s="68" customFormat="1" ht="12.75">
      <c r="A27" s="67" t="s">
        <v>78</v>
      </c>
      <c r="B27" s="39" t="s">
        <v>34</v>
      </c>
      <c r="C27" s="56">
        <v>5.92</v>
      </c>
      <c r="D27" s="45">
        <v>43</v>
      </c>
      <c r="E27" s="45">
        <v>55</v>
      </c>
      <c r="F27" s="49">
        <f t="shared" si="4"/>
        <v>9.2905405405405403</v>
      </c>
      <c r="G27" s="126">
        <v>6</v>
      </c>
      <c r="H27" s="49">
        <f t="shared" si="0"/>
        <v>13.952999999999999</v>
      </c>
      <c r="I27" s="48"/>
      <c r="J27" s="45">
        <v>0</v>
      </c>
      <c r="K27" s="45"/>
      <c r="L27" s="45"/>
      <c r="M27" s="45">
        <v>4</v>
      </c>
      <c r="N27" s="45">
        <v>2</v>
      </c>
      <c r="O27" s="45">
        <v>6</v>
      </c>
      <c r="P27" s="45">
        <v>0</v>
      </c>
      <c r="Q27" s="48"/>
      <c r="R27" s="48"/>
      <c r="S27" s="45">
        <v>4</v>
      </c>
      <c r="T27" s="45">
        <v>2</v>
      </c>
      <c r="U27" s="126">
        <f t="shared" si="2"/>
        <v>100</v>
      </c>
      <c r="V27" s="137">
        <f t="shared" si="3"/>
        <v>9.9</v>
      </c>
      <c r="W27" s="46">
        <f t="shared" si="5"/>
        <v>18</v>
      </c>
      <c r="X27" s="126">
        <v>7</v>
      </c>
      <c r="Y27" s="126">
        <f t="shared" si="6"/>
        <v>12.727272727272727</v>
      </c>
      <c r="Z27" s="48"/>
      <c r="AA27" s="45">
        <v>1</v>
      </c>
      <c r="AB27" s="45"/>
      <c r="AC27" s="45"/>
      <c r="AD27" s="45">
        <v>4</v>
      </c>
      <c r="AE27" s="45">
        <v>2</v>
      </c>
    </row>
    <row r="28" spans="1:31" s="68" customFormat="1" ht="12.75">
      <c r="A28" s="67" t="s">
        <v>79</v>
      </c>
      <c r="B28" s="39" t="s">
        <v>35</v>
      </c>
      <c r="C28" s="56">
        <v>49.03</v>
      </c>
      <c r="D28" s="45">
        <v>318</v>
      </c>
      <c r="E28" s="45">
        <v>336</v>
      </c>
      <c r="F28" s="49">
        <f t="shared" si="4"/>
        <v>6.8529471751988575</v>
      </c>
      <c r="G28" s="126">
        <v>20</v>
      </c>
      <c r="H28" s="49">
        <f t="shared" si="0"/>
        <v>6.2889999999999997</v>
      </c>
      <c r="I28" s="48"/>
      <c r="J28" s="45">
        <v>2</v>
      </c>
      <c r="K28" s="45"/>
      <c r="L28" s="45"/>
      <c r="M28" s="45">
        <v>14</v>
      </c>
      <c r="N28" s="45">
        <v>4</v>
      </c>
      <c r="O28" s="45">
        <v>20</v>
      </c>
      <c r="P28" s="45">
        <v>2</v>
      </c>
      <c r="Q28" s="48"/>
      <c r="R28" s="48"/>
      <c r="S28" s="45">
        <v>14</v>
      </c>
      <c r="T28" s="45">
        <v>4</v>
      </c>
      <c r="U28" s="126">
        <f t="shared" si="2"/>
        <v>100</v>
      </c>
      <c r="V28" s="137">
        <f t="shared" si="3"/>
        <v>50.4</v>
      </c>
      <c r="W28" s="46">
        <f t="shared" si="5"/>
        <v>15</v>
      </c>
      <c r="X28" s="126">
        <v>25</v>
      </c>
      <c r="Y28" s="126">
        <f t="shared" si="6"/>
        <v>7.4404761904761907</v>
      </c>
      <c r="Z28" s="48"/>
      <c r="AA28" s="45">
        <v>2</v>
      </c>
      <c r="AB28" s="45"/>
      <c r="AC28" s="45"/>
      <c r="AD28" s="45">
        <v>18</v>
      </c>
      <c r="AE28" s="45">
        <v>5</v>
      </c>
    </row>
    <row r="29" spans="1:31" s="68" customFormat="1" ht="12.75">
      <c r="A29" s="67" t="s">
        <v>80</v>
      </c>
      <c r="B29" s="39" t="s">
        <v>36</v>
      </c>
      <c r="C29" s="56">
        <v>18.89</v>
      </c>
      <c r="D29" s="45">
        <v>62</v>
      </c>
      <c r="E29" s="45">
        <v>80</v>
      </c>
      <c r="F29" s="49">
        <f t="shared" si="4"/>
        <v>4.2350449973530964</v>
      </c>
      <c r="G29" s="126">
        <v>5</v>
      </c>
      <c r="H29" s="49">
        <f t="shared" si="0"/>
        <v>8.0649999999999995</v>
      </c>
      <c r="I29" s="48"/>
      <c r="J29" s="45">
        <v>0</v>
      </c>
      <c r="K29" s="45"/>
      <c r="L29" s="45"/>
      <c r="M29" s="45">
        <v>4</v>
      </c>
      <c r="N29" s="45">
        <v>1</v>
      </c>
      <c r="O29" s="45">
        <v>4</v>
      </c>
      <c r="P29" s="45">
        <v>0</v>
      </c>
      <c r="Q29" s="48"/>
      <c r="R29" s="48"/>
      <c r="S29" s="45">
        <v>4</v>
      </c>
      <c r="T29" s="45">
        <v>0</v>
      </c>
      <c r="U29" s="126">
        <f t="shared" si="2"/>
        <v>80</v>
      </c>
      <c r="V29" s="137">
        <f t="shared" si="3"/>
        <v>9.6</v>
      </c>
      <c r="W29" s="46">
        <f t="shared" si="5"/>
        <v>12</v>
      </c>
      <c r="X29" s="126">
        <v>6</v>
      </c>
      <c r="Y29" s="126">
        <f t="shared" si="6"/>
        <v>7.5</v>
      </c>
      <c r="Z29" s="48"/>
      <c r="AA29" s="45">
        <v>0</v>
      </c>
      <c r="AB29" s="45"/>
      <c r="AC29" s="45"/>
      <c r="AD29" s="45">
        <v>4</v>
      </c>
      <c r="AE29" s="45">
        <v>2</v>
      </c>
    </row>
    <row r="30" spans="1:31" s="68" customFormat="1" ht="12.75">
      <c r="A30" s="67" t="s">
        <v>81</v>
      </c>
      <c r="B30" s="39" t="s">
        <v>37</v>
      </c>
      <c r="C30" s="56">
        <v>22.97</v>
      </c>
      <c r="D30" s="45">
        <v>166</v>
      </c>
      <c r="E30" s="45">
        <v>174</v>
      </c>
      <c r="F30" s="49">
        <f t="shared" si="4"/>
        <v>7.5750979538528522</v>
      </c>
      <c r="G30" s="126">
        <v>14</v>
      </c>
      <c r="H30" s="49">
        <f t="shared" si="0"/>
        <v>8.4339999999999993</v>
      </c>
      <c r="I30" s="48"/>
      <c r="J30" s="45">
        <v>2</v>
      </c>
      <c r="K30" s="45"/>
      <c r="L30" s="45"/>
      <c r="M30" s="45">
        <v>9</v>
      </c>
      <c r="N30" s="45">
        <v>3</v>
      </c>
      <c r="O30" s="45">
        <v>14</v>
      </c>
      <c r="P30" s="45">
        <v>2</v>
      </c>
      <c r="Q30" s="48"/>
      <c r="R30" s="48"/>
      <c r="S30" s="45">
        <v>9</v>
      </c>
      <c r="T30" s="45">
        <v>3</v>
      </c>
      <c r="U30" s="126">
        <f t="shared" si="2"/>
        <v>100</v>
      </c>
      <c r="V30" s="137">
        <f t="shared" si="3"/>
        <v>26.099999999999998</v>
      </c>
      <c r="W30" s="46">
        <f t="shared" si="5"/>
        <v>15</v>
      </c>
      <c r="X30" s="126">
        <v>14</v>
      </c>
      <c r="Y30" s="126">
        <f t="shared" si="6"/>
        <v>8.0459770114942533</v>
      </c>
      <c r="Z30" s="48"/>
      <c r="AA30" s="45">
        <v>2</v>
      </c>
      <c r="AB30" s="45"/>
      <c r="AC30" s="45"/>
      <c r="AD30" s="45">
        <v>9</v>
      </c>
      <c r="AE30" s="45">
        <v>3</v>
      </c>
    </row>
    <row r="31" spans="1:31" s="68" customFormat="1" ht="12.75">
      <c r="A31" s="67" t="s">
        <v>82</v>
      </c>
      <c r="B31" s="39" t="s">
        <v>38</v>
      </c>
      <c r="C31" s="56">
        <v>14.461</v>
      </c>
      <c r="D31" s="45">
        <v>95</v>
      </c>
      <c r="E31" s="45">
        <v>88</v>
      </c>
      <c r="F31" s="49">
        <f t="shared" si="4"/>
        <v>6.0853329645252749</v>
      </c>
      <c r="G31" s="126">
        <v>7</v>
      </c>
      <c r="H31" s="49">
        <f t="shared" si="0"/>
        <v>7.3680000000000003</v>
      </c>
      <c r="I31" s="48"/>
      <c r="J31" s="45">
        <v>1</v>
      </c>
      <c r="K31" s="45"/>
      <c r="L31" s="45"/>
      <c r="M31" s="45">
        <v>4</v>
      </c>
      <c r="N31" s="45">
        <v>2</v>
      </c>
      <c r="O31" s="45">
        <v>7</v>
      </c>
      <c r="P31" s="45">
        <v>0</v>
      </c>
      <c r="Q31" s="48"/>
      <c r="R31" s="48"/>
      <c r="S31" s="45">
        <v>5</v>
      </c>
      <c r="T31" s="45">
        <v>2</v>
      </c>
      <c r="U31" s="126">
        <f t="shared" si="2"/>
        <v>100</v>
      </c>
      <c r="V31" s="137">
        <f t="shared" si="3"/>
        <v>13.2</v>
      </c>
      <c r="W31" s="46">
        <f t="shared" si="5"/>
        <v>15</v>
      </c>
      <c r="X31" s="126">
        <v>7</v>
      </c>
      <c r="Y31" s="126">
        <f t="shared" si="6"/>
        <v>7.9545454545454541</v>
      </c>
      <c r="Z31" s="48"/>
      <c r="AA31" s="45">
        <v>1</v>
      </c>
      <c r="AB31" s="45"/>
      <c r="AC31" s="45"/>
      <c r="AD31" s="45">
        <v>4</v>
      </c>
      <c r="AE31" s="45">
        <v>2</v>
      </c>
    </row>
    <row r="32" spans="1:31" s="68" customFormat="1" ht="12.75">
      <c r="A32" s="67" t="s">
        <v>83</v>
      </c>
      <c r="B32" s="39" t="s">
        <v>39</v>
      </c>
      <c r="C32" s="56">
        <v>17.898</v>
      </c>
      <c r="D32" s="45">
        <v>145</v>
      </c>
      <c r="E32" s="45">
        <v>163</v>
      </c>
      <c r="F32" s="49">
        <f t="shared" si="4"/>
        <v>9.1071628114873171</v>
      </c>
      <c r="G32" s="126">
        <v>14</v>
      </c>
      <c r="H32" s="49">
        <f t="shared" si="0"/>
        <v>9.6549999999999994</v>
      </c>
      <c r="I32" s="48"/>
      <c r="J32" s="45">
        <v>2</v>
      </c>
      <c r="K32" s="45"/>
      <c r="L32" s="45"/>
      <c r="M32" s="45">
        <v>9</v>
      </c>
      <c r="N32" s="45">
        <v>3</v>
      </c>
      <c r="O32" s="45">
        <v>14</v>
      </c>
      <c r="P32" s="45">
        <v>2</v>
      </c>
      <c r="Q32" s="48"/>
      <c r="R32" s="48"/>
      <c r="S32" s="45">
        <v>9</v>
      </c>
      <c r="T32" s="45">
        <v>3</v>
      </c>
      <c r="U32" s="126">
        <f t="shared" si="2"/>
        <v>100</v>
      </c>
      <c r="V32" s="137">
        <f t="shared" si="3"/>
        <v>29.34</v>
      </c>
      <c r="W32" s="46">
        <f t="shared" si="5"/>
        <v>18</v>
      </c>
      <c r="X32" s="126">
        <v>16</v>
      </c>
      <c r="Y32" s="126">
        <f t="shared" si="6"/>
        <v>9.8159509202453989</v>
      </c>
      <c r="Z32" s="48"/>
      <c r="AA32" s="45">
        <v>2</v>
      </c>
      <c r="AB32" s="45"/>
      <c r="AC32" s="45"/>
      <c r="AD32" s="45">
        <v>10</v>
      </c>
      <c r="AE32" s="45">
        <v>4</v>
      </c>
    </row>
    <row r="33" spans="1:31" s="68" customFormat="1" ht="12.75">
      <c r="A33" s="67" t="s">
        <v>84</v>
      </c>
      <c r="B33" s="39" t="s">
        <v>40</v>
      </c>
      <c r="C33" s="55">
        <v>20.449000000000002</v>
      </c>
      <c r="D33" s="45">
        <v>86</v>
      </c>
      <c r="E33" s="45">
        <v>79</v>
      </c>
      <c r="F33" s="49">
        <f t="shared" si="4"/>
        <v>3.8632695975353313</v>
      </c>
      <c r="G33" s="126">
        <v>10</v>
      </c>
      <c r="H33" s="49">
        <f t="shared" si="0"/>
        <v>11.628</v>
      </c>
      <c r="I33" s="48"/>
      <c r="J33" s="45">
        <v>1</v>
      </c>
      <c r="K33" s="45"/>
      <c r="L33" s="45"/>
      <c r="M33" s="45">
        <v>7</v>
      </c>
      <c r="N33" s="45">
        <v>2</v>
      </c>
      <c r="O33" s="45">
        <v>9</v>
      </c>
      <c r="P33" s="45">
        <v>0</v>
      </c>
      <c r="Q33" s="48"/>
      <c r="R33" s="48"/>
      <c r="S33" s="45">
        <v>7</v>
      </c>
      <c r="T33" s="45">
        <v>2</v>
      </c>
      <c r="U33" s="126">
        <f t="shared" si="2"/>
        <v>90</v>
      </c>
      <c r="V33" s="137">
        <f t="shared" si="3"/>
        <v>9.48</v>
      </c>
      <c r="W33" s="46">
        <f t="shared" si="5"/>
        <v>12.000000000000002</v>
      </c>
      <c r="X33" s="126">
        <v>9</v>
      </c>
      <c r="Y33" s="126">
        <f t="shared" si="6"/>
        <v>11.39240506329114</v>
      </c>
      <c r="Z33" s="48"/>
      <c r="AA33" s="45">
        <v>1</v>
      </c>
      <c r="AB33" s="45"/>
      <c r="AC33" s="45"/>
      <c r="AD33" s="45">
        <v>6</v>
      </c>
      <c r="AE33" s="45">
        <v>2</v>
      </c>
    </row>
    <row r="34" spans="1:31" s="68" customFormat="1" ht="12.75">
      <c r="A34" s="67" t="s">
        <v>85</v>
      </c>
      <c r="B34" s="39" t="s">
        <v>41</v>
      </c>
      <c r="C34" s="55">
        <v>12.112</v>
      </c>
      <c r="D34" s="45">
        <v>90</v>
      </c>
      <c r="E34" s="45">
        <v>93</v>
      </c>
      <c r="F34" s="49">
        <f t="shared" si="4"/>
        <v>7.6783355350066049</v>
      </c>
      <c r="G34" s="126">
        <v>7</v>
      </c>
      <c r="H34" s="49">
        <f t="shared" si="0"/>
        <v>7.7779999999999996</v>
      </c>
      <c r="I34" s="48"/>
      <c r="J34" s="45">
        <v>1</v>
      </c>
      <c r="K34" s="45"/>
      <c r="L34" s="45"/>
      <c r="M34" s="45">
        <v>4</v>
      </c>
      <c r="N34" s="45">
        <v>2</v>
      </c>
      <c r="O34" s="45">
        <v>7</v>
      </c>
      <c r="P34" s="45">
        <v>1</v>
      </c>
      <c r="Q34" s="48"/>
      <c r="R34" s="48"/>
      <c r="S34" s="45">
        <v>4</v>
      </c>
      <c r="T34" s="45">
        <v>2</v>
      </c>
      <c r="U34" s="126">
        <f t="shared" si="2"/>
        <v>100</v>
      </c>
      <c r="V34" s="137">
        <f t="shared" si="3"/>
        <v>13.95</v>
      </c>
      <c r="W34" s="46">
        <f t="shared" si="5"/>
        <v>15</v>
      </c>
      <c r="X34" s="126">
        <v>9</v>
      </c>
      <c r="Y34" s="126">
        <f t="shared" si="6"/>
        <v>9.67741935483871</v>
      </c>
      <c r="Z34" s="48"/>
      <c r="AA34" s="45">
        <v>1</v>
      </c>
      <c r="AB34" s="45"/>
      <c r="AC34" s="45"/>
      <c r="AD34" s="45">
        <v>6</v>
      </c>
      <c r="AE34" s="45">
        <v>2</v>
      </c>
    </row>
    <row r="35" spans="1:31" s="68" customFormat="1" ht="12.75">
      <c r="A35" s="67" t="s">
        <v>86</v>
      </c>
      <c r="B35" s="39" t="s">
        <v>42</v>
      </c>
      <c r="C35" s="55">
        <v>21.57</v>
      </c>
      <c r="D35" s="45">
        <v>140</v>
      </c>
      <c r="E35" s="45">
        <v>147</v>
      </c>
      <c r="F35" s="49">
        <f t="shared" si="4"/>
        <v>6.8150208623087618</v>
      </c>
      <c r="G35" s="126">
        <v>10</v>
      </c>
      <c r="H35" s="49">
        <f t="shared" si="0"/>
        <v>7.1429999999999998</v>
      </c>
      <c r="I35" s="48"/>
      <c r="J35" s="45">
        <v>1</v>
      </c>
      <c r="K35" s="45"/>
      <c r="L35" s="45"/>
      <c r="M35" s="45">
        <v>6</v>
      </c>
      <c r="N35" s="45">
        <v>3</v>
      </c>
      <c r="O35" s="45">
        <v>6</v>
      </c>
      <c r="P35" s="45">
        <v>0</v>
      </c>
      <c r="Q35" s="48"/>
      <c r="R35" s="48"/>
      <c r="S35" s="45">
        <v>5</v>
      </c>
      <c r="T35" s="45">
        <v>1</v>
      </c>
      <c r="U35" s="126">
        <f t="shared" si="2"/>
        <v>60</v>
      </c>
      <c r="V35" s="137">
        <f t="shared" si="3"/>
        <v>22.05</v>
      </c>
      <c r="W35" s="46">
        <f t="shared" si="5"/>
        <v>15</v>
      </c>
      <c r="X35" s="126">
        <v>11</v>
      </c>
      <c r="Y35" s="126">
        <f t="shared" si="6"/>
        <v>7.4829931972789119</v>
      </c>
      <c r="Z35" s="48"/>
      <c r="AA35" s="45">
        <v>1</v>
      </c>
      <c r="AB35" s="45"/>
      <c r="AC35" s="45"/>
      <c r="AD35" s="45">
        <v>7</v>
      </c>
      <c r="AE35" s="45">
        <v>3</v>
      </c>
    </row>
    <row r="36" spans="1:31" s="68" customFormat="1" ht="12.75">
      <c r="A36" s="67" t="s">
        <v>87</v>
      </c>
      <c r="B36" s="39" t="s">
        <v>43</v>
      </c>
      <c r="C36" s="55">
        <v>34.92</v>
      </c>
      <c r="D36" s="45">
        <v>126</v>
      </c>
      <c r="E36" s="45">
        <v>128</v>
      </c>
      <c r="F36" s="49">
        <f t="shared" si="4"/>
        <v>3.665521191294387</v>
      </c>
      <c r="G36" s="126">
        <v>10</v>
      </c>
      <c r="H36" s="49">
        <f t="shared" si="0"/>
        <v>7.9370000000000003</v>
      </c>
      <c r="I36" s="48"/>
      <c r="J36" s="45">
        <v>1</v>
      </c>
      <c r="K36" s="45"/>
      <c r="L36" s="45"/>
      <c r="M36" s="45">
        <v>7</v>
      </c>
      <c r="N36" s="45">
        <v>2</v>
      </c>
      <c r="O36" s="45">
        <v>10</v>
      </c>
      <c r="P36" s="45">
        <v>1</v>
      </c>
      <c r="Q36" s="48"/>
      <c r="R36" s="48"/>
      <c r="S36" s="45">
        <v>7</v>
      </c>
      <c r="T36" s="45">
        <v>2</v>
      </c>
      <c r="U36" s="126">
        <f t="shared" si="2"/>
        <v>100</v>
      </c>
      <c r="V36" s="137">
        <f t="shared" si="3"/>
        <v>15.36</v>
      </c>
      <c r="W36" s="46">
        <f t="shared" si="5"/>
        <v>12</v>
      </c>
      <c r="X36" s="126">
        <v>10</v>
      </c>
      <c r="Y36" s="126">
        <f t="shared" si="6"/>
        <v>7.8125</v>
      </c>
      <c r="Z36" s="48"/>
      <c r="AA36" s="45">
        <v>1</v>
      </c>
      <c r="AB36" s="45"/>
      <c r="AC36" s="45"/>
      <c r="AD36" s="45">
        <v>7</v>
      </c>
      <c r="AE36" s="45">
        <v>2</v>
      </c>
    </row>
    <row r="37" spans="1:31" s="68" customFormat="1" ht="12.75">
      <c r="A37" s="67" t="s">
        <v>88</v>
      </c>
      <c r="B37" s="39" t="s">
        <v>44</v>
      </c>
      <c r="C37" s="55">
        <v>27.396000000000001</v>
      </c>
      <c r="D37" s="45">
        <v>67</v>
      </c>
      <c r="E37" s="45">
        <v>77</v>
      </c>
      <c r="F37" s="49">
        <f t="shared" si="4"/>
        <v>2.8106292889472915</v>
      </c>
      <c r="G37" s="126">
        <v>5</v>
      </c>
      <c r="H37" s="49">
        <f t="shared" si="0"/>
        <v>7.4630000000000001</v>
      </c>
      <c r="I37" s="48"/>
      <c r="J37" s="45">
        <v>0</v>
      </c>
      <c r="K37" s="45"/>
      <c r="L37" s="45"/>
      <c r="M37" s="45">
        <v>4</v>
      </c>
      <c r="N37" s="45">
        <v>1</v>
      </c>
      <c r="O37" s="45">
        <v>5</v>
      </c>
      <c r="P37" s="45">
        <v>0</v>
      </c>
      <c r="Q37" s="48"/>
      <c r="R37" s="48"/>
      <c r="S37" s="45">
        <v>4</v>
      </c>
      <c r="T37" s="45">
        <v>1</v>
      </c>
      <c r="U37" s="126">
        <f t="shared" si="2"/>
        <v>100</v>
      </c>
      <c r="V37" s="137">
        <f t="shared" si="3"/>
        <v>6.16</v>
      </c>
      <c r="W37" s="46">
        <f t="shared" si="5"/>
        <v>8</v>
      </c>
      <c r="X37" s="126">
        <v>6</v>
      </c>
      <c r="Y37" s="126">
        <f t="shared" si="6"/>
        <v>7.7922077922077921</v>
      </c>
      <c r="Z37" s="48"/>
      <c r="AA37" s="45">
        <v>0</v>
      </c>
      <c r="AB37" s="45"/>
      <c r="AC37" s="45"/>
      <c r="AD37" s="45">
        <v>4</v>
      </c>
      <c r="AE37" s="45">
        <v>2</v>
      </c>
    </row>
    <row r="38" spans="1:31" s="68" customFormat="1" ht="12.75">
      <c r="A38" s="67" t="s">
        <v>89</v>
      </c>
      <c r="B38" s="39" t="s">
        <v>45</v>
      </c>
      <c r="C38" s="55">
        <v>42.469000000000001</v>
      </c>
      <c r="D38" s="45">
        <v>104</v>
      </c>
      <c r="E38" s="45">
        <v>112</v>
      </c>
      <c r="F38" s="49">
        <f t="shared" si="4"/>
        <v>2.6372177352892696</v>
      </c>
      <c r="G38" s="126">
        <v>6</v>
      </c>
      <c r="H38" s="49">
        <f t="shared" si="0"/>
        <v>5.7690000000000001</v>
      </c>
      <c r="I38" s="48"/>
      <c r="J38" s="45">
        <v>0</v>
      </c>
      <c r="K38" s="45"/>
      <c r="L38" s="45"/>
      <c r="M38" s="45">
        <v>4</v>
      </c>
      <c r="N38" s="45">
        <v>2</v>
      </c>
      <c r="O38" s="45">
        <v>6</v>
      </c>
      <c r="P38" s="45">
        <v>0</v>
      </c>
      <c r="Q38" s="48"/>
      <c r="R38" s="48"/>
      <c r="S38" s="45">
        <v>4</v>
      </c>
      <c r="T38" s="45">
        <v>2</v>
      </c>
      <c r="U38" s="126">
        <f t="shared" si="2"/>
        <v>100</v>
      </c>
      <c r="V38" s="137">
        <f t="shared" si="3"/>
        <v>8.9600000000000009</v>
      </c>
      <c r="W38" s="46">
        <f t="shared" si="5"/>
        <v>8</v>
      </c>
      <c r="X38" s="126">
        <v>7</v>
      </c>
      <c r="Y38" s="126">
        <f t="shared" si="6"/>
        <v>6.25</v>
      </c>
      <c r="Z38" s="48"/>
      <c r="AA38" s="45">
        <v>1</v>
      </c>
      <c r="AB38" s="45"/>
      <c r="AC38" s="45"/>
      <c r="AD38" s="45">
        <v>4</v>
      </c>
      <c r="AE38" s="45">
        <v>2</v>
      </c>
    </row>
    <row r="39" spans="1:31" s="68" customFormat="1" ht="12.75">
      <c r="A39" s="67" t="s">
        <v>90</v>
      </c>
      <c r="B39" s="39" t="s">
        <v>46</v>
      </c>
      <c r="C39" s="55">
        <v>26.2</v>
      </c>
      <c r="D39" s="45">
        <v>161</v>
      </c>
      <c r="E39" s="45">
        <v>163</v>
      </c>
      <c r="F39" s="49">
        <f t="shared" si="4"/>
        <v>6.221374045801527</v>
      </c>
      <c r="G39" s="126">
        <v>16</v>
      </c>
      <c r="H39" s="49">
        <f t="shared" si="0"/>
        <v>9.9380000000000006</v>
      </c>
      <c r="I39" s="48"/>
      <c r="J39" s="45">
        <v>2</v>
      </c>
      <c r="K39" s="45"/>
      <c r="L39" s="45"/>
      <c r="M39" s="45">
        <v>10</v>
      </c>
      <c r="N39" s="45">
        <v>4</v>
      </c>
      <c r="O39" s="45">
        <v>16</v>
      </c>
      <c r="P39" s="45">
        <v>2</v>
      </c>
      <c r="Q39" s="48"/>
      <c r="R39" s="48"/>
      <c r="S39" s="45">
        <v>10</v>
      </c>
      <c r="T39" s="45">
        <v>4</v>
      </c>
      <c r="U39" s="126">
        <f t="shared" si="2"/>
        <v>100</v>
      </c>
      <c r="V39" s="137">
        <f t="shared" si="3"/>
        <v>24.45</v>
      </c>
      <c r="W39" s="46">
        <f t="shared" si="5"/>
        <v>15</v>
      </c>
      <c r="X39" s="126">
        <v>17</v>
      </c>
      <c r="Y39" s="126">
        <f t="shared" si="6"/>
        <v>10.429447852760736</v>
      </c>
      <c r="Z39" s="48"/>
      <c r="AA39" s="45">
        <v>2</v>
      </c>
      <c r="AB39" s="45"/>
      <c r="AC39" s="45"/>
      <c r="AD39" s="45">
        <v>11</v>
      </c>
      <c r="AE39" s="45">
        <v>4</v>
      </c>
    </row>
    <row r="40" spans="1:31" s="68" customFormat="1" ht="12.75">
      <c r="A40" s="67" t="s">
        <v>91</v>
      </c>
      <c r="B40" s="39" t="s">
        <v>47</v>
      </c>
      <c r="C40" s="55">
        <v>16.87</v>
      </c>
      <c r="D40" s="45">
        <v>145</v>
      </c>
      <c r="E40" s="45">
        <v>149</v>
      </c>
      <c r="F40" s="49">
        <f t="shared" si="4"/>
        <v>8.83224659158269</v>
      </c>
      <c r="G40" s="126">
        <v>13</v>
      </c>
      <c r="H40" s="49">
        <f t="shared" si="0"/>
        <v>8.9659999999999993</v>
      </c>
      <c r="I40" s="48"/>
      <c r="J40" s="45">
        <v>1</v>
      </c>
      <c r="K40" s="45"/>
      <c r="L40" s="45"/>
      <c r="M40" s="45">
        <v>9</v>
      </c>
      <c r="N40" s="45">
        <v>3</v>
      </c>
      <c r="O40" s="45">
        <v>13</v>
      </c>
      <c r="P40" s="45">
        <v>1</v>
      </c>
      <c r="Q40" s="48"/>
      <c r="R40" s="48"/>
      <c r="S40" s="45">
        <v>9</v>
      </c>
      <c r="T40" s="45">
        <v>3</v>
      </c>
      <c r="U40" s="126">
        <f t="shared" si="2"/>
        <v>100</v>
      </c>
      <c r="V40" s="137">
        <f t="shared" si="3"/>
        <v>22.349999999999998</v>
      </c>
      <c r="W40" s="46">
        <f t="shared" si="5"/>
        <v>15</v>
      </c>
      <c r="X40" s="126">
        <v>15</v>
      </c>
      <c r="Y40" s="126">
        <f t="shared" si="6"/>
        <v>10.067114093959731</v>
      </c>
      <c r="Z40" s="48"/>
      <c r="AA40" s="45">
        <v>1</v>
      </c>
      <c r="AB40" s="45"/>
      <c r="AC40" s="45"/>
      <c r="AD40" s="45">
        <v>11</v>
      </c>
      <c r="AE40" s="45">
        <v>3</v>
      </c>
    </row>
    <row r="41" spans="1:31" s="68" customFormat="1" ht="12.75">
      <c r="A41" s="67" t="s">
        <v>92</v>
      </c>
      <c r="B41" s="39" t="s">
        <v>48</v>
      </c>
      <c r="C41" s="55">
        <v>25.5</v>
      </c>
      <c r="D41" s="45">
        <v>277</v>
      </c>
      <c r="E41" s="45">
        <v>179</v>
      </c>
      <c r="F41" s="49">
        <f t="shared" si="4"/>
        <v>7.0196078431372548</v>
      </c>
      <c r="G41" s="126">
        <v>8</v>
      </c>
      <c r="H41" s="49">
        <f t="shared" si="0"/>
        <v>2.8879999999999999</v>
      </c>
      <c r="I41" s="48"/>
      <c r="J41" s="45">
        <v>1</v>
      </c>
      <c r="K41" s="45"/>
      <c r="L41" s="45"/>
      <c r="M41" s="45">
        <v>5</v>
      </c>
      <c r="N41" s="45">
        <v>2</v>
      </c>
      <c r="O41" s="45">
        <v>7</v>
      </c>
      <c r="P41" s="45">
        <v>0</v>
      </c>
      <c r="Q41" s="48"/>
      <c r="R41" s="48"/>
      <c r="S41" s="45">
        <v>5</v>
      </c>
      <c r="T41" s="45">
        <v>2</v>
      </c>
      <c r="U41" s="126">
        <f t="shared" si="2"/>
        <v>87.5</v>
      </c>
      <c r="V41" s="137">
        <f t="shared" si="3"/>
        <v>26.849999999999998</v>
      </c>
      <c r="W41" s="46">
        <f t="shared" si="5"/>
        <v>15</v>
      </c>
      <c r="X41" s="126">
        <v>10</v>
      </c>
      <c r="Y41" s="126">
        <f t="shared" si="6"/>
        <v>5.5865921787709496</v>
      </c>
      <c r="Z41" s="48"/>
      <c r="AA41" s="45">
        <v>1</v>
      </c>
      <c r="AB41" s="45"/>
      <c r="AC41" s="45"/>
      <c r="AD41" s="45">
        <v>7</v>
      </c>
      <c r="AE41" s="45">
        <v>2</v>
      </c>
    </row>
    <row r="42" spans="1:31" s="68" customFormat="1" ht="12.75">
      <c r="A42" s="67" t="s">
        <v>93</v>
      </c>
      <c r="B42" s="39" t="s">
        <v>49</v>
      </c>
      <c r="C42" s="56">
        <v>21.411000000000001</v>
      </c>
      <c r="D42" s="45">
        <v>162</v>
      </c>
      <c r="E42" s="45">
        <v>179</v>
      </c>
      <c r="F42" s="49">
        <f t="shared" si="4"/>
        <v>8.3601886880575407</v>
      </c>
      <c r="G42" s="126">
        <v>12</v>
      </c>
      <c r="H42" s="49">
        <f t="shared" si="0"/>
        <v>7.407</v>
      </c>
      <c r="I42" s="48"/>
      <c r="J42" s="45">
        <v>1</v>
      </c>
      <c r="K42" s="45"/>
      <c r="L42" s="45"/>
      <c r="M42" s="45">
        <v>8</v>
      </c>
      <c r="N42" s="45">
        <v>3</v>
      </c>
      <c r="O42" s="45">
        <v>10</v>
      </c>
      <c r="P42" s="45">
        <v>1</v>
      </c>
      <c r="Q42" s="48"/>
      <c r="R42" s="48"/>
      <c r="S42" s="45">
        <v>7</v>
      </c>
      <c r="T42" s="45">
        <v>2</v>
      </c>
      <c r="U42" s="126">
        <f t="shared" si="2"/>
        <v>83.3</v>
      </c>
      <c r="V42" s="137">
        <f t="shared" si="3"/>
        <v>26.849999999999998</v>
      </c>
      <c r="W42" s="46">
        <f t="shared" si="5"/>
        <v>15</v>
      </c>
      <c r="X42" s="126">
        <v>13</v>
      </c>
      <c r="Y42" s="126">
        <f t="shared" si="6"/>
        <v>7.2625698324022343</v>
      </c>
      <c r="Z42" s="48"/>
      <c r="AA42" s="45">
        <v>1</v>
      </c>
      <c r="AB42" s="45"/>
      <c r="AC42" s="45"/>
      <c r="AD42" s="45">
        <v>9</v>
      </c>
      <c r="AE42" s="45">
        <v>3</v>
      </c>
    </row>
    <row r="43" spans="1:31" s="68" customFormat="1" ht="12.75">
      <c r="A43" s="67" t="s">
        <v>94</v>
      </c>
      <c r="B43" s="39" t="s">
        <v>50</v>
      </c>
      <c r="C43" s="55">
        <v>18.79</v>
      </c>
      <c r="D43" s="45">
        <v>130</v>
      </c>
      <c r="E43" s="45">
        <v>0</v>
      </c>
      <c r="F43" s="49">
        <f t="shared" si="4"/>
        <v>0</v>
      </c>
      <c r="G43" s="126">
        <v>8</v>
      </c>
      <c r="H43" s="49">
        <f t="shared" si="0"/>
        <v>6.1539999999999999</v>
      </c>
      <c r="I43" s="48"/>
      <c r="J43" s="45">
        <v>1</v>
      </c>
      <c r="K43" s="45"/>
      <c r="L43" s="45"/>
      <c r="M43" s="45">
        <v>5</v>
      </c>
      <c r="N43" s="45">
        <v>2</v>
      </c>
      <c r="O43" s="45">
        <v>6</v>
      </c>
      <c r="P43" s="45">
        <v>0</v>
      </c>
      <c r="Q43" s="48"/>
      <c r="R43" s="48"/>
      <c r="S43" s="45">
        <v>6</v>
      </c>
      <c r="T43" s="45">
        <v>0</v>
      </c>
      <c r="U43" s="126">
        <f t="shared" si="2"/>
        <v>75</v>
      </c>
      <c r="V43" s="137">
        <f t="shared" si="3"/>
        <v>0</v>
      </c>
      <c r="W43" s="46">
        <v>0</v>
      </c>
      <c r="X43" s="126">
        <v>0</v>
      </c>
      <c r="Y43" s="126">
        <v>0</v>
      </c>
      <c r="Z43" s="48"/>
      <c r="AA43" s="45">
        <v>0</v>
      </c>
      <c r="AB43" s="45"/>
      <c r="AC43" s="45"/>
      <c r="AD43" s="45">
        <v>0</v>
      </c>
      <c r="AE43" s="45">
        <v>0</v>
      </c>
    </row>
    <row r="44" spans="1:31" s="68" customFormat="1" ht="15" customHeight="1">
      <c r="A44" s="67" t="s">
        <v>95</v>
      </c>
      <c r="B44" s="128" t="s">
        <v>51</v>
      </c>
      <c r="C44" s="55">
        <v>26.37</v>
      </c>
      <c r="D44" s="45">
        <v>141</v>
      </c>
      <c r="E44" s="45">
        <v>87</v>
      </c>
      <c r="F44" s="49">
        <f t="shared" si="4"/>
        <v>3.2992036405005689</v>
      </c>
      <c r="G44" s="126">
        <v>10</v>
      </c>
      <c r="H44" s="49">
        <f t="shared" si="0"/>
        <v>7.0919999999999996</v>
      </c>
      <c r="I44" s="48"/>
      <c r="J44" s="45">
        <v>1</v>
      </c>
      <c r="K44" s="45"/>
      <c r="L44" s="45"/>
      <c r="M44" s="45">
        <v>7</v>
      </c>
      <c r="N44" s="45">
        <v>2</v>
      </c>
      <c r="O44" s="45">
        <v>10</v>
      </c>
      <c r="P44" s="45">
        <v>1</v>
      </c>
      <c r="Q44" s="48"/>
      <c r="R44" s="48"/>
      <c r="S44" s="45">
        <v>7</v>
      </c>
      <c r="T44" s="45">
        <v>2</v>
      </c>
      <c r="U44" s="126">
        <f t="shared" si="2"/>
        <v>100</v>
      </c>
      <c r="V44" s="137">
        <f t="shared" si="3"/>
        <v>10.44</v>
      </c>
      <c r="W44" s="46">
        <f t="shared" si="5"/>
        <v>12</v>
      </c>
      <c r="X44" s="126">
        <v>10</v>
      </c>
      <c r="Y44" s="126">
        <f t="shared" si="6"/>
        <v>11.494252873563218</v>
      </c>
      <c r="Z44" s="48"/>
      <c r="AA44" s="45">
        <v>1</v>
      </c>
      <c r="AB44" s="45"/>
      <c r="AC44" s="45"/>
      <c r="AD44" s="45">
        <v>7</v>
      </c>
      <c r="AE44" s="45">
        <v>2</v>
      </c>
    </row>
    <row r="45" spans="1:31" s="68" customFormat="1" ht="12.75">
      <c r="A45" s="67" t="s">
        <v>96</v>
      </c>
      <c r="B45" s="39" t="s">
        <v>52</v>
      </c>
      <c r="C45" s="55">
        <v>22.6</v>
      </c>
      <c r="D45" s="45">
        <v>88</v>
      </c>
      <c r="E45" s="45">
        <v>80</v>
      </c>
      <c r="F45" s="49">
        <f t="shared" si="4"/>
        <v>3.5398230088495573</v>
      </c>
      <c r="G45" s="126">
        <v>7</v>
      </c>
      <c r="H45" s="49">
        <f t="shared" si="0"/>
        <v>7.9550000000000001</v>
      </c>
      <c r="I45" s="48"/>
      <c r="J45" s="45">
        <v>1</v>
      </c>
      <c r="K45" s="45"/>
      <c r="L45" s="45"/>
      <c r="M45" s="45">
        <v>4</v>
      </c>
      <c r="N45" s="45">
        <v>2</v>
      </c>
      <c r="O45" s="45">
        <v>7</v>
      </c>
      <c r="P45" s="45">
        <v>1</v>
      </c>
      <c r="Q45" s="48"/>
      <c r="R45" s="48"/>
      <c r="S45" s="45">
        <v>4</v>
      </c>
      <c r="T45" s="45">
        <v>2</v>
      </c>
      <c r="U45" s="126">
        <f t="shared" si="2"/>
        <v>100</v>
      </c>
      <c r="V45" s="137">
        <f t="shared" si="3"/>
        <v>9.6</v>
      </c>
      <c r="W45" s="46">
        <f t="shared" si="5"/>
        <v>12</v>
      </c>
      <c r="X45" s="126">
        <v>7</v>
      </c>
      <c r="Y45" s="126">
        <f t="shared" si="6"/>
        <v>8.75</v>
      </c>
      <c r="Z45" s="48"/>
      <c r="AA45" s="45">
        <v>1</v>
      </c>
      <c r="AB45" s="45"/>
      <c r="AC45" s="45"/>
      <c r="AD45" s="45">
        <v>4</v>
      </c>
      <c r="AE45" s="45">
        <v>2</v>
      </c>
    </row>
    <row r="46" spans="1:31" s="68" customFormat="1" ht="12.75">
      <c r="A46" s="67" t="s">
        <v>97</v>
      </c>
      <c r="B46" s="39" t="s">
        <v>53</v>
      </c>
      <c r="C46" s="55">
        <v>16.399999999999999</v>
      </c>
      <c r="D46" s="45">
        <v>80</v>
      </c>
      <c r="E46" s="45">
        <v>85</v>
      </c>
      <c r="F46" s="49">
        <f t="shared" si="4"/>
        <v>5.1829268292682933</v>
      </c>
      <c r="G46" s="126">
        <v>6</v>
      </c>
      <c r="H46" s="49">
        <f t="shared" si="0"/>
        <v>7.5</v>
      </c>
      <c r="I46" s="48"/>
      <c r="J46" s="45">
        <v>0</v>
      </c>
      <c r="K46" s="45"/>
      <c r="L46" s="45"/>
      <c r="M46" s="45">
        <v>4</v>
      </c>
      <c r="N46" s="45">
        <v>2</v>
      </c>
      <c r="O46" s="45">
        <v>6</v>
      </c>
      <c r="P46" s="45">
        <v>0</v>
      </c>
      <c r="Q46" s="48"/>
      <c r="R46" s="48"/>
      <c r="S46" s="45">
        <v>4</v>
      </c>
      <c r="T46" s="45">
        <v>2</v>
      </c>
      <c r="U46" s="126">
        <f t="shared" si="2"/>
        <v>100</v>
      </c>
      <c r="V46" s="137">
        <f t="shared" si="3"/>
        <v>10.199999999999999</v>
      </c>
      <c r="W46" s="46">
        <f t="shared" si="5"/>
        <v>12</v>
      </c>
      <c r="X46" s="126">
        <v>6</v>
      </c>
      <c r="Y46" s="126">
        <f t="shared" si="6"/>
        <v>7.0588235294117645</v>
      </c>
      <c r="Z46" s="48"/>
      <c r="AA46" s="45">
        <v>0</v>
      </c>
      <c r="AB46" s="45"/>
      <c r="AC46" s="45"/>
      <c r="AD46" s="45">
        <v>4</v>
      </c>
      <c r="AE46" s="45">
        <v>2</v>
      </c>
    </row>
    <row r="47" spans="1:31" s="68" customFormat="1" ht="12.75">
      <c r="A47" s="67" t="s">
        <v>98</v>
      </c>
      <c r="B47" s="39" t="s">
        <v>54</v>
      </c>
      <c r="C47" s="55">
        <v>33.152999999999999</v>
      </c>
      <c r="D47" s="45">
        <v>106</v>
      </c>
      <c r="E47" s="45">
        <v>116</v>
      </c>
      <c r="F47" s="49">
        <f t="shared" si="4"/>
        <v>3.4989292070099238</v>
      </c>
      <c r="G47" s="126">
        <v>7</v>
      </c>
      <c r="H47" s="49">
        <f t="shared" si="0"/>
        <v>6.6040000000000001</v>
      </c>
      <c r="I47" s="48"/>
      <c r="J47" s="45">
        <v>1</v>
      </c>
      <c r="K47" s="45"/>
      <c r="L47" s="45"/>
      <c r="M47" s="45">
        <v>4</v>
      </c>
      <c r="N47" s="45">
        <v>2</v>
      </c>
      <c r="O47" s="45">
        <v>6</v>
      </c>
      <c r="P47" s="45">
        <v>0</v>
      </c>
      <c r="Q47" s="48"/>
      <c r="R47" s="48"/>
      <c r="S47" s="45">
        <v>4</v>
      </c>
      <c r="T47" s="45">
        <v>2</v>
      </c>
      <c r="U47" s="126">
        <f t="shared" si="2"/>
        <v>85.7</v>
      </c>
      <c r="V47" s="137">
        <f t="shared" si="3"/>
        <v>13.92</v>
      </c>
      <c r="W47" s="46">
        <f t="shared" si="5"/>
        <v>12</v>
      </c>
      <c r="X47" s="126">
        <v>7</v>
      </c>
      <c r="Y47" s="126">
        <f t="shared" si="6"/>
        <v>6.0344827586206895</v>
      </c>
      <c r="Z47" s="48"/>
      <c r="AA47" s="45">
        <v>1</v>
      </c>
      <c r="AB47" s="45"/>
      <c r="AC47" s="45"/>
      <c r="AD47" s="45">
        <v>4</v>
      </c>
      <c r="AE47" s="45">
        <v>2</v>
      </c>
    </row>
    <row r="48" spans="1:31" s="68" customFormat="1" ht="12.75">
      <c r="A48" s="67" t="s">
        <v>99</v>
      </c>
      <c r="B48" s="39" t="s">
        <v>55</v>
      </c>
      <c r="C48" s="56">
        <v>17.8</v>
      </c>
      <c r="D48" s="45">
        <v>87</v>
      </c>
      <c r="E48" s="45">
        <v>0</v>
      </c>
      <c r="F48" s="49">
        <f t="shared" si="4"/>
        <v>0</v>
      </c>
      <c r="G48" s="126">
        <v>5</v>
      </c>
      <c r="H48" s="49">
        <f t="shared" si="0"/>
        <v>5.7469999999999999</v>
      </c>
      <c r="I48" s="48"/>
      <c r="J48" s="45">
        <v>0</v>
      </c>
      <c r="K48" s="45"/>
      <c r="L48" s="45"/>
      <c r="M48" s="45">
        <v>4</v>
      </c>
      <c r="N48" s="45">
        <v>1</v>
      </c>
      <c r="O48" s="45">
        <v>5</v>
      </c>
      <c r="P48" s="45">
        <v>0</v>
      </c>
      <c r="Q48" s="48"/>
      <c r="R48" s="48"/>
      <c r="S48" s="45">
        <v>4</v>
      </c>
      <c r="T48" s="45">
        <v>1</v>
      </c>
      <c r="U48" s="126">
        <f t="shared" si="2"/>
        <v>100</v>
      </c>
      <c r="V48" s="137">
        <f t="shared" si="3"/>
        <v>0</v>
      </c>
      <c r="W48" s="46">
        <v>0</v>
      </c>
      <c r="X48" s="126">
        <v>0</v>
      </c>
      <c r="Y48" s="126">
        <v>0</v>
      </c>
      <c r="Z48" s="48"/>
      <c r="AA48" s="45">
        <v>0</v>
      </c>
      <c r="AB48" s="45"/>
      <c r="AC48" s="45"/>
      <c r="AD48" s="45">
        <v>0</v>
      </c>
      <c r="AE48" s="45">
        <v>0</v>
      </c>
    </row>
    <row r="49" spans="1:31" s="68" customFormat="1" ht="12.75">
      <c r="A49" s="67" t="s">
        <v>100</v>
      </c>
      <c r="B49" s="39" t="s">
        <v>56</v>
      </c>
      <c r="C49" s="55">
        <v>11.164</v>
      </c>
      <c r="D49" s="45">
        <v>42</v>
      </c>
      <c r="E49" s="45">
        <v>0</v>
      </c>
      <c r="F49" s="49">
        <f t="shared" si="4"/>
        <v>0</v>
      </c>
      <c r="G49" s="126">
        <v>5</v>
      </c>
      <c r="H49" s="49">
        <f t="shared" si="0"/>
        <v>11.904999999999999</v>
      </c>
      <c r="I49" s="48"/>
      <c r="J49" s="45">
        <v>0</v>
      </c>
      <c r="K49" s="45"/>
      <c r="L49" s="45"/>
      <c r="M49" s="45">
        <v>4</v>
      </c>
      <c r="N49" s="45">
        <v>1</v>
      </c>
      <c r="O49" s="45">
        <v>5</v>
      </c>
      <c r="P49" s="45">
        <v>0</v>
      </c>
      <c r="Q49" s="48"/>
      <c r="R49" s="48"/>
      <c r="S49" s="45">
        <v>4</v>
      </c>
      <c r="T49" s="45">
        <v>1</v>
      </c>
      <c r="U49" s="126">
        <f t="shared" si="2"/>
        <v>100</v>
      </c>
      <c r="V49" s="137">
        <f t="shared" si="3"/>
        <v>0</v>
      </c>
      <c r="W49" s="46">
        <v>0</v>
      </c>
      <c r="X49" s="126">
        <v>0</v>
      </c>
      <c r="Y49" s="126">
        <v>0</v>
      </c>
      <c r="Z49" s="48"/>
      <c r="AA49" s="45">
        <v>0</v>
      </c>
      <c r="AB49" s="45"/>
      <c r="AC49" s="45"/>
      <c r="AD49" s="45">
        <v>0</v>
      </c>
      <c r="AE49" s="45">
        <v>0</v>
      </c>
    </row>
    <row r="50" spans="1:31" s="68" customFormat="1" ht="12.75">
      <c r="A50" s="67" t="s">
        <v>101</v>
      </c>
      <c r="B50" s="39" t="s">
        <v>57</v>
      </c>
      <c r="C50" s="55">
        <v>17.77</v>
      </c>
      <c r="D50" s="45">
        <v>164</v>
      </c>
      <c r="E50" s="45">
        <v>0</v>
      </c>
      <c r="F50" s="49">
        <f t="shared" si="4"/>
        <v>0</v>
      </c>
      <c r="G50" s="126">
        <v>12</v>
      </c>
      <c r="H50" s="49">
        <f t="shared" si="0"/>
        <v>7.3170000000000002</v>
      </c>
      <c r="I50" s="48"/>
      <c r="J50" s="45">
        <v>1</v>
      </c>
      <c r="K50" s="45"/>
      <c r="L50" s="45"/>
      <c r="M50" s="45">
        <v>8</v>
      </c>
      <c r="N50" s="45">
        <v>3</v>
      </c>
      <c r="O50" s="45">
        <v>11</v>
      </c>
      <c r="P50" s="45">
        <v>1</v>
      </c>
      <c r="Q50" s="48"/>
      <c r="R50" s="48"/>
      <c r="S50" s="45">
        <v>8</v>
      </c>
      <c r="T50" s="45">
        <v>2</v>
      </c>
      <c r="U50" s="126">
        <f t="shared" si="2"/>
        <v>91.7</v>
      </c>
      <c r="V50" s="137">
        <f t="shared" si="3"/>
        <v>0</v>
      </c>
      <c r="W50" s="46">
        <v>0</v>
      </c>
      <c r="X50" s="126">
        <v>0</v>
      </c>
      <c r="Y50" s="126">
        <v>0</v>
      </c>
      <c r="Z50" s="48"/>
      <c r="AA50" s="45">
        <v>0</v>
      </c>
      <c r="AB50" s="45"/>
      <c r="AC50" s="45"/>
      <c r="AD50" s="45">
        <v>0</v>
      </c>
      <c r="AE50" s="45">
        <v>0</v>
      </c>
    </row>
    <row r="51" spans="1:31" s="68" customFormat="1" ht="12.75">
      <c r="A51" s="67" t="s">
        <v>102</v>
      </c>
      <c r="B51" s="39" t="s">
        <v>58</v>
      </c>
      <c r="C51" s="55">
        <v>15.05</v>
      </c>
      <c r="D51" s="45">
        <v>110</v>
      </c>
      <c r="E51" s="45">
        <v>115</v>
      </c>
      <c r="F51" s="49">
        <f t="shared" si="4"/>
        <v>7.6411960132890364</v>
      </c>
      <c r="G51" s="126">
        <v>9</v>
      </c>
      <c r="H51" s="49">
        <f t="shared" si="0"/>
        <v>8.1820000000000004</v>
      </c>
      <c r="I51" s="48"/>
      <c r="J51" s="45">
        <v>1</v>
      </c>
      <c r="K51" s="45"/>
      <c r="L51" s="45"/>
      <c r="M51" s="45">
        <v>6</v>
      </c>
      <c r="N51" s="45">
        <v>2</v>
      </c>
      <c r="O51" s="45">
        <v>9</v>
      </c>
      <c r="P51" s="45">
        <v>0</v>
      </c>
      <c r="Q51" s="48"/>
      <c r="R51" s="48"/>
      <c r="S51" s="45">
        <v>7</v>
      </c>
      <c r="T51" s="45">
        <v>2</v>
      </c>
      <c r="U51" s="126">
        <f t="shared" si="2"/>
        <v>100</v>
      </c>
      <c r="V51" s="137">
        <f t="shared" si="3"/>
        <v>17.25</v>
      </c>
      <c r="W51" s="46">
        <f t="shared" si="5"/>
        <v>15</v>
      </c>
      <c r="X51" s="126">
        <v>12</v>
      </c>
      <c r="Y51" s="126">
        <f t="shared" si="6"/>
        <v>10.434782608695652</v>
      </c>
      <c r="Z51" s="48"/>
      <c r="AA51" s="45">
        <v>1</v>
      </c>
      <c r="AB51" s="45"/>
      <c r="AC51" s="45"/>
      <c r="AD51" s="45">
        <v>8</v>
      </c>
      <c r="AE51" s="45">
        <v>3</v>
      </c>
    </row>
    <row r="52" spans="1:31" s="68" customFormat="1" ht="12.75">
      <c r="A52" s="67" t="s">
        <v>103</v>
      </c>
      <c r="B52" s="39" t="s">
        <v>59</v>
      </c>
      <c r="C52" s="55">
        <v>23.59</v>
      </c>
      <c r="D52" s="45">
        <v>157</v>
      </c>
      <c r="E52" s="45">
        <v>184</v>
      </c>
      <c r="F52" s="49">
        <f t="shared" si="4"/>
        <v>7.7999152183128446</v>
      </c>
      <c r="G52" s="126">
        <v>15</v>
      </c>
      <c r="H52" s="49">
        <f t="shared" si="0"/>
        <v>9.5540000000000003</v>
      </c>
      <c r="I52" s="48"/>
      <c r="J52" s="45">
        <v>2</v>
      </c>
      <c r="K52" s="45"/>
      <c r="L52" s="45"/>
      <c r="M52" s="45">
        <v>10</v>
      </c>
      <c r="N52" s="45">
        <v>3</v>
      </c>
      <c r="O52" s="45">
        <v>15</v>
      </c>
      <c r="P52" s="45">
        <v>0</v>
      </c>
      <c r="Q52" s="48"/>
      <c r="R52" s="48"/>
      <c r="S52" s="45">
        <v>12</v>
      </c>
      <c r="T52" s="45">
        <v>3</v>
      </c>
      <c r="U52" s="126">
        <f t="shared" si="2"/>
        <v>100</v>
      </c>
      <c r="V52" s="137">
        <f t="shared" si="3"/>
        <v>27.599999999999998</v>
      </c>
      <c r="W52" s="46">
        <f t="shared" si="5"/>
        <v>15</v>
      </c>
      <c r="X52" s="126">
        <v>14</v>
      </c>
      <c r="Y52" s="126">
        <f t="shared" si="6"/>
        <v>7.6086956521739131</v>
      </c>
      <c r="Z52" s="48"/>
      <c r="AA52" s="45">
        <v>2</v>
      </c>
      <c r="AB52" s="45"/>
      <c r="AC52" s="45"/>
      <c r="AD52" s="45">
        <v>9</v>
      </c>
      <c r="AE52" s="45">
        <v>3</v>
      </c>
    </row>
    <row r="53" spans="1:31" s="68" customFormat="1" ht="12.75">
      <c r="A53" s="67" t="s">
        <v>104</v>
      </c>
      <c r="B53" s="39" t="s">
        <v>60</v>
      </c>
      <c r="C53" s="55">
        <v>48.9</v>
      </c>
      <c r="D53" s="45">
        <v>279</v>
      </c>
      <c r="E53" s="45">
        <v>258</v>
      </c>
      <c r="F53" s="49">
        <f t="shared" si="4"/>
        <v>5.2760736196319016</v>
      </c>
      <c r="G53" s="126">
        <v>15</v>
      </c>
      <c r="H53" s="49">
        <f t="shared" si="0"/>
        <v>5.3760000000000003</v>
      </c>
      <c r="I53" s="48"/>
      <c r="J53" s="45">
        <v>2</v>
      </c>
      <c r="K53" s="45"/>
      <c r="L53" s="45"/>
      <c r="M53" s="45">
        <v>10</v>
      </c>
      <c r="N53" s="45">
        <v>3</v>
      </c>
      <c r="O53" s="45">
        <v>12</v>
      </c>
      <c r="P53" s="45">
        <v>2</v>
      </c>
      <c r="Q53" s="48"/>
      <c r="R53" s="48"/>
      <c r="S53" s="45">
        <v>7</v>
      </c>
      <c r="T53" s="45">
        <v>3</v>
      </c>
      <c r="U53" s="126">
        <f t="shared" si="2"/>
        <v>80</v>
      </c>
      <c r="V53" s="137">
        <f t="shared" si="3"/>
        <v>30.959999999999997</v>
      </c>
      <c r="W53" s="46">
        <f t="shared" si="5"/>
        <v>12</v>
      </c>
      <c r="X53" s="126">
        <v>12</v>
      </c>
      <c r="Y53" s="126">
        <f t="shared" si="6"/>
        <v>4.6511627906976747</v>
      </c>
      <c r="Z53" s="48"/>
      <c r="AA53" s="45">
        <v>1</v>
      </c>
      <c r="AB53" s="45"/>
      <c r="AC53" s="45"/>
      <c r="AD53" s="45">
        <v>8</v>
      </c>
      <c r="AE53" s="45">
        <v>3</v>
      </c>
    </row>
    <row r="54" spans="1:31" s="68" customFormat="1" ht="12.75">
      <c r="A54" s="67" t="s">
        <v>105</v>
      </c>
      <c r="B54" s="39" t="s">
        <v>61</v>
      </c>
      <c r="C54" s="55">
        <v>44.03</v>
      </c>
      <c r="D54" s="45">
        <v>329</v>
      </c>
      <c r="E54" s="45">
        <v>353</v>
      </c>
      <c r="F54" s="49">
        <f t="shared" si="4"/>
        <v>8.0172609584374293</v>
      </c>
      <c r="G54" s="126">
        <v>13</v>
      </c>
      <c r="H54" s="49">
        <f t="shared" si="0"/>
        <v>3.9510000000000001</v>
      </c>
      <c r="I54" s="48"/>
      <c r="J54" s="45">
        <v>1</v>
      </c>
      <c r="K54" s="45"/>
      <c r="L54" s="45"/>
      <c r="M54" s="45">
        <v>9</v>
      </c>
      <c r="N54" s="45">
        <v>3</v>
      </c>
      <c r="O54" s="45">
        <v>13</v>
      </c>
      <c r="P54" s="45">
        <v>1</v>
      </c>
      <c r="Q54" s="48"/>
      <c r="R54" s="48"/>
      <c r="S54" s="45">
        <v>9</v>
      </c>
      <c r="T54" s="45">
        <v>3</v>
      </c>
      <c r="U54" s="126">
        <f t="shared" si="2"/>
        <v>100</v>
      </c>
      <c r="V54" s="137">
        <f t="shared" si="3"/>
        <v>52.949999999999996</v>
      </c>
      <c r="W54" s="46">
        <f t="shared" si="5"/>
        <v>15</v>
      </c>
      <c r="X54" s="126">
        <v>13</v>
      </c>
      <c r="Y54" s="126">
        <f t="shared" si="6"/>
        <v>3.6827195467422098</v>
      </c>
      <c r="Z54" s="48"/>
      <c r="AA54" s="45">
        <v>1</v>
      </c>
      <c r="AB54" s="45"/>
      <c r="AC54" s="45"/>
      <c r="AD54" s="45">
        <v>9</v>
      </c>
      <c r="AE54" s="45">
        <v>3</v>
      </c>
    </row>
    <row r="55" spans="1:31" s="68" customFormat="1" ht="12.75">
      <c r="A55" s="67" t="s">
        <v>106</v>
      </c>
      <c r="B55" s="39" t="s">
        <v>62</v>
      </c>
      <c r="C55" s="55">
        <v>31.9</v>
      </c>
      <c r="D55" s="45">
        <v>177</v>
      </c>
      <c r="E55" s="45">
        <v>209</v>
      </c>
      <c r="F55" s="49">
        <f t="shared" si="4"/>
        <v>6.5517241379310347</v>
      </c>
      <c r="G55" s="126">
        <v>12</v>
      </c>
      <c r="H55" s="49">
        <f t="shared" si="0"/>
        <v>6.78</v>
      </c>
      <c r="I55" s="48"/>
      <c r="J55" s="45">
        <v>1</v>
      </c>
      <c r="K55" s="45"/>
      <c r="L55" s="45"/>
      <c r="M55" s="45">
        <v>8</v>
      </c>
      <c r="N55" s="45">
        <v>3</v>
      </c>
      <c r="O55" s="45">
        <v>12</v>
      </c>
      <c r="P55" s="45">
        <v>1</v>
      </c>
      <c r="Q55" s="48"/>
      <c r="R55" s="48"/>
      <c r="S55" s="45">
        <v>8</v>
      </c>
      <c r="T55" s="45">
        <v>3</v>
      </c>
      <c r="U55" s="126">
        <f t="shared" si="2"/>
        <v>100</v>
      </c>
      <c r="V55" s="137">
        <f t="shared" si="3"/>
        <v>31.349999999999998</v>
      </c>
      <c r="W55" s="46">
        <f t="shared" si="5"/>
        <v>15</v>
      </c>
      <c r="X55" s="126">
        <v>20</v>
      </c>
      <c r="Y55" s="126">
        <f t="shared" si="6"/>
        <v>9.5693779904306222</v>
      </c>
      <c r="Z55" s="48"/>
      <c r="AA55" s="45">
        <v>2</v>
      </c>
      <c r="AB55" s="45"/>
      <c r="AC55" s="45"/>
      <c r="AD55" s="45">
        <v>13</v>
      </c>
      <c r="AE55" s="45">
        <v>5</v>
      </c>
    </row>
    <row r="56" spans="1:31" s="68" customFormat="1" ht="12.75">
      <c r="A56" s="67" t="s">
        <v>107</v>
      </c>
      <c r="B56" s="39" t="s">
        <v>63</v>
      </c>
      <c r="C56" s="55">
        <v>19.5</v>
      </c>
      <c r="D56" s="45">
        <v>138</v>
      </c>
      <c r="E56" s="45">
        <v>141</v>
      </c>
      <c r="F56" s="49">
        <f t="shared" si="4"/>
        <v>7.2307692307692308</v>
      </c>
      <c r="G56" s="126">
        <v>10</v>
      </c>
      <c r="H56" s="49">
        <f t="shared" si="0"/>
        <v>7.2460000000000004</v>
      </c>
      <c r="I56" s="48"/>
      <c r="J56" s="45">
        <v>1</v>
      </c>
      <c r="K56" s="45"/>
      <c r="L56" s="45"/>
      <c r="M56" s="45">
        <v>7</v>
      </c>
      <c r="N56" s="45">
        <v>2</v>
      </c>
      <c r="O56" s="45">
        <v>10</v>
      </c>
      <c r="P56" s="45">
        <v>1</v>
      </c>
      <c r="Q56" s="48"/>
      <c r="R56" s="48"/>
      <c r="S56" s="45">
        <v>7</v>
      </c>
      <c r="T56" s="45">
        <v>2</v>
      </c>
      <c r="U56" s="126">
        <f t="shared" si="2"/>
        <v>100</v>
      </c>
      <c r="V56" s="137">
        <f t="shared" si="3"/>
        <v>21.15</v>
      </c>
      <c r="W56" s="46">
        <f t="shared" si="5"/>
        <v>15</v>
      </c>
      <c r="X56" s="126">
        <v>12</v>
      </c>
      <c r="Y56" s="126">
        <f t="shared" si="6"/>
        <v>8.5106382978723403</v>
      </c>
      <c r="Z56" s="48"/>
      <c r="AA56" s="45">
        <v>1</v>
      </c>
      <c r="AB56" s="45"/>
      <c r="AC56" s="45"/>
      <c r="AD56" s="45">
        <v>8</v>
      </c>
      <c r="AE56" s="45">
        <v>3</v>
      </c>
    </row>
    <row r="57" spans="1:31" s="116" customFormat="1" ht="12.75">
      <c r="A57" s="108"/>
      <c r="B57" s="109" t="s">
        <v>64</v>
      </c>
      <c r="C57" s="110">
        <f>SUM(C14:C56)</f>
        <v>1071.002</v>
      </c>
      <c r="D57" s="71">
        <f>SUM(D14:D56)</f>
        <v>5821</v>
      </c>
      <c r="E57" s="71">
        <f>SUM(E14:E56)</f>
        <v>5550</v>
      </c>
      <c r="F57" s="111">
        <f t="shared" ref="F57" si="7">SUM(E57/C57)</f>
        <v>5.1820631520762799</v>
      </c>
      <c r="G57" s="112">
        <f>SUM(G14:G56)</f>
        <v>424</v>
      </c>
      <c r="H57" s="111">
        <f t="shared" ref="H57:H74" si="8">IF(D57=0,0,ROUND(G57*100/D57,3))</f>
        <v>7.2839999999999998</v>
      </c>
      <c r="I57" s="113"/>
      <c r="J57" s="71">
        <f>SUM(J14:J56)</f>
        <v>42</v>
      </c>
      <c r="K57" s="71"/>
      <c r="L57" s="71"/>
      <c r="M57" s="114">
        <f>SUM(M14:M56)</f>
        <v>283</v>
      </c>
      <c r="N57" s="71">
        <f>SUM(N14:N56)</f>
        <v>99</v>
      </c>
      <c r="O57" s="115">
        <f>SUM(O14:O56)</f>
        <v>393</v>
      </c>
      <c r="P57" s="71">
        <f t="shared" ref="P57:T57" si="9">SUM(P14:P56)</f>
        <v>29</v>
      </c>
      <c r="Q57" s="71"/>
      <c r="R57" s="71"/>
      <c r="S57" s="71">
        <f t="shared" si="9"/>
        <v>278</v>
      </c>
      <c r="T57" s="71">
        <f t="shared" si="9"/>
        <v>86</v>
      </c>
      <c r="U57" s="65">
        <f t="shared" si="2"/>
        <v>92.7</v>
      </c>
      <c r="V57" s="137">
        <f t="shared" si="3"/>
        <v>666</v>
      </c>
      <c r="W57" s="46">
        <f t="shared" ref="W57" si="10">(V57/E57)*100</f>
        <v>12</v>
      </c>
      <c r="X57" s="113">
        <f>SUM(X14:X56)</f>
        <v>437</v>
      </c>
      <c r="Y57" s="126">
        <f t="shared" ref="Y57:Y74" si="11">SUM(X57*100/E57)</f>
        <v>7.8738738738738743</v>
      </c>
      <c r="Z57" s="113"/>
      <c r="AA57" s="71">
        <f>SUM(AA14:AA56)</f>
        <v>45</v>
      </c>
      <c r="AB57" s="71"/>
      <c r="AC57" s="71"/>
      <c r="AD57" s="71">
        <f t="shared" ref="AD57:AE57" si="12">SUM(AD14:AD56)</f>
        <v>287</v>
      </c>
      <c r="AE57" s="71">
        <f t="shared" si="12"/>
        <v>105</v>
      </c>
    </row>
    <row r="58" spans="1:31" s="68" customFormat="1" ht="12.75">
      <c r="A58" s="160" t="s">
        <v>109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3"/>
    </row>
    <row r="59" spans="1:31" s="68" customFormat="1" ht="12.75">
      <c r="A59" s="89" t="s">
        <v>108</v>
      </c>
      <c r="B59" s="62" t="s">
        <v>110</v>
      </c>
      <c r="C59" s="55">
        <v>29.32</v>
      </c>
      <c r="D59" s="45">
        <v>28</v>
      </c>
      <c r="E59" s="45">
        <v>20</v>
      </c>
      <c r="F59" s="63">
        <f>SUM(E59/C59)</f>
        <v>0.68212824010914053</v>
      </c>
      <c r="G59" s="45">
        <v>1</v>
      </c>
      <c r="H59" s="49">
        <f t="shared" si="8"/>
        <v>3.5710000000000002</v>
      </c>
      <c r="I59" s="45"/>
      <c r="J59" s="45">
        <v>0</v>
      </c>
      <c r="K59" s="45"/>
      <c r="L59" s="45"/>
      <c r="M59" s="45">
        <v>0</v>
      </c>
      <c r="N59" s="45">
        <v>1</v>
      </c>
      <c r="O59" s="45">
        <v>1</v>
      </c>
      <c r="P59" s="45">
        <v>0</v>
      </c>
      <c r="Q59" s="45"/>
      <c r="R59" s="45"/>
      <c r="S59" s="45">
        <v>0</v>
      </c>
      <c r="T59" s="45">
        <v>1</v>
      </c>
      <c r="U59" s="126">
        <f t="shared" si="2"/>
        <v>100</v>
      </c>
      <c r="V59" s="140">
        <f t="shared" si="3"/>
        <v>1</v>
      </c>
      <c r="W59" s="45">
        <f t="shared" ref="W59:W74" si="13">(V59/E59)*100</f>
        <v>5</v>
      </c>
      <c r="X59" s="45">
        <v>1</v>
      </c>
      <c r="Y59" s="45">
        <f t="shared" si="11"/>
        <v>5</v>
      </c>
      <c r="Z59" s="45"/>
      <c r="AA59" s="45">
        <v>0</v>
      </c>
      <c r="AB59" s="45"/>
      <c r="AC59" s="45"/>
      <c r="AD59" s="45">
        <v>0</v>
      </c>
      <c r="AE59" s="45">
        <v>1</v>
      </c>
    </row>
    <row r="60" spans="1:31" s="68" customFormat="1" ht="12.75">
      <c r="A60" s="89" t="s">
        <v>130</v>
      </c>
      <c r="B60" s="62" t="s">
        <v>111</v>
      </c>
      <c r="C60" s="55">
        <v>106.62</v>
      </c>
      <c r="D60" s="45">
        <v>159</v>
      </c>
      <c r="E60" s="45">
        <v>185</v>
      </c>
      <c r="F60" s="63">
        <f t="shared" ref="F60:F74" si="14">SUM(E60/C60)</f>
        <v>1.7351341211780154</v>
      </c>
      <c r="G60" s="45">
        <v>7</v>
      </c>
      <c r="H60" s="49">
        <f t="shared" si="8"/>
        <v>4.4029999999999996</v>
      </c>
      <c r="I60" s="45"/>
      <c r="J60" s="45">
        <v>1</v>
      </c>
      <c r="K60" s="45"/>
      <c r="L60" s="45"/>
      <c r="M60" s="45">
        <v>4</v>
      </c>
      <c r="N60" s="45">
        <v>2</v>
      </c>
      <c r="O60" s="45">
        <v>7</v>
      </c>
      <c r="P60" s="45">
        <v>1</v>
      </c>
      <c r="Q60" s="45"/>
      <c r="R60" s="45"/>
      <c r="S60" s="45">
        <v>4</v>
      </c>
      <c r="T60" s="45">
        <v>2</v>
      </c>
      <c r="U60" s="126">
        <f t="shared" si="2"/>
        <v>100</v>
      </c>
      <c r="V60" s="140">
        <f t="shared" si="3"/>
        <v>14.8</v>
      </c>
      <c r="W60" s="45">
        <f t="shared" si="13"/>
        <v>8</v>
      </c>
      <c r="X60" s="45">
        <v>7</v>
      </c>
      <c r="Y60" s="45">
        <f t="shared" si="11"/>
        <v>3.7837837837837838</v>
      </c>
      <c r="Z60" s="45"/>
      <c r="AA60" s="45">
        <v>1</v>
      </c>
      <c r="AB60" s="45"/>
      <c r="AC60" s="45"/>
      <c r="AD60" s="45">
        <v>4</v>
      </c>
      <c r="AE60" s="45">
        <v>2</v>
      </c>
    </row>
    <row r="61" spans="1:31" s="68" customFormat="1" ht="12.75">
      <c r="A61" s="89" t="s">
        <v>131</v>
      </c>
      <c r="B61" s="62" t="s">
        <v>112</v>
      </c>
      <c r="C61" s="55">
        <v>78.78</v>
      </c>
      <c r="D61" s="45">
        <v>86</v>
      </c>
      <c r="E61" s="45">
        <v>116</v>
      </c>
      <c r="F61" s="63">
        <f t="shared" si="14"/>
        <v>1.4724549378014724</v>
      </c>
      <c r="G61" s="45">
        <v>5</v>
      </c>
      <c r="H61" s="49">
        <f t="shared" si="8"/>
        <v>5.8140000000000001</v>
      </c>
      <c r="I61" s="45"/>
      <c r="J61" s="45">
        <v>0</v>
      </c>
      <c r="K61" s="45"/>
      <c r="L61" s="45"/>
      <c r="M61" s="45">
        <v>4</v>
      </c>
      <c r="N61" s="45">
        <v>1</v>
      </c>
      <c r="O61" s="45">
        <v>4</v>
      </c>
      <c r="P61" s="45">
        <v>0</v>
      </c>
      <c r="Q61" s="45"/>
      <c r="R61" s="45"/>
      <c r="S61" s="45">
        <v>3</v>
      </c>
      <c r="T61" s="45">
        <v>1</v>
      </c>
      <c r="U61" s="126">
        <f t="shared" si="2"/>
        <v>80</v>
      </c>
      <c r="V61" s="140">
        <f t="shared" si="3"/>
        <v>9.2799999999999994</v>
      </c>
      <c r="W61" s="45">
        <f t="shared" si="13"/>
        <v>7.9999999999999991</v>
      </c>
      <c r="X61" s="45">
        <v>6</v>
      </c>
      <c r="Y61" s="45">
        <f t="shared" si="11"/>
        <v>5.1724137931034484</v>
      </c>
      <c r="Z61" s="45"/>
      <c r="AA61" s="45">
        <v>0</v>
      </c>
      <c r="AB61" s="45"/>
      <c r="AC61" s="45"/>
      <c r="AD61" s="45">
        <v>4</v>
      </c>
      <c r="AE61" s="45">
        <v>2</v>
      </c>
    </row>
    <row r="62" spans="1:31" s="68" customFormat="1" ht="12.75">
      <c r="A62" s="89" t="s">
        <v>132</v>
      </c>
      <c r="B62" s="62" t="s">
        <v>113</v>
      </c>
      <c r="C62" s="55">
        <v>108.19</v>
      </c>
      <c r="D62" s="45">
        <v>271</v>
      </c>
      <c r="E62" s="45">
        <v>310</v>
      </c>
      <c r="F62" s="63">
        <f t="shared" si="14"/>
        <v>2.8653295128939829</v>
      </c>
      <c r="G62" s="45">
        <v>15</v>
      </c>
      <c r="H62" s="49">
        <f t="shared" si="8"/>
        <v>5.5350000000000001</v>
      </c>
      <c r="I62" s="45"/>
      <c r="J62" s="45">
        <v>2</v>
      </c>
      <c r="K62" s="45"/>
      <c r="L62" s="45"/>
      <c r="M62" s="45">
        <v>10</v>
      </c>
      <c r="N62" s="45">
        <v>3</v>
      </c>
      <c r="O62" s="45">
        <v>14</v>
      </c>
      <c r="P62" s="45">
        <v>2</v>
      </c>
      <c r="Q62" s="45"/>
      <c r="R62" s="45"/>
      <c r="S62" s="45">
        <v>10</v>
      </c>
      <c r="T62" s="45">
        <v>2</v>
      </c>
      <c r="U62" s="126">
        <f t="shared" si="2"/>
        <v>93.3</v>
      </c>
      <c r="V62" s="140">
        <f t="shared" si="3"/>
        <v>24.8</v>
      </c>
      <c r="W62" s="45">
        <f t="shared" si="13"/>
        <v>8</v>
      </c>
      <c r="X62" s="45">
        <v>15</v>
      </c>
      <c r="Y62" s="45">
        <f t="shared" si="11"/>
        <v>4.838709677419355</v>
      </c>
      <c r="Z62" s="45"/>
      <c r="AA62" s="45">
        <v>2</v>
      </c>
      <c r="AB62" s="45"/>
      <c r="AC62" s="45"/>
      <c r="AD62" s="45">
        <v>10</v>
      </c>
      <c r="AE62" s="45">
        <v>3</v>
      </c>
    </row>
    <row r="63" spans="1:31" s="68" customFormat="1" ht="12.75">
      <c r="A63" s="89" t="s">
        <v>133</v>
      </c>
      <c r="B63" s="62" t="s">
        <v>114</v>
      </c>
      <c r="C63" s="55">
        <v>45.85</v>
      </c>
      <c r="D63" s="45">
        <v>108</v>
      </c>
      <c r="E63" s="45">
        <v>117</v>
      </c>
      <c r="F63" s="63">
        <f t="shared" si="14"/>
        <v>2.5517993456924755</v>
      </c>
      <c r="G63" s="45">
        <v>5</v>
      </c>
      <c r="H63" s="49">
        <f t="shared" si="8"/>
        <v>4.63</v>
      </c>
      <c r="I63" s="45"/>
      <c r="J63" s="45">
        <v>0</v>
      </c>
      <c r="K63" s="45"/>
      <c r="L63" s="45"/>
      <c r="M63" s="45">
        <v>4</v>
      </c>
      <c r="N63" s="45">
        <v>1</v>
      </c>
      <c r="O63" s="45">
        <v>5</v>
      </c>
      <c r="P63" s="45">
        <v>0</v>
      </c>
      <c r="Q63" s="45"/>
      <c r="R63" s="45"/>
      <c r="S63" s="45">
        <v>4</v>
      </c>
      <c r="T63" s="45">
        <v>1</v>
      </c>
      <c r="U63" s="126">
        <f t="shared" si="2"/>
        <v>100</v>
      </c>
      <c r="V63" s="140">
        <f t="shared" si="3"/>
        <v>9.36</v>
      </c>
      <c r="W63" s="45">
        <f t="shared" si="13"/>
        <v>8</v>
      </c>
      <c r="X63" s="45">
        <v>5</v>
      </c>
      <c r="Y63" s="45">
        <f t="shared" si="11"/>
        <v>4.2735042735042734</v>
      </c>
      <c r="Z63" s="45"/>
      <c r="AA63" s="45">
        <v>0</v>
      </c>
      <c r="AB63" s="45"/>
      <c r="AC63" s="45"/>
      <c r="AD63" s="45">
        <v>4</v>
      </c>
      <c r="AE63" s="45">
        <v>1</v>
      </c>
    </row>
    <row r="64" spans="1:31" s="68" customFormat="1" ht="12.75">
      <c r="A64" s="89" t="s">
        <v>134</v>
      </c>
      <c r="B64" s="62" t="s">
        <v>115</v>
      </c>
      <c r="C64" s="55">
        <v>71.59</v>
      </c>
      <c r="D64" s="45">
        <v>173</v>
      </c>
      <c r="E64" s="45">
        <v>190</v>
      </c>
      <c r="F64" s="63">
        <f t="shared" si="14"/>
        <v>2.6540019555803882</v>
      </c>
      <c r="G64" s="45">
        <v>7</v>
      </c>
      <c r="H64" s="49">
        <f t="shared" si="8"/>
        <v>4.0460000000000003</v>
      </c>
      <c r="I64" s="45"/>
      <c r="J64" s="45">
        <v>1</v>
      </c>
      <c r="K64" s="45"/>
      <c r="L64" s="45"/>
      <c r="M64" s="45">
        <v>4</v>
      </c>
      <c r="N64" s="45">
        <v>2</v>
      </c>
      <c r="O64" s="45">
        <v>7</v>
      </c>
      <c r="P64" s="45">
        <v>1</v>
      </c>
      <c r="Q64" s="45"/>
      <c r="R64" s="45"/>
      <c r="S64" s="45">
        <v>4</v>
      </c>
      <c r="T64" s="45">
        <v>2</v>
      </c>
      <c r="U64" s="126">
        <f t="shared" si="2"/>
        <v>100</v>
      </c>
      <c r="V64" s="140">
        <f t="shared" si="3"/>
        <v>15.200000000000001</v>
      </c>
      <c r="W64" s="45">
        <f t="shared" si="13"/>
        <v>8</v>
      </c>
      <c r="X64" s="45">
        <v>7</v>
      </c>
      <c r="Y64" s="45">
        <f t="shared" si="11"/>
        <v>3.6842105263157894</v>
      </c>
      <c r="Z64" s="45"/>
      <c r="AA64" s="45">
        <v>1</v>
      </c>
      <c r="AB64" s="45"/>
      <c r="AC64" s="45"/>
      <c r="AD64" s="45">
        <v>4</v>
      </c>
      <c r="AE64" s="45">
        <v>2</v>
      </c>
    </row>
    <row r="65" spans="1:31" s="68" customFormat="1" ht="12.75">
      <c r="A65" s="89" t="s">
        <v>135</v>
      </c>
      <c r="B65" s="62" t="s">
        <v>116</v>
      </c>
      <c r="C65" s="55">
        <v>125.79</v>
      </c>
      <c r="D65" s="45">
        <v>179</v>
      </c>
      <c r="E65" s="45">
        <v>230</v>
      </c>
      <c r="F65" s="63">
        <f t="shared" si="14"/>
        <v>1.8284442324509103</v>
      </c>
      <c r="G65" s="45">
        <v>13</v>
      </c>
      <c r="H65" s="49">
        <f t="shared" si="8"/>
        <v>7.2629999999999999</v>
      </c>
      <c r="I65" s="45"/>
      <c r="J65" s="45">
        <v>1</v>
      </c>
      <c r="K65" s="45"/>
      <c r="L65" s="45"/>
      <c r="M65" s="45">
        <v>9</v>
      </c>
      <c r="N65" s="45">
        <v>3</v>
      </c>
      <c r="O65" s="45">
        <v>11</v>
      </c>
      <c r="P65" s="45">
        <v>1</v>
      </c>
      <c r="Q65" s="45"/>
      <c r="R65" s="45"/>
      <c r="S65" s="45">
        <v>8</v>
      </c>
      <c r="T65" s="45">
        <v>2</v>
      </c>
      <c r="U65" s="126">
        <f t="shared" si="2"/>
        <v>84.6</v>
      </c>
      <c r="V65" s="140">
        <f t="shared" si="3"/>
        <v>18.400000000000002</v>
      </c>
      <c r="W65" s="45">
        <f t="shared" si="13"/>
        <v>8.0000000000000018</v>
      </c>
      <c r="X65" s="45">
        <v>18</v>
      </c>
      <c r="Y65" s="45">
        <f t="shared" si="11"/>
        <v>7.8260869565217392</v>
      </c>
      <c r="Z65" s="45"/>
      <c r="AA65" s="45">
        <v>2</v>
      </c>
      <c r="AB65" s="45"/>
      <c r="AC65" s="45"/>
      <c r="AD65" s="45">
        <v>12</v>
      </c>
      <c r="AE65" s="45">
        <v>4</v>
      </c>
    </row>
    <row r="66" spans="1:31" s="68" customFormat="1" ht="12.75">
      <c r="A66" s="89" t="s">
        <v>136</v>
      </c>
      <c r="B66" s="62" t="s">
        <v>117</v>
      </c>
      <c r="C66" s="55">
        <v>94.83</v>
      </c>
      <c r="D66" s="45">
        <v>314</v>
      </c>
      <c r="E66" s="45">
        <v>304</v>
      </c>
      <c r="F66" s="63">
        <f t="shared" si="14"/>
        <v>3.2057365812506591</v>
      </c>
      <c r="G66" s="45">
        <v>15</v>
      </c>
      <c r="H66" s="49">
        <f t="shared" si="8"/>
        <v>4.7770000000000001</v>
      </c>
      <c r="I66" s="45"/>
      <c r="J66" s="45">
        <v>2</v>
      </c>
      <c r="K66" s="45"/>
      <c r="L66" s="45"/>
      <c r="M66" s="45">
        <v>10</v>
      </c>
      <c r="N66" s="45">
        <v>3</v>
      </c>
      <c r="O66" s="45">
        <v>15</v>
      </c>
      <c r="P66" s="45">
        <v>2</v>
      </c>
      <c r="Q66" s="45"/>
      <c r="R66" s="45"/>
      <c r="S66" s="45">
        <v>10</v>
      </c>
      <c r="T66" s="45">
        <v>3</v>
      </c>
      <c r="U66" s="126">
        <f t="shared" si="2"/>
        <v>100</v>
      </c>
      <c r="V66" s="140">
        <f t="shared" si="3"/>
        <v>36.479999999999997</v>
      </c>
      <c r="W66" s="45">
        <f t="shared" si="13"/>
        <v>12</v>
      </c>
      <c r="X66" s="45">
        <v>14</v>
      </c>
      <c r="Y66" s="45">
        <f t="shared" si="11"/>
        <v>4.6052631578947372</v>
      </c>
      <c r="Z66" s="45"/>
      <c r="AA66" s="45">
        <v>2</v>
      </c>
      <c r="AB66" s="45"/>
      <c r="AC66" s="45"/>
      <c r="AD66" s="45">
        <v>9</v>
      </c>
      <c r="AE66" s="45">
        <v>3</v>
      </c>
    </row>
    <row r="67" spans="1:31" s="68" customFormat="1" ht="12.75">
      <c r="A67" s="89" t="s">
        <v>137</v>
      </c>
      <c r="B67" s="62" t="s">
        <v>118</v>
      </c>
      <c r="C67" s="55">
        <v>34.020000000000003</v>
      </c>
      <c r="D67" s="45">
        <v>64</v>
      </c>
      <c r="E67" s="45">
        <v>66</v>
      </c>
      <c r="F67" s="63">
        <f t="shared" si="14"/>
        <v>1.9400352733686066</v>
      </c>
      <c r="G67" s="45">
        <v>3</v>
      </c>
      <c r="H67" s="49">
        <f t="shared" si="8"/>
        <v>4.6879999999999997</v>
      </c>
      <c r="I67" s="45"/>
      <c r="J67" s="45">
        <v>0</v>
      </c>
      <c r="K67" s="45"/>
      <c r="L67" s="45"/>
      <c r="M67" s="45">
        <v>2</v>
      </c>
      <c r="N67" s="45">
        <v>1</v>
      </c>
      <c r="O67" s="45">
        <v>3</v>
      </c>
      <c r="P67" s="45">
        <v>0</v>
      </c>
      <c r="Q67" s="45"/>
      <c r="R67" s="45"/>
      <c r="S67" s="45">
        <v>2</v>
      </c>
      <c r="T67" s="45">
        <v>1</v>
      </c>
      <c r="U67" s="126">
        <f t="shared" si="2"/>
        <v>100</v>
      </c>
      <c r="V67" s="140">
        <f t="shared" si="3"/>
        <v>5.28</v>
      </c>
      <c r="W67" s="45">
        <f t="shared" si="13"/>
        <v>8</v>
      </c>
      <c r="X67" s="45">
        <v>4</v>
      </c>
      <c r="Y67" s="45">
        <f t="shared" si="11"/>
        <v>6.0606060606060606</v>
      </c>
      <c r="Z67" s="45"/>
      <c r="AA67" s="45">
        <v>0</v>
      </c>
      <c r="AB67" s="45"/>
      <c r="AC67" s="45"/>
      <c r="AD67" s="45">
        <v>3</v>
      </c>
      <c r="AE67" s="45">
        <v>1</v>
      </c>
    </row>
    <row r="68" spans="1:31" s="68" customFormat="1" ht="12.75">
      <c r="A68" s="89" t="s">
        <v>138</v>
      </c>
      <c r="B68" s="62" t="s">
        <v>119</v>
      </c>
      <c r="C68" s="55">
        <v>51.45</v>
      </c>
      <c r="D68" s="45">
        <v>56</v>
      </c>
      <c r="E68" s="45">
        <v>49</v>
      </c>
      <c r="F68" s="63">
        <f t="shared" si="14"/>
        <v>0.95238095238095233</v>
      </c>
      <c r="G68" s="45">
        <v>3</v>
      </c>
      <c r="H68" s="49">
        <f t="shared" si="8"/>
        <v>5.3570000000000002</v>
      </c>
      <c r="I68" s="45"/>
      <c r="J68" s="45">
        <v>0</v>
      </c>
      <c r="K68" s="45"/>
      <c r="L68" s="45"/>
      <c r="M68" s="45">
        <v>2</v>
      </c>
      <c r="N68" s="45">
        <v>1</v>
      </c>
      <c r="O68" s="45">
        <v>3</v>
      </c>
      <c r="P68" s="45">
        <v>0</v>
      </c>
      <c r="Q68" s="45"/>
      <c r="R68" s="45"/>
      <c r="S68" s="45">
        <v>2</v>
      </c>
      <c r="T68" s="45">
        <v>1</v>
      </c>
      <c r="U68" s="126">
        <f t="shared" si="2"/>
        <v>100</v>
      </c>
      <c r="V68" s="140">
        <f t="shared" si="3"/>
        <v>2.4500000000000002</v>
      </c>
      <c r="W68" s="45">
        <f t="shared" si="13"/>
        <v>5</v>
      </c>
      <c r="X68" s="45">
        <v>2</v>
      </c>
      <c r="Y68" s="45">
        <f t="shared" si="11"/>
        <v>4.0816326530612246</v>
      </c>
      <c r="Z68" s="45"/>
      <c r="AA68" s="45">
        <v>0</v>
      </c>
      <c r="AB68" s="45"/>
      <c r="AC68" s="45"/>
      <c r="AD68" s="45">
        <v>1</v>
      </c>
      <c r="AE68" s="45">
        <v>1</v>
      </c>
    </row>
    <row r="69" spans="1:31" s="68" customFormat="1" ht="12.75">
      <c r="A69" s="89" t="s">
        <v>139</v>
      </c>
      <c r="B69" s="62" t="s">
        <v>120</v>
      </c>
      <c r="C69" s="55">
        <v>60.13</v>
      </c>
      <c r="D69" s="45">
        <v>60</v>
      </c>
      <c r="E69" s="45">
        <v>103</v>
      </c>
      <c r="F69" s="63">
        <f t="shared" si="14"/>
        <v>1.712955263595543</v>
      </c>
      <c r="G69" s="45">
        <v>3</v>
      </c>
      <c r="H69" s="49">
        <f t="shared" si="8"/>
        <v>5</v>
      </c>
      <c r="I69" s="45"/>
      <c r="J69" s="45">
        <v>0</v>
      </c>
      <c r="K69" s="45"/>
      <c r="L69" s="45"/>
      <c r="M69" s="45">
        <v>2</v>
      </c>
      <c r="N69" s="45">
        <v>1</v>
      </c>
      <c r="O69" s="45">
        <v>3</v>
      </c>
      <c r="P69" s="45">
        <v>0</v>
      </c>
      <c r="Q69" s="45"/>
      <c r="R69" s="45"/>
      <c r="S69" s="45">
        <v>2</v>
      </c>
      <c r="T69" s="45">
        <v>1</v>
      </c>
      <c r="U69" s="126">
        <f t="shared" si="2"/>
        <v>100</v>
      </c>
      <c r="V69" s="140">
        <f t="shared" si="3"/>
        <v>8.24</v>
      </c>
      <c r="W69" s="45">
        <f t="shared" si="13"/>
        <v>8</v>
      </c>
      <c r="X69" s="45">
        <v>5</v>
      </c>
      <c r="Y69" s="45">
        <f t="shared" si="11"/>
        <v>4.8543689320388346</v>
      </c>
      <c r="Z69" s="45"/>
      <c r="AA69" s="45">
        <v>0</v>
      </c>
      <c r="AB69" s="45"/>
      <c r="AC69" s="45"/>
      <c r="AD69" s="45">
        <v>4</v>
      </c>
      <c r="AE69" s="45">
        <v>1</v>
      </c>
    </row>
    <row r="70" spans="1:31" s="68" customFormat="1" ht="12.75">
      <c r="A70" s="89" t="s">
        <v>140</v>
      </c>
      <c r="B70" s="62" t="s">
        <v>121</v>
      </c>
      <c r="C70" s="55">
        <v>72.73</v>
      </c>
      <c r="D70" s="45">
        <v>67</v>
      </c>
      <c r="E70" s="45">
        <v>77</v>
      </c>
      <c r="F70" s="63">
        <f t="shared" si="14"/>
        <v>1.0587102983638113</v>
      </c>
      <c r="G70" s="45">
        <v>3</v>
      </c>
      <c r="H70" s="49">
        <f t="shared" si="8"/>
        <v>4.4779999999999998</v>
      </c>
      <c r="I70" s="45"/>
      <c r="J70" s="45">
        <v>0</v>
      </c>
      <c r="K70" s="45"/>
      <c r="L70" s="45"/>
      <c r="M70" s="45">
        <v>2</v>
      </c>
      <c r="N70" s="45">
        <v>1</v>
      </c>
      <c r="O70" s="45">
        <v>3</v>
      </c>
      <c r="P70" s="45">
        <v>0</v>
      </c>
      <c r="Q70" s="45"/>
      <c r="R70" s="45"/>
      <c r="S70" s="45">
        <v>2</v>
      </c>
      <c r="T70" s="45">
        <v>1</v>
      </c>
      <c r="U70" s="126">
        <f t="shared" si="2"/>
        <v>100</v>
      </c>
      <c r="V70" s="140">
        <f t="shared" si="3"/>
        <v>6.16</v>
      </c>
      <c r="W70" s="45">
        <f t="shared" si="13"/>
        <v>8</v>
      </c>
      <c r="X70" s="45">
        <v>5</v>
      </c>
      <c r="Y70" s="45">
        <f t="shared" si="11"/>
        <v>6.4935064935064934</v>
      </c>
      <c r="Z70" s="45"/>
      <c r="AA70" s="45">
        <v>0</v>
      </c>
      <c r="AB70" s="45"/>
      <c r="AC70" s="45"/>
      <c r="AD70" s="45">
        <v>4</v>
      </c>
      <c r="AE70" s="45">
        <v>1</v>
      </c>
    </row>
    <row r="71" spans="1:31" s="68" customFormat="1" ht="12.75">
      <c r="A71" s="89" t="s">
        <v>141</v>
      </c>
      <c r="B71" s="62" t="s">
        <v>122</v>
      </c>
      <c r="C71" s="55">
        <v>77.900000000000006</v>
      </c>
      <c r="D71" s="45">
        <v>137</v>
      </c>
      <c r="E71" s="45">
        <v>143</v>
      </c>
      <c r="F71" s="63">
        <f t="shared" si="14"/>
        <v>1.8356867779204107</v>
      </c>
      <c r="G71" s="45">
        <v>7</v>
      </c>
      <c r="H71" s="49">
        <f t="shared" si="8"/>
        <v>5.109</v>
      </c>
      <c r="I71" s="45"/>
      <c r="J71" s="45">
        <v>1</v>
      </c>
      <c r="K71" s="45"/>
      <c r="L71" s="45"/>
      <c r="M71" s="45">
        <v>4</v>
      </c>
      <c r="N71" s="45">
        <v>2</v>
      </c>
      <c r="O71" s="45">
        <v>4</v>
      </c>
      <c r="P71" s="45">
        <v>1</v>
      </c>
      <c r="Q71" s="45"/>
      <c r="R71" s="45"/>
      <c r="S71" s="45">
        <v>3</v>
      </c>
      <c r="T71" s="45">
        <v>0</v>
      </c>
      <c r="U71" s="126">
        <f t="shared" si="2"/>
        <v>57.1</v>
      </c>
      <c r="V71" s="140">
        <f t="shared" si="3"/>
        <v>11.44</v>
      </c>
      <c r="W71" s="45">
        <f t="shared" si="13"/>
        <v>8</v>
      </c>
      <c r="X71" s="45">
        <v>7</v>
      </c>
      <c r="Y71" s="45">
        <f t="shared" si="11"/>
        <v>4.895104895104895</v>
      </c>
      <c r="Z71" s="45"/>
      <c r="AA71" s="45">
        <v>1</v>
      </c>
      <c r="AB71" s="45"/>
      <c r="AC71" s="45"/>
      <c r="AD71" s="45">
        <v>4</v>
      </c>
      <c r="AE71" s="45">
        <v>2</v>
      </c>
    </row>
    <row r="72" spans="1:31" s="68" customFormat="1" ht="12.75">
      <c r="A72" s="89" t="s">
        <v>142</v>
      </c>
      <c r="B72" s="62" t="s">
        <v>123</v>
      </c>
      <c r="C72" s="55">
        <v>46.33</v>
      </c>
      <c r="D72" s="45">
        <v>100</v>
      </c>
      <c r="E72" s="45">
        <v>108</v>
      </c>
      <c r="F72" s="63">
        <f t="shared" si="14"/>
        <v>2.3311029570472699</v>
      </c>
      <c r="G72" s="45">
        <v>5</v>
      </c>
      <c r="H72" s="49">
        <f t="shared" si="8"/>
        <v>5</v>
      </c>
      <c r="I72" s="45"/>
      <c r="J72" s="45">
        <v>0</v>
      </c>
      <c r="K72" s="45"/>
      <c r="L72" s="45"/>
      <c r="M72" s="45">
        <v>4</v>
      </c>
      <c r="N72" s="45">
        <v>1</v>
      </c>
      <c r="O72" s="45">
        <v>5</v>
      </c>
      <c r="P72" s="45">
        <v>0</v>
      </c>
      <c r="Q72" s="45"/>
      <c r="R72" s="45"/>
      <c r="S72" s="45">
        <v>4</v>
      </c>
      <c r="T72" s="45">
        <v>1</v>
      </c>
      <c r="U72" s="126">
        <f t="shared" si="2"/>
        <v>100</v>
      </c>
      <c r="V72" s="140">
        <f t="shared" si="3"/>
        <v>8.64</v>
      </c>
      <c r="W72" s="45">
        <f t="shared" si="13"/>
        <v>8</v>
      </c>
      <c r="X72" s="45">
        <v>5</v>
      </c>
      <c r="Y72" s="45">
        <f t="shared" si="11"/>
        <v>4.6296296296296298</v>
      </c>
      <c r="Z72" s="45"/>
      <c r="AA72" s="45">
        <v>0</v>
      </c>
      <c r="AB72" s="45"/>
      <c r="AC72" s="45"/>
      <c r="AD72" s="45">
        <v>4</v>
      </c>
      <c r="AE72" s="45">
        <v>1</v>
      </c>
    </row>
    <row r="73" spans="1:31" s="68" customFormat="1" ht="12.75">
      <c r="A73" s="89"/>
      <c r="B73" s="117" t="s">
        <v>64</v>
      </c>
      <c r="C73" s="120">
        <f>SUM(C59:C72)</f>
        <v>1003.5300000000001</v>
      </c>
      <c r="D73" s="71">
        <f>SUM(D59:D72)</f>
        <v>1802</v>
      </c>
      <c r="E73" s="71">
        <f>SUM(E59:E72)</f>
        <v>2018</v>
      </c>
      <c r="F73" s="121">
        <f t="shared" si="14"/>
        <v>2.0109015176427212</v>
      </c>
      <c r="G73" s="114">
        <f>SUM(G59:G72)</f>
        <v>92</v>
      </c>
      <c r="H73" s="111">
        <f t="shared" si="8"/>
        <v>5.1050000000000004</v>
      </c>
      <c r="I73" s="71"/>
      <c r="J73" s="118">
        <f>SUM(J59:J72)</f>
        <v>8</v>
      </c>
      <c r="K73" s="45"/>
      <c r="L73" s="45"/>
      <c r="M73" s="118">
        <f>SUM(M59:M72)</f>
        <v>61</v>
      </c>
      <c r="N73" s="118">
        <f>SUM(N59:N72)</f>
        <v>23</v>
      </c>
      <c r="O73" s="118">
        <f>SUM(O59:O72)</f>
        <v>85</v>
      </c>
      <c r="P73" s="118">
        <f t="shared" ref="P73:T73" si="15">SUM(P59:P72)</f>
        <v>8</v>
      </c>
      <c r="Q73" s="118">
        <f t="shared" si="15"/>
        <v>0</v>
      </c>
      <c r="R73" s="118">
        <f t="shared" si="15"/>
        <v>0</v>
      </c>
      <c r="S73" s="118">
        <f t="shared" si="15"/>
        <v>58</v>
      </c>
      <c r="T73" s="118">
        <f t="shared" si="15"/>
        <v>19</v>
      </c>
      <c r="U73" s="65">
        <f t="shared" si="2"/>
        <v>92.4</v>
      </c>
      <c r="V73" s="115">
        <f t="shared" si="3"/>
        <v>161.44</v>
      </c>
      <c r="W73" s="45">
        <f t="shared" si="13"/>
        <v>8</v>
      </c>
      <c r="X73" s="71">
        <f>SUM(X59:X72)</f>
        <v>101</v>
      </c>
      <c r="Y73" s="71">
        <f t="shared" si="11"/>
        <v>5.0049554013875124</v>
      </c>
      <c r="Z73" s="71"/>
      <c r="AA73" s="71">
        <f>SUM(AA59:AA72)</f>
        <v>9</v>
      </c>
      <c r="AB73" s="71"/>
      <c r="AC73" s="71"/>
      <c r="AD73" s="71">
        <f t="shared" ref="AD73:AE73" si="16">SUM(AD59:AD72)</f>
        <v>67</v>
      </c>
      <c r="AE73" s="71">
        <f t="shared" si="16"/>
        <v>25</v>
      </c>
    </row>
    <row r="74" spans="1:31" s="116" customFormat="1" ht="12.75">
      <c r="A74" s="119"/>
      <c r="B74" s="117" t="s">
        <v>124</v>
      </c>
      <c r="C74" s="120">
        <f>SUM(C57+C73)</f>
        <v>2074.5320000000002</v>
      </c>
      <c r="D74" s="112">
        <f>SUM(D57+D73)</f>
        <v>7623</v>
      </c>
      <c r="E74" s="112">
        <f>SUM(E57+E73)</f>
        <v>7568</v>
      </c>
      <c r="F74" s="121">
        <f t="shared" si="14"/>
        <v>3.6480517051556687</v>
      </c>
      <c r="G74" s="112">
        <f>SUM(G73+G57)</f>
        <v>516</v>
      </c>
      <c r="H74" s="111">
        <f t="shared" si="8"/>
        <v>6.7690000000000001</v>
      </c>
      <c r="I74" s="71"/>
      <c r="J74" s="118">
        <f>J57+J73</f>
        <v>50</v>
      </c>
      <c r="K74" s="71"/>
      <c r="L74" s="71"/>
      <c r="M74" s="118">
        <f>M57+M73</f>
        <v>344</v>
      </c>
      <c r="N74" s="118">
        <f>N57+N73</f>
        <v>122</v>
      </c>
      <c r="O74" s="122">
        <f>O57+O73</f>
        <v>478</v>
      </c>
      <c r="P74" s="122">
        <f t="shared" ref="P74:T74" si="17">P57+P73</f>
        <v>37</v>
      </c>
      <c r="Q74" s="122">
        <f t="shared" si="17"/>
        <v>0</v>
      </c>
      <c r="R74" s="122">
        <f t="shared" si="17"/>
        <v>0</v>
      </c>
      <c r="S74" s="122">
        <f t="shared" si="17"/>
        <v>336</v>
      </c>
      <c r="T74" s="122">
        <f t="shared" si="17"/>
        <v>105</v>
      </c>
      <c r="U74" s="65">
        <f t="shared" si="2"/>
        <v>92.6</v>
      </c>
      <c r="V74" s="140">
        <f t="shared" si="3"/>
        <v>908.16</v>
      </c>
      <c r="W74" s="45">
        <f t="shared" si="13"/>
        <v>12</v>
      </c>
      <c r="X74" s="71">
        <f>SUM(X73+X57)</f>
        <v>538</v>
      </c>
      <c r="Y74" s="45">
        <f t="shared" si="11"/>
        <v>7.1088794926004226</v>
      </c>
      <c r="Z74" s="71"/>
      <c r="AA74" s="71">
        <f>SUM(AA73+AA57)</f>
        <v>54</v>
      </c>
      <c r="AB74" s="71"/>
      <c r="AC74" s="71"/>
      <c r="AD74" s="71">
        <f t="shared" ref="AD74:AE74" si="18">SUM(AD73+AD57)</f>
        <v>354</v>
      </c>
      <c r="AE74" s="71">
        <f t="shared" si="18"/>
        <v>130</v>
      </c>
    </row>
    <row r="75" spans="1:31" s="68" customFormat="1" ht="12.75">
      <c r="A75" s="160" t="s">
        <v>125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3"/>
    </row>
    <row r="76" spans="1:31" s="68" customFormat="1" ht="12.75">
      <c r="A76" s="89" t="s">
        <v>143</v>
      </c>
      <c r="B76" s="62" t="s">
        <v>126</v>
      </c>
      <c r="C76" s="55">
        <v>5.7</v>
      </c>
      <c r="D76" s="45">
        <v>8</v>
      </c>
      <c r="E76" s="45">
        <v>6</v>
      </c>
      <c r="F76" s="66">
        <f>SUM(E76/C76)</f>
        <v>1.0526315789473684</v>
      </c>
      <c r="G76" s="45" t="s">
        <v>147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s="68" customFormat="1" ht="12.75">
      <c r="A77" s="89" t="s">
        <v>144</v>
      </c>
      <c r="B77" s="62" t="s">
        <v>127</v>
      </c>
      <c r="C77" s="55">
        <v>3.3</v>
      </c>
      <c r="D77" s="45">
        <v>12</v>
      </c>
      <c r="E77" s="45">
        <v>19</v>
      </c>
      <c r="F77" s="63">
        <f t="shared" ref="F77:F80" si="19">SUM(E77/C77)</f>
        <v>5.7575757575757578</v>
      </c>
      <c r="G77" s="45" t="s">
        <v>147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s="68" customFormat="1" ht="12.75">
      <c r="A78" s="89" t="s">
        <v>145</v>
      </c>
      <c r="B78" s="62" t="s">
        <v>128</v>
      </c>
      <c r="C78" s="55">
        <v>44.436</v>
      </c>
      <c r="D78" s="45">
        <v>65</v>
      </c>
      <c r="E78" s="45">
        <v>70</v>
      </c>
      <c r="F78" s="63">
        <f t="shared" si="19"/>
        <v>1.575299306868305</v>
      </c>
      <c r="G78" s="45" t="s">
        <v>147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s="68" customFormat="1" ht="12.75">
      <c r="A79" s="89" t="s">
        <v>146</v>
      </c>
      <c r="B79" s="62" t="s">
        <v>129</v>
      </c>
      <c r="C79" s="55">
        <v>9.49</v>
      </c>
      <c r="D79" s="45">
        <v>87</v>
      </c>
      <c r="E79" s="45">
        <v>66</v>
      </c>
      <c r="F79" s="63">
        <f t="shared" si="19"/>
        <v>6.9546891464699678</v>
      </c>
      <c r="G79" s="45" t="s">
        <v>147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s="116" customFormat="1" ht="12.75">
      <c r="A80" s="119"/>
      <c r="B80" s="106" t="s">
        <v>124</v>
      </c>
      <c r="C80" s="120">
        <f>SUM(C74+C76+C77+C78+C79)</f>
        <v>2137.4580000000001</v>
      </c>
      <c r="D80" s="112">
        <f>SUM(D74+D76+D77+D78+D79)</f>
        <v>7795</v>
      </c>
      <c r="E80" s="112">
        <f>SUM(E74+E76+E77+E78+E79)</f>
        <v>7729</v>
      </c>
      <c r="F80" s="121">
        <f t="shared" si="19"/>
        <v>3.6159774835341794</v>
      </c>
      <c r="G80" s="71" t="s">
        <v>147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</row>
  </sheetData>
  <mergeCells count="39">
    <mergeCell ref="A58:AE58"/>
    <mergeCell ref="A75:AE75"/>
    <mergeCell ref="D7:E8"/>
    <mergeCell ref="F7:F11"/>
    <mergeCell ref="G7:U7"/>
    <mergeCell ref="J9:N9"/>
    <mergeCell ref="V7:AE7"/>
    <mergeCell ref="A1:AE1"/>
    <mergeCell ref="A2:AE2"/>
    <mergeCell ref="A4:O4"/>
    <mergeCell ref="A5:O5"/>
    <mergeCell ref="A7:A11"/>
    <mergeCell ref="B7:B11"/>
    <mergeCell ref="C7:C11"/>
    <mergeCell ref="O9:O11"/>
    <mergeCell ref="P9:T9"/>
    <mergeCell ref="U9:U11"/>
    <mergeCell ref="G8:N8"/>
    <mergeCell ref="O8:U8"/>
    <mergeCell ref="V8:W8"/>
    <mergeCell ref="X8:AE8"/>
    <mergeCell ref="D9:D11"/>
    <mergeCell ref="W9:W11"/>
    <mergeCell ref="A13:AE13"/>
    <mergeCell ref="J10:M10"/>
    <mergeCell ref="N10:N11"/>
    <mergeCell ref="P10:S10"/>
    <mergeCell ref="T10:T11"/>
    <mergeCell ref="AA10:AD10"/>
    <mergeCell ref="AE10:AE11"/>
    <mergeCell ref="V9:V11"/>
    <mergeCell ref="E9:E11"/>
    <mergeCell ref="G9:G11"/>
    <mergeCell ref="H9:H11"/>
    <mergeCell ref="I9:I11"/>
    <mergeCell ref="X9:X11"/>
    <mergeCell ref="Y9:Y11"/>
    <mergeCell ref="Z9:Z11"/>
    <mergeCell ref="AA9:AE9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verticalDpi="0" r:id="rId1"/>
  <rowBreaks count="1" manualBreakCount="1">
    <brk id="4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80"/>
  <sheetViews>
    <sheetView view="pageBreakPreview" topLeftCell="A4" zoomScale="110" zoomScaleNormal="70" zoomScaleSheetLayoutView="110" workbookViewId="0">
      <pane ySplit="8" topLeftCell="A78" activePane="bottomLeft" state="frozen"/>
      <selection activeCell="A4" sqref="A4"/>
      <selection pane="bottomLeft" activeCell="A81" sqref="A81:XFD84"/>
    </sheetView>
  </sheetViews>
  <sheetFormatPr defaultRowHeight="15"/>
  <cols>
    <col min="1" max="1" width="3.7109375" style="60" customWidth="1"/>
    <col min="2" max="2" width="22.7109375" style="60" customWidth="1"/>
    <col min="3" max="3" width="13.85546875" style="60" customWidth="1"/>
    <col min="4" max="4" width="9.85546875" style="60" bestFit="1" customWidth="1"/>
    <col min="5" max="5" width="9.140625" style="60"/>
    <col min="6" max="6" width="18.28515625" style="60" customWidth="1"/>
    <col min="7" max="7" width="4.85546875" style="60" bestFit="1" customWidth="1"/>
    <col min="8" max="8" width="14.85546875" style="60" bestFit="1" customWidth="1"/>
    <col min="9" max="9" width="4.85546875" style="60" customWidth="1"/>
    <col min="10" max="10" width="4.7109375" style="60" customWidth="1"/>
    <col min="11" max="11" width="5.7109375" style="60" customWidth="1"/>
    <col min="12" max="12" width="5.28515625" style="60" customWidth="1"/>
    <col min="13" max="13" width="5.7109375" style="60" customWidth="1"/>
    <col min="14" max="14" width="4.28515625" style="60" customWidth="1"/>
    <col min="15" max="15" width="4" style="141" customWidth="1"/>
    <col min="16" max="16" width="5.5703125" style="141" customWidth="1"/>
    <col min="17" max="17" width="6.42578125" style="141" customWidth="1"/>
    <col min="18" max="18" width="5.42578125" style="141" customWidth="1"/>
    <col min="19" max="19" width="5.140625" style="141" customWidth="1"/>
    <col min="20" max="20" width="4.7109375" style="60" customWidth="1"/>
    <col min="21" max="21" width="14.85546875" style="60" bestFit="1" customWidth="1"/>
    <col min="22" max="22" width="4.85546875" style="60" customWidth="1"/>
    <col min="23" max="23" width="5.85546875" style="60" customWidth="1"/>
    <col min="24" max="24" width="4.5703125" style="60" customWidth="1"/>
    <col min="25" max="25" width="4.42578125" style="60" customWidth="1"/>
    <col min="26" max="26" width="5" style="60" customWidth="1"/>
    <col min="27" max="27" width="4.42578125" style="60" customWidth="1"/>
    <col min="28" max="28" width="6" style="60" customWidth="1"/>
    <col min="29" max="29" width="4" style="60" customWidth="1"/>
    <col min="30" max="30" width="5.42578125" style="60" customWidth="1"/>
    <col min="31" max="31" width="4.28515625" style="60" customWidth="1"/>
    <col min="32" max="16384" width="9.140625" style="60"/>
  </cols>
  <sheetData>
    <row r="1" spans="1:31" ht="2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0.25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1" ht="18.75">
      <c r="A3" s="90"/>
    </row>
    <row r="4" spans="1:31" ht="18.75">
      <c r="A4" s="159" t="s">
        <v>19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31" ht="18.75">
      <c r="A5" s="159" t="s">
        <v>148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31" ht="18.75">
      <c r="A6" s="90"/>
    </row>
    <row r="7" spans="1:31" ht="77.25" customHeight="1">
      <c r="A7" s="156" t="s">
        <v>1</v>
      </c>
      <c r="B7" s="156" t="s">
        <v>167</v>
      </c>
      <c r="C7" s="156" t="s">
        <v>168</v>
      </c>
      <c r="D7" s="156" t="s">
        <v>169</v>
      </c>
      <c r="E7" s="156"/>
      <c r="F7" s="156" t="s">
        <v>171</v>
      </c>
      <c r="G7" s="156">
        <v>2023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2024</v>
      </c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ht="55.5" customHeight="1">
      <c r="A8" s="156"/>
      <c r="B8" s="156"/>
      <c r="C8" s="156"/>
      <c r="D8" s="156"/>
      <c r="E8" s="156"/>
      <c r="F8" s="156"/>
      <c r="G8" s="156" t="s">
        <v>2</v>
      </c>
      <c r="H8" s="156"/>
      <c r="I8" s="156"/>
      <c r="J8" s="156"/>
      <c r="K8" s="156"/>
      <c r="L8" s="156"/>
      <c r="M8" s="156"/>
      <c r="N8" s="156"/>
      <c r="O8" s="156" t="s">
        <v>3</v>
      </c>
      <c r="P8" s="156"/>
      <c r="Q8" s="156"/>
      <c r="R8" s="156"/>
      <c r="S8" s="156"/>
      <c r="T8" s="156"/>
      <c r="U8" s="156"/>
      <c r="V8" s="156" t="s">
        <v>172</v>
      </c>
      <c r="W8" s="156"/>
      <c r="X8" s="156" t="s">
        <v>4</v>
      </c>
      <c r="Y8" s="156"/>
      <c r="Z8" s="156"/>
      <c r="AA8" s="156"/>
      <c r="AB8" s="156"/>
      <c r="AC8" s="156"/>
      <c r="AD8" s="156"/>
      <c r="AE8" s="156"/>
    </row>
    <row r="9" spans="1:31">
      <c r="A9" s="156"/>
      <c r="B9" s="156"/>
      <c r="C9" s="156"/>
      <c r="D9" s="156">
        <v>2023</v>
      </c>
      <c r="E9" s="156">
        <v>2024</v>
      </c>
      <c r="F9" s="156"/>
      <c r="G9" s="157" t="s">
        <v>5</v>
      </c>
      <c r="H9" s="157" t="s">
        <v>6</v>
      </c>
      <c r="I9" s="157" t="s">
        <v>7</v>
      </c>
      <c r="J9" s="156" t="s">
        <v>8</v>
      </c>
      <c r="K9" s="156"/>
      <c r="L9" s="156"/>
      <c r="M9" s="156"/>
      <c r="N9" s="156"/>
      <c r="O9" s="157" t="s">
        <v>5</v>
      </c>
      <c r="P9" s="156" t="s">
        <v>8</v>
      </c>
      <c r="Q9" s="156"/>
      <c r="R9" s="156"/>
      <c r="S9" s="156"/>
      <c r="T9" s="156"/>
      <c r="U9" s="157" t="s">
        <v>9</v>
      </c>
      <c r="V9" s="157" t="s">
        <v>5</v>
      </c>
      <c r="W9" s="157" t="s">
        <v>6</v>
      </c>
      <c r="X9" s="157" t="s">
        <v>5</v>
      </c>
      <c r="Y9" s="157" t="s">
        <v>6</v>
      </c>
      <c r="Z9" s="157" t="s">
        <v>10</v>
      </c>
      <c r="AA9" s="156" t="s">
        <v>8</v>
      </c>
      <c r="AB9" s="156"/>
      <c r="AC9" s="156"/>
      <c r="AD9" s="156"/>
      <c r="AE9" s="156"/>
    </row>
    <row r="10" spans="1:31" ht="24" customHeight="1">
      <c r="A10" s="156"/>
      <c r="B10" s="156"/>
      <c r="C10" s="156"/>
      <c r="D10" s="156"/>
      <c r="E10" s="156"/>
      <c r="F10" s="156"/>
      <c r="G10" s="157"/>
      <c r="H10" s="157"/>
      <c r="I10" s="157"/>
      <c r="J10" s="156" t="s">
        <v>11</v>
      </c>
      <c r="K10" s="156"/>
      <c r="L10" s="156"/>
      <c r="M10" s="156"/>
      <c r="N10" s="157" t="s">
        <v>12</v>
      </c>
      <c r="O10" s="157"/>
      <c r="P10" s="156" t="s">
        <v>11</v>
      </c>
      <c r="Q10" s="156"/>
      <c r="R10" s="156"/>
      <c r="S10" s="156"/>
      <c r="T10" s="157" t="s">
        <v>13</v>
      </c>
      <c r="U10" s="157"/>
      <c r="V10" s="157"/>
      <c r="W10" s="157"/>
      <c r="X10" s="157"/>
      <c r="Y10" s="157"/>
      <c r="Z10" s="157"/>
      <c r="AA10" s="156" t="s">
        <v>11</v>
      </c>
      <c r="AB10" s="156"/>
      <c r="AC10" s="156"/>
      <c r="AD10" s="156"/>
      <c r="AE10" s="157" t="s">
        <v>13</v>
      </c>
    </row>
    <row r="11" spans="1:31" ht="93.75" customHeight="1">
      <c r="A11" s="156"/>
      <c r="B11" s="156"/>
      <c r="C11" s="156"/>
      <c r="D11" s="156"/>
      <c r="E11" s="156"/>
      <c r="F11" s="156"/>
      <c r="G11" s="157"/>
      <c r="H11" s="157"/>
      <c r="I11" s="157"/>
      <c r="J11" s="139" t="s">
        <v>14</v>
      </c>
      <c r="K11" s="139" t="s">
        <v>15</v>
      </c>
      <c r="L11" s="139" t="s">
        <v>16</v>
      </c>
      <c r="M11" s="139" t="s">
        <v>17</v>
      </c>
      <c r="N11" s="157"/>
      <c r="O11" s="157"/>
      <c r="P11" s="139" t="s">
        <v>14</v>
      </c>
      <c r="Q11" s="139" t="s">
        <v>15</v>
      </c>
      <c r="R11" s="139" t="s">
        <v>16</v>
      </c>
      <c r="S11" s="139" t="s">
        <v>17</v>
      </c>
      <c r="T11" s="157"/>
      <c r="U11" s="157"/>
      <c r="V11" s="157"/>
      <c r="W11" s="157"/>
      <c r="X11" s="157"/>
      <c r="Y11" s="157"/>
      <c r="Z11" s="157"/>
      <c r="AA11" s="139" t="s">
        <v>14</v>
      </c>
      <c r="AB11" s="139" t="s">
        <v>15</v>
      </c>
      <c r="AC11" s="139" t="s">
        <v>16</v>
      </c>
      <c r="AD11" s="139" t="s">
        <v>17</v>
      </c>
      <c r="AE11" s="157"/>
    </row>
    <row r="12" spans="1:31">
      <c r="A12" s="138">
        <v>1</v>
      </c>
      <c r="B12" s="138">
        <v>2</v>
      </c>
      <c r="C12" s="138">
        <v>3</v>
      </c>
      <c r="D12" s="138">
        <v>4</v>
      </c>
      <c r="E12" s="138">
        <v>5</v>
      </c>
      <c r="F12" s="138">
        <v>6</v>
      </c>
      <c r="G12" s="138">
        <v>7</v>
      </c>
      <c r="H12" s="138">
        <v>8</v>
      </c>
      <c r="I12" s="138">
        <v>9</v>
      </c>
      <c r="J12" s="138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8">
        <v>16</v>
      </c>
      <c r="Q12" s="138">
        <v>17</v>
      </c>
      <c r="R12" s="138">
        <v>18</v>
      </c>
      <c r="S12" s="138">
        <v>19</v>
      </c>
      <c r="T12" s="138">
        <v>20</v>
      </c>
      <c r="U12" s="138">
        <v>21</v>
      </c>
      <c r="V12" s="138">
        <v>22</v>
      </c>
      <c r="W12" s="138">
        <v>23</v>
      </c>
      <c r="X12" s="138">
        <v>24</v>
      </c>
      <c r="Y12" s="138">
        <v>25</v>
      </c>
      <c r="Z12" s="138">
        <v>26</v>
      </c>
      <c r="AA12" s="138">
        <v>27</v>
      </c>
      <c r="AB12" s="138">
        <v>28</v>
      </c>
      <c r="AC12" s="138">
        <v>29</v>
      </c>
      <c r="AD12" s="138">
        <v>30</v>
      </c>
      <c r="AE12" s="138">
        <v>31</v>
      </c>
    </row>
    <row r="13" spans="1:31">
      <c r="A13" s="156" t="s">
        <v>18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>
      <c r="A14" s="67" t="s">
        <v>65</v>
      </c>
      <c r="B14" s="39" t="s">
        <v>21</v>
      </c>
      <c r="C14" s="56">
        <v>36.86</v>
      </c>
      <c r="D14" s="126">
        <v>11</v>
      </c>
      <c r="E14" s="126">
        <v>13</v>
      </c>
      <c r="F14" s="49">
        <f>SUM(E14/C14)</f>
        <v>0.35268583830710798</v>
      </c>
      <c r="G14" s="126">
        <v>3</v>
      </c>
      <c r="H14" s="49">
        <f t="shared" ref="H14:H56" si="0">IF(D14=0,0,ROUND(G14*100/D14,3))</f>
        <v>27.273</v>
      </c>
      <c r="I14" s="126"/>
      <c r="J14" s="54"/>
      <c r="K14" s="126"/>
      <c r="L14" s="126"/>
      <c r="M14" s="126">
        <v>3</v>
      </c>
      <c r="N14" s="54"/>
      <c r="O14" s="126">
        <v>2</v>
      </c>
      <c r="P14" s="126"/>
      <c r="Q14" s="126"/>
      <c r="R14" s="126"/>
      <c r="S14" s="126">
        <v>2</v>
      </c>
      <c r="T14" s="126"/>
      <c r="U14" s="126">
        <f t="shared" ref="U14:U56" si="1">IF(G14=0,0,ROUND(O14*100/G14,1))</f>
        <v>66.7</v>
      </c>
      <c r="V14" s="126">
        <f>ROUNDDOWN(IF(E14=0,0,ROUND(E14*30/100,1)),0)</f>
        <v>3</v>
      </c>
      <c r="W14" s="126">
        <f>IF(E14=0,0,ROUNDUP(V14*100/E14,3))</f>
        <v>23.077000000000002</v>
      </c>
      <c r="X14" s="126">
        <v>3</v>
      </c>
      <c r="Y14" s="126">
        <f>SUM(X14*100/E14)</f>
        <v>23.076923076923077</v>
      </c>
      <c r="Z14" s="126"/>
      <c r="AA14" s="126"/>
      <c r="AB14" s="126"/>
      <c r="AC14" s="126"/>
      <c r="AD14" s="126">
        <v>3</v>
      </c>
      <c r="AE14" s="126"/>
    </row>
    <row r="15" spans="1:31">
      <c r="A15" s="67" t="s">
        <v>66</v>
      </c>
      <c r="B15" s="39" t="s">
        <v>22</v>
      </c>
      <c r="C15" s="56">
        <v>49.981999999999999</v>
      </c>
      <c r="D15" s="126">
        <v>27</v>
      </c>
      <c r="E15" s="126">
        <v>26</v>
      </c>
      <c r="F15" s="142">
        <f>SUM(E15/C15)</f>
        <v>0.52018726741626986</v>
      </c>
      <c r="G15" s="126">
        <v>3</v>
      </c>
      <c r="H15" s="49">
        <f t="shared" si="0"/>
        <v>11.111000000000001</v>
      </c>
      <c r="I15" s="126"/>
      <c r="J15" s="54"/>
      <c r="K15" s="126"/>
      <c r="L15" s="126"/>
      <c r="M15" s="126">
        <v>3</v>
      </c>
      <c r="N15" s="54"/>
      <c r="O15" s="126">
        <v>3</v>
      </c>
      <c r="P15" s="126"/>
      <c r="Q15" s="126"/>
      <c r="R15" s="126"/>
      <c r="S15" s="126">
        <v>3</v>
      </c>
      <c r="T15" s="126"/>
      <c r="U15" s="126">
        <f t="shared" si="1"/>
        <v>100</v>
      </c>
      <c r="V15" s="126">
        <f t="shared" ref="V15:V74" si="2">ROUNDDOWN(IF(E15=0,0,ROUND(E15*30/100,1)),0)</f>
        <v>7</v>
      </c>
      <c r="W15" s="126">
        <f t="shared" ref="W15:W74" si="3">IF(E15=0,0,ROUNDUP(V15*100/E15,3))</f>
        <v>26.923999999999999</v>
      </c>
      <c r="X15" s="126">
        <v>3</v>
      </c>
      <c r="Y15" s="126">
        <f>SUM(X15*100/E15)</f>
        <v>11.538461538461538</v>
      </c>
      <c r="Z15" s="126"/>
      <c r="AA15" s="126"/>
      <c r="AB15" s="126"/>
      <c r="AC15" s="126"/>
      <c r="AD15" s="126">
        <v>3</v>
      </c>
      <c r="AE15" s="126"/>
    </row>
    <row r="16" spans="1:31" ht="14.25" customHeight="1">
      <c r="A16" s="67" t="s">
        <v>67</v>
      </c>
      <c r="B16" s="39" t="s">
        <v>23</v>
      </c>
      <c r="C16" s="56">
        <v>16.64</v>
      </c>
      <c r="D16" s="45">
        <v>0</v>
      </c>
      <c r="E16" s="45">
        <v>0</v>
      </c>
      <c r="F16" s="49">
        <f t="shared" ref="F16:F57" si="4">SUM(E16/C16)</f>
        <v>0</v>
      </c>
      <c r="G16" s="126">
        <v>0</v>
      </c>
      <c r="H16" s="49">
        <f t="shared" si="0"/>
        <v>0</v>
      </c>
      <c r="I16" s="48"/>
      <c r="J16" s="54"/>
      <c r="K16" s="45"/>
      <c r="L16" s="45"/>
      <c r="M16" s="45">
        <v>0</v>
      </c>
      <c r="N16" s="54"/>
      <c r="O16" s="42">
        <v>0</v>
      </c>
      <c r="P16" s="42"/>
      <c r="Q16" s="42"/>
      <c r="R16" s="42"/>
      <c r="S16" s="42">
        <v>0</v>
      </c>
      <c r="T16" s="48"/>
      <c r="U16" s="126">
        <f t="shared" si="1"/>
        <v>0</v>
      </c>
      <c r="V16" s="126">
        <f t="shared" si="2"/>
        <v>0</v>
      </c>
      <c r="W16" s="126">
        <f t="shared" si="3"/>
        <v>0</v>
      </c>
      <c r="X16" s="126">
        <v>0</v>
      </c>
      <c r="Y16" s="126">
        <v>0</v>
      </c>
      <c r="Z16" s="48"/>
      <c r="AA16" s="48"/>
      <c r="AB16" s="48"/>
      <c r="AC16" s="48"/>
      <c r="AD16" s="45">
        <v>0</v>
      </c>
      <c r="AE16" s="48"/>
    </row>
    <row r="17" spans="1:31">
      <c r="A17" s="67" t="s">
        <v>68</v>
      </c>
      <c r="B17" s="39" t="s">
        <v>24</v>
      </c>
      <c r="C17" s="56">
        <v>11.34</v>
      </c>
      <c r="D17" s="45">
        <v>9</v>
      </c>
      <c r="E17" s="45">
        <v>9</v>
      </c>
      <c r="F17" s="49">
        <f t="shared" si="4"/>
        <v>0.79365079365079361</v>
      </c>
      <c r="G17" s="126">
        <v>1</v>
      </c>
      <c r="H17" s="49">
        <f t="shared" si="0"/>
        <v>11.111000000000001</v>
      </c>
      <c r="I17" s="48"/>
      <c r="J17" s="54"/>
      <c r="K17" s="45"/>
      <c r="L17" s="45"/>
      <c r="M17" s="45">
        <v>1</v>
      </c>
      <c r="N17" s="54"/>
      <c r="O17" s="42">
        <v>0</v>
      </c>
      <c r="P17" s="42"/>
      <c r="Q17" s="42"/>
      <c r="R17" s="42"/>
      <c r="S17" s="42">
        <v>0</v>
      </c>
      <c r="T17" s="48"/>
      <c r="U17" s="126">
        <f t="shared" si="1"/>
        <v>0</v>
      </c>
      <c r="V17" s="126">
        <f t="shared" si="2"/>
        <v>2</v>
      </c>
      <c r="W17" s="126">
        <f t="shared" si="3"/>
        <v>22.223000000000003</v>
      </c>
      <c r="X17" s="126">
        <v>1</v>
      </c>
      <c r="Y17" s="126">
        <f t="shared" ref="Y17:Y46" si="5">SUM(X17*100/E17)</f>
        <v>11.111111111111111</v>
      </c>
      <c r="Z17" s="48"/>
      <c r="AA17" s="48"/>
      <c r="AB17" s="48"/>
      <c r="AC17" s="48"/>
      <c r="AD17" s="45">
        <v>1</v>
      </c>
      <c r="AE17" s="48"/>
    </row>
    <row r="18" spans="1:31">
      <c r="A18" s="67" t="s">
        <v>69</v>
      </c>
      <c r="B18" s="39" t="s">
        <v>25</v>
      </c>
      <c r="C18" s="56">
        <v>3.3130000000000002</v>
      </c>
      <c r="D18" s="45">
        <v>3</v>
      </c>
      <c r="E18" s="45">
        <v>4</v>
      </c>
      <c r="F18" s="49">
        <f t="shared" si="4"/>
        <v>1.2073649260488981</v>
      </c>
      <c r="G18" s="126">
        <v>0</v>
      </c>
      <c r="H18" s="49">
        <f t="shared" si="0"/>
        <v>0</v>
      </c>
      <c r="I18" s="48"/>
      <c r="J18" s="54"/>
      <c r="K18" s="45"/>
      <c r="L18" s="45"/>
      <c r="M18" s="45">
        <v>0</v>
      </c>
      <c r="N18" s="54"/>
      <c r="O18" s="42">
        <v>0</v>
      </c>
      <c r="P18" s="42"/>
      <c r="Q18" s="42"/>
      <c r="R18" s="42"/>
      <c r="S18" s="42">
        <v>0</v>
      </c>
      <c r="T18" s="48"/>
      <c r="U18" s="126">
        <f t="shared" si="1"/>
        <v>0</v>
      </c>
      <c r="V18" s="126">
        <f t="shared" si="2"/>
        <v>1</v>
      </c>
      <c r="W18" s="126">
        <f t="shared" si="3"/>
        <v>25</v>
      </c>
      <c r="X18" s="126">
        <v>1</v>
      </c>
      <c r="Y18" s="126">
        <f t="shared" si="5"/>
        <v>25</v>
      </c>
      <c r="Z18" s="48"/>
      <c r="AA18" s="48"/>
      <c r="AB18" s="48"/>
      <c r="AC18" s="48"/>
      <c r="AD18" s="45">
        <v>1</v>
      </c>
      <c r="AE18" s="48"/>
    </row>
    <row r="19" spans="1:31">
      <c r="A19" s="67" t="s">
        <v>70</v>
      </c>
      <c r="B19" s="39" t="s">
        <v>26</v>
      </c>
      <c r="C19" s="56">
        <v>67.251000000000005</v>
      </c>
      <c r="D19" s="45">
        <v>46</v>
      </c>
      <c r="E19" s="45">
        <v>44</v>
      </c>
      <c r="F19" s="49">
        <f t="shared" si="4"/>
        <v>0.65426536408380542</v>
      </c>
      <c r="G19" s="126">
        <v>7</v>
      </c>
      <c r="H19" s="49">
        <f t="shared" si="0"/>
        <v>15.217000000000001</v>
      </c>
      <c r="I19" s="48"/>
      <c r="J19" s="54"/>
      <c r="K19" s="45"/>
      <c r="L19" s="45"/>
      <c r="M19" s="45">
        <v>7</v>
      </c>
      <c r="N19" s="54"/>
      <c r="O19" s="42">
        <v>2</v>
      </c>
      <c r="P19" s="42"/>
      <c r="Q19" s="42"/>
      <c r="R19" s="42"/>
      <c r="S19" s="42">
        <v>2</v>
      </c>
      <c r="T19" s="48"/>
      <c r="U19" s="126">
        <f t="shared" si="1"/>
        <v>28.6</v>
      </c>
      <c r="V19" s="126">
        <f t="shared" si="2"/>
        <v>13</v>
      </c>
      <c r="W19" s="126">
        <f t="shared" si="3"/>
        <v>29.546000000000003</v>
      </c>
      <c r="X19" s="126">
        <v>7</v>
      </c>
      <c r="Y19" s="126">
        <f t="shared" si="5"/>
        <v>15.909090909090908</v>
      </c>
      <c r="Z19" s="48"/>
      <c r="AA19" s="48"/>
      <c r="AB19" s="48"/>
      <c r="AC19" s="48"/>
      <c r="AD19" s="45">
        <v>7</v>
      </c>
      <c r="AE19" s="48"/>
    </row>
    <row r="20" spans="1:31">
      <c r="A20" s="67" t="s">
        <v>71</v>
      </c>
      <c r="B20" s="39" t="s">
        <v>27</v>
      </c>
      <c r="C20" s="56">
        <v>22.61</v>
      </c>
      <c r="D20" s="45">
        <v>15</v>
      </c>
      <c r="E20" s="45">
        <v>15</v>
      </c>
      <c r="F20" s="49">
        <f t="shared" si="4"/>
        <v>0.6634232640424591</v>
      </c>
      <c r="G20" s="126">
        <v>2</v>
      </c>
      <c r="H20" s="49">
        <f t="shared" si="0"/>
        <v>13.333</v>
      </c>
      <c r="I20" s="48"/>
      <c r="J20" s="54"/>
      <c r="K20" s="45"/>
      <c r="L20" s="45"/>
      <c r="M20" s="45">
        <v>2</v>
      </c>
      <c r="N20" s="54"/>
      <c r="O20" s="42">
        <v>0</v>
      </c>
      <c r="P20" s="42"/>
      <c r="Q20" s="42"/>
      <c r="R20" s="42"/>
      <c r="S20" s="42">
        <v>0</v>
      </c>
      <c r="T20" s="48"/>
      <c r="U20" s="126">
        <f t="shared" si="1"/>
        <v>0</v>
      </c>
      <c r="V20" s="126">
        <f t="shared" si="2"/>
        <v>4</v>
      </c>
      <c r="W20" s="126">
        <f t="shared" si="3"/>
        <v>26.667000000000002</v>
      </c>
      <c r="X20" s="126">
        <v>4</v>
      </c>
      <c r="Y20" s="126">
        <f t="shared" si="5"/>
        <v>26.666666666666668</v>
      </c>
      <c r="Z20" s="48"/>
      <c r="AA20" s="48"/>
      <c r="AB20" s="48"/>
      <c r="AC20" s="48"/>
      <c r="AD20" s="45">
        <v>4</v>
      </c>
      <c r="AE20" s="48"/>
    </row>
    <row r="21" spans="1:31">
      <c r="A21" s="67" t="s">
        <v>72</v>
      </c>
      <c r="B21" s="39" t="s">
        <v>28</v>
      </c>
      <c r="C21" s="56">
        <v>6.56</v>
      </c>
      <c r="D21" s="45">
        <v>4</v>
      </c>
      <c r="E21" s="45">
        <v>4</v>
      </c>
      <c r="F21" s="49">
        <f t="shared" si="4"/>
        <v>0.6097560975609756</v>
      </c>
      <c r="G21" s="126">
        <v>1</v>
      </c>
      <c r="H21" s="49">
        <f t="shared" si="0"/>
        <v>25</v>
      </c>
      <c r="I21" s="48"/>
      <c r="J21" s="54"/>
      <c r="K21" s="45"/>
      <c r="L21" s="45"/>
      <c r="M21" s="45">
        <v>1</v>
      </c>
      <c r="N21" s="54"/>
      <c r="O21" s="42">
        <v>0</v>
      </c>
      <c r="P21" s="42"/>
      <c r="Q21" s="42"/>
      <c r="R21" s="42"/>
      <c r="S21" s="42">
        <v>0</v>
      </c>
      <c r="T21" s="48"/>
      <c r="U21" s="126">
        <f t="shared" si="1"/>
        <v>0</v>
      </c>
      <c r="V21" s="126">
        <f t="shared" si="2"/>
        <v>1</v>
      </c>
      <c r="W21" s="126">
        <f t="shared" si="3"/>
        <v>25</v>
      </c>
      <c r="X21" s="126">
        <v>1</v>
      </c>
      <c r="Y21" s="126">
        <f t="shared" si="5"/>
        <v>25</v>
      </c>
      <c r="Z21" s="48"/>
      <c r="AA21" s="48"/>
      <c r="AB21" s="48"/>
      <c r="AC21" s="48"/>
      <c r="AD21" s="45">
        <v>1</v>
      </c>
      <c r="AE21" s="48"/>
    </row>
    <row r="22" spans="1:31">
      <c r="A22" s="67" t="s">
        <v>73</v>
      </c>
      <c r="B22" s="39" t="s">
        <v>29</v>
      </c>
      <c r="C22" s="56">
        <v>31.2</v>
      </c>
      <c r="D22" s="45">
        <v>15</v>
      </c>
      <c r="E22" s="45">
        <v>14</v>
      </c>
      <c r="F22" s="49">
        <f t="shared" si="4"/>
        <v>0.44871794871794873</v>
      </c>
      <c r="G22" s="126">
        <v>2</v>
      </c>
      <c r="H22" s="49">
        <f t="shared" si="0"/>
        <v>13.333</v>
      </c>
      <c r="I22" s="48"/>
      <c r="J22" s="54"/>
      <c r="K22" s="45"/>
      <c r="L22" s="45"/>
      <c r="M22" s="45">
        <v>2</v>
      </c>
      <c r="N22" s="54"/>
      <c r="O22" s="42">
        <v>1</v>
      </c>
      <c r="P22" s="42"/>
      <c r="Q22" s="42"/>
      <c r="R22" s="42"/>
      <c r="S22" s="42">
        <v>1</v>
      </c>
      <c r="T22" s="48"/>
      <c r="U22" s="126">
        <f t="shared" si="1"/>
        <v>50</v>
      </c>
      <c r="V22" s="126">
        <f t="shared" si="2"/>
        <v>4</v>
      </c>
      <c r="W22" s="126">
        <f t="shared" si="3"/>
        <v>28.572000000000003</v>
      </c>
      <c r="X22" s="126">
        <v>3</v>
      </c>
      <c r="Y22" s="126">
        <f t="shared" si="5"/>
        <v>21.428571428571427</v>
      </c>
      <c r="Z22" s="48"/>
      <c r="AA22" s="48"/>
      <c r="AB22" s="48"/>
      <c r="AC22" s="48"/>
      <c r="AD22" s="45">
        <v>3</v>
      </c>
      <c r="AE22" s="48"/>
    </row>
    <row r="23" spans="1:31">
      <c r="A23" s="67" t="s">
        <v>74</v>
      </c>
      <c r="B23" s="39" t="s">
        <v>30</v>
      </c>
      <c r="C23" s="56">
        <v>34.786000000000001</v>
      </c>
      <c r="D23" s="45">
        <v>16</v>
      </c>
      <c r="E23" s="45">
        <v>19</v>
      </c>
      <c r="F23" s="49">
        <f t="shared" si="4"/>
        <v>0.54619674581728284</v>
      </c>
      <c r="G23" s="126">
        <v>2</v>
      </c>
      <c r="H23" s="49">
        <f t="shared" si="0"/>
        <v>12.5</v>
      </c>
      <c r="I23" s="48"/>
      <c r="J23" s="54"/>
      <c r="K23" s="45"/>
      <c r="L23" s="45"/>
      <c r="M23" s="45">
        <v>2</v>
      </c>
      <c r="N23" s="54"/>
      <c r="O23" s="42">
        <v>2</v>
      </c>
      <c r="P23" s="42"/>
      <c r="Q23" s="42"/>
      <c r="R23" s="42"/>
      <c r="S23" s="42">
        <v>2</v>
      </c>
      <c r="T23" s="48"/>
      <c r="U23" s="126">
        <f t="shared" si="1"/>
        <v>100</v>
      </c>
      <c r="V23" s="126">
        <f t="shared" si="2"/>
        <v>5</v>
      </c>
      <c r="W23" s="126">
        <f t="shared" si="3"/>
        <v>26.316000000000003</v>
      </c>
      <c r="X23" s="126">
        <v>3</v>
      </c>
      <c r="Y23" s="126">
        <f t="shared" si="5"/>
        <v>15.789473684210526</v>
      </c>
      <c r="Z23" s="48"/>
      <c r="AA23" s="48"/>
      <c r="AB23" s="48"/>
      <c r="AC23" s="48"/>
      <c r="AD23" s="45">
        <v>3</v>
      </c>
      <c r="AE23" s="48"/>
    </row>
    <row r="24" spans="1:31">
      <c r="A24" s="67" t="s">
        <v>75</v>
      </c>
      <c r="B24" s="39" t="s">
        <v>31</v>
      </c>
      <c r="C24" s="56">
        <v>20.536999999999999</v>
      </c>
      <c r="D24" s="45">
        <v>10</v>
      </c>
      <c r="E24" s="45">
        <v>11</v>
      </c>
      <c r="F24" s="49">
        <f t="shared" si="4"/>
        <v>0.53561863952865563</v>
      </c>
      <c r="G24" s="126">
        <v>2</v>
      </c>
      <c r="H24" s="49">
        <f t="shared" si="0"/>
        <v>20</v>
      </c>
      <c r="I24" s="48"/>
      <c r="J24" s="54"/>
      <c r="K24" s="45"/>
      <c r="L24" s="45"/>
      <c r="M24" s="45">
        <v>2</v>
      </c>
      <c r="N24" s="54"/>
      <c r="O24" s="42">
        <v>1</v>
      </c>
      <c r="P24" s="42"/>
      <c r="Q24" s="42"/>
      <c r="R24" s="42"/>
      <c r="S24" s="42">
        <v>1</v>
      </c>
      <c r="T24" s="48"/>
      <c r="U24" s="126">
        <f t="shared" si="1"/>
        <v>50</v>
      </c>
      <c r="V24" s="126">
        <f t="shared" si="2"/>
        <v>3</v>
      </c>
      <c r="W24" s="126">
        <f t="shared" si="3"/>
        <v>27.273</v>
      </c>
      <c r="X24" s="126">
        <v>2</v>
      </c>
      <c r="Y24" s="126">
        <f t="shared" si="5"/>
        <v>18.181818181818183</v>
      </c>
      <c r="Z24" s="48"/>
      <c r="AA24" s="48"/>
      <c r="AB24" s="48"/>
      <c r="AC24" s="48"/>
      <c r="AD24" s="45">
        <v>2</v>
      </c>
      <c r="AE24" s="48"/>
    </row>
    <row r="25" spans="1:31">
      <c r="A25" s="67" t="s">
        <v>76</v>
      </c>
      <c r="B25" s="39" t="s">
        <v>32</v>
      </c>
      <c r="C25" s="56">
        <v>8</v>
      </c>
      <c r="D25" s="45">
        <v>7</v>
      </c>
      <c r="E25" s="45">
        <v>10</v>
      </c>
      <c r="F25" s="49">
        <f t="shared" si="4"/>
        <v>1.25</v>
      </c>
      <c r="G25" s="126">
        <v>1</v>
      </c>
      <c r="H25" s="49">
        <f t="shared" si="0"/>
        <v>14.286</v>
      </c>
      <c r="I25" s="48"/>
      <c r="J25" s="54"/>
      <c r="K25" s="45"/>
      <c r="L25" s="45"/>
      <c r="M25" s="45">
        <v>1</v>
      </c>
      <c r="N25" s="54"/>
      <c r="O25" s="42">
        <v>1</v>
      </c>
      <c r="P25" s="42"/>
      <c r="Q25" s="42"/>
      <c r="R25" s="42"/>
      <c r="S25" s="42">
        <v>1</v>
      </c>
      <c r="T25" s="48"/>
      <c r="U25" s="126">
        <f t="shared" si="1"/>
        <v>100</v>
      </c>
      <c r="V25" s="126">
        <f t="shared" si="2"/>
        <v>3</v>
      </c>
      <c r="W25" s="126">
        <f t="shared" si="3"/>
        <v>30</v>
      </c>
      <c r="X25" s="126">
        <v>1</v>
      </c>
      <c r="Y25" s="126">
        <f t="shared" si="5"/>
        <v>10</v>
      </c>
      <c r="Z25" s="48"/>
      <c r="AA25" s="48"/>
      <c r="AB25" s="48"/>
      <c r="AC25" s="48"/>
      <c r="AD25" s="45">
        <v>1</v>
      </c>
      <c r="AE25" s="48"/>
    </row>
    <row r="26" spans="1:31">
      <c r="A26" s="67" t="s">
        <v>77</v>
      </c>
      <c r="B26" s="39" t="s">
        <v>33</v>
      </c>
      <c r="C26" s="56">
        <v>36.840000000000003</v>
      </c>
      <c r="D26" s="45">
        <v>12</v>
      </c>
      <c r="E26" s="45">
        <v>10</v>
      </c>
      <c r="F26" s="49">
        <f t="shared" si="4"/>
        <v>0.27144408251900104</v>
      </c>
      <c r="G26" s="126">
        <v>1</v>
      </c>
      <c r="H26" s="49">
        <f t="shared" si="0"/>
        <v>8.3330000000000002</v>
      </c>
      <c r="I26" s="48"/>
      <c r="J26" s="54"/>
      <c r="K26" s="45"/>
      <c r="L26" s="45"/>
      <c r="M26" s="45">
        <v>1</v>
      </c>
      <c r="N26" s="54"/>
      <c r="O26" s="42">
        <v>0</v>
      </c>
      <c r="P26" s="42"/>
      <c r="Q26" s="42"/>
      <c r="R26" s="42"/>
      <c r="S26" s="42">
        <v>0</v>
      </c>
      <c r="T26" s="48"/>
      <c r="U26" s="126">
        <f t="shared" si="1"/>
        <v>0</v>
      </c>
      <c r="V26" s="126">
        <f t="shared" si="2"/>
        <v>3</v>
      </c>
      <c r="W26" s="126">
        <f t="shared" si="3"/>
        <v>30</v>
      </c>
      <c r="X26" s="126">
        <v>1</v>
      </c>
      <c r="Y26" s="126">
        <f t="shared" si="5"/>
        <v>10</v>
      </c>
      <c r="Z26" s="48"/>
      <c r="AA26" s="48"/>
      <c r="AB26" s="48"/>
      <c r="AC26" s="48"/>
      <c r="AD26" s="45">
        <v>1</v>
      </c>
      <c r="AE26" s="48"/>
    </row>
    <row r="27" spans="1:31">
      <c r="A27" s="67" t="s">
        <v>78</v>
      </c>
      <c r="B27" s="39" t="s">
        <v>34</v>
      </c>
      <c r="C27" s="56">
        <v>5.92</v>
      </c>
      <c r="D27" s="45">
        <v>7</v>
      </c>
      <c r="E27" s="45">
        <v>9</v>
      </c>
      <c r="F27" s="49">
        <f t="shared" si="4"/>
        <v>1.5202702702702704</v>
      </c>
      <c r="G27" s="126">
        <v>2</v>
      </c>
      <c r="H27" s="49">
        <f t="shared" si="0"/>
        <v>28.571000000000002</v>
      </c>
      <c r="I27" s="48"/>
      <c r="J27" s="54"/>
      <c r="K27" s="45"/>
      <c r="L27" s="45"/>
      <c r="M27" s="45">
        <v>2</v>
      </c>
      <c r="N27" s="54"/>
      <c r="O27" s="42">
        <v>1</v>
      </c>
      <c r="P27" s="42"/>
      <c r="Q27" s="42"/>
      <c r="R27" s="42"/>
      <c r="S27" s="42">
        <v>1</v>
      </c>
      <c r="T27" s="48"/>
      <c r="U27" s="126">
        <f t="shared" si="1"/>
        <v>50</v>
      </c>
      <c r="V27" s="126">
        <f t="shared" si="2"/>
        <v>2</v>
      </c>
      <c r="W27" s="126">
        <f t="shared" si="3"/>
        <v>22.223000000000003</v>
      </c>
      <c r="X27" s="126">
        <v>2</v>
      </c>
      <c r="Y27" s="126">
        <f t="shared" si="5"/>
        <v>22.222222222222221</v>
      </c>
      <c r="Z27" s="48"/>
      <c r="AA27" s="48"/>
      <c r="AB27" s="48"/>
      <c r="AC27" s="48"/>
      <c r="AD27" s="45">
        <v>2</v>
      </c>
      <c r="AE27" s="48"/>
    </row>
    <row r="28" spans="1:31">
      <c r="A28" s="67" t="s">
        <v>79</v>
      </c>
      <c r="B28" s="39" t="s">
        <v>35</v>
      </c>
      <c r="C28" s="56">
        <v>49.03</v>
      </c>
      <c r="D28" s="45">
        <v>42</v>
      </c>
      <c r="E28" s="45">
        <v>42</v>
      </c>
      <c r="F28" s="49">
        <f t="shared" si="4"/>
        <v>0.85661839689985719</v>
      </c>
      <c r="G28" s="126">
        <v>6</v>
      </c>
      <c r="H28" s="49">
        <f t="shared" si="0"/>
        <v>14.286</v>
      </c>
      <c r="I28" s="48"/>
      <c r="J28" s="54"/>
      <c r="K28" s="45"/>
      <c r="L28" s="45"/>
      <c r="M28" s="45">
        <v>6</v>
      </c>
      <c r="N28" s="54"/>
      <c r="O28" s="42">
        <v>3</v>
      </c>
      <c r="P28" s="42"/>
      <c r="Q28" s="42"/>
      <c r="R28" s="42"/>
      <c r="S28" s="42">
        <v>3</v>
      </c>
      <c r="T28" s="48"/>
      <c r="U28" s="126">
        <f t="shared" si="1"/>
        <v>50</v>
      </c>
      <c r="V28" s="126">
        <f t="shared" si="2"/>
        <v>12</v>
      </c>
      <c r="W28" s="126">
        <f t="shared" si="3"/>
        <v>28.572000000000003</v>
      </c>
      <c r="X28" s="126">
        <v>10</v>
      </c>
      <c r="Y28" s="126">
        <f t="shared" si="5"/>
        <v>23.80952380952381</v>
      </c>
      <c r="Z28" s="48"/>
      <c r="AA28" s="48"/>
      <c r="AB28" s="48"/>
      <c r="AC28" s="48"/>
      <c r="AD28" s="45">
        <v>10</v>
      </c>
      <c r="AE28" s="48"/>
    </row>
    <row r="29" spans="1:31">
      <c r="A29" s="67" t="s">
        <v>80</v>
      </c>
      <c r="B29" s="39" t="s">
        <v>36</v>
      </c>
      <c r="C29" s="56">
        <v>18.89</v>
      </c>
      <c r="D29" s="45">
        <v>8</v>
      </c>
      <c r="E29" s="45">
        <v>7</v>
      </c>
      <c r="F29" s="49">
        <f t="shared" si="4"/>
        <v>0.37056643726839594</v>
      </c>
      <c r="G29" s="126">
        <v>1</v>
      </c>
      <c r="H29" s="49">
        <f t="shared" si="0"/>
        <v>12.5</v>
      </c>
      <c r="I29" s="48"/>
      <c r="J29" s="54"/>
      <c r="K29" s="45"/>
      <c r="L29" s="45"/>
      <c r="M29" s="45">
        <v>1</v>
      </c>
      <c r="N29" s="54"/>
      <c r="O29" s="42">
        <v>0</v>
      </c>
      <c r="P29" s="42"/>
      <c r="Q29" s="42"/>
      <c r="R29" s="42"/>
      <c r="S29" s="42">
        <v>0</v>
      </c>
      <c r="T29" s="48"/>
      <c r="U29" s="126">
        <f t="shared" si="1"/>
        <v>0</v>
      </c>
      <c r="V29" s="126">
        <f t="shared" si="2"/>
        <v>2</v>
      </c>
      <c r="W29" s="126">
        <f t="shared" si="3"/>
        <v>28.572000000000003</v>
      </c>
      <c r="X29" s="126">
        <v>1</v>
      </c>
      <c r="Y29" s="126">
        <f t="shared" si="5"/>
        <v>14.285714285714286</v>
      </c>
      <c r="Z29" s="48"/>
      <c r="AA29" s="48"/>
      <c r="AB29" s="48"/>
      <c r="AC29" s="48"/>
      <c r="AD29" s="45">
        <v>1</v>
      </c>
      <c r="AE29" s="48"/>
    </row>
    <row r="30" spans="1:31">
      <c r="A30" s="67" t="s">
        <v>81</v>
      </c>
      <c r="B30" s="39" t="s">
        <v>37</v>
      </c>
      <c r="C30" s="56">
        <v>22.97</v>
      </c>
      <c r="D30" s="45">
        <v>21</v>
      </c>
      <c r="E30" s="45">
        <v>21</v>
      </c>
      <c r="F30" s="49">
        <f t="shared" si="4"/>
        <v>0.91423595994775797</v>
      </c>
      <c r="G30" s="126">
        <v>3</v>
      </c>
      <c r="H30" s="49">
        <f t="shared" si="0"/>
        <v>14.286</v>
      </c>
      <c r="I30" s="48"/>
      <c r="J30" s="54"/>
      <c r="K30" s="45"/>
      <c r="L30" s="45"/>
      <c r="M30" s="45">
        <v>3</v>
      </c>
      <c r="N30" s="54"/>
      <c r="O30" s="42">
        <v>2</v>
      </c>
      <c r="P30" s="42"/>
      <c r="Q30" s="42"/>
      <c r="R30" s="42"/>
      <c r="S30" s="42">
        <v>2</v>
      </c>
      <c r="T30" s="48"/>
      <c r="U30" s="126">
        <f t="shared" si="1"/>
        <v>66.7</v>
      </c>
      <c r="V30" s="126">
        <f t="shared" si="2"/>
        <v>6</v>
      </c>
      <c r="W30" s="126">
        <f t="shared" si="3"/>
        <v>28.572000000000003</v>
      </c>
      <c r="X30" s="126">
        <v>3</v>
      </c>
      <c r="Y30" s="126">
        <f t="shared" si="5"/>
        <v>14.285714285714286</v>
      </c>
      <c r="Z30" s="48"/>
      <c r="AA30" s="48"/>
      <c r="AB30" s="48"/>
      <c r="AC30" s="48"/>
      <c r="AD30" s="45">
        <v>3</v>
      </c>
      <c r="AE30" s="48"/>
    </row>
    <row r="31" spans="1:31">
      <c r="A31" s="67" t="s">
        <v>82</v>
      </c>
      <c r="B31" s="39" t="s">
        <v>38</v>
      </c>
      <c r="C31" s="56">
        <v>14.461</v>
      </c>
      <c r="D31" s="45">
        <v>18</v>
      </c>
      <c r="E31" s="45">
        <v>19</v>
      </c>
      <c r="F31" s="49">
        <f t="shared" si="4"/>
        <v>1.3138787082497752</v>
      </c>
      <c r="G31" s="126">
        <v>2</v>
      </c>
      <c r="H31" s="49">
        <f t="shared" si="0"/>
        <v>11.111000000000001</v>
      </c>
      <c r="I31" s="48"/>
      <c r="J31" s="54"/>
      <c r="K31" s="45"/>
      <c r="L31" s="45"/>
      <c r="M31" s="45">
        <v>2</v>
      </c>
      <c r="N31" s="54"/>
      <c r="O31" s="42">
        <v>2</v>
      </c>
      <c r="P31" s="42"/>
      <c r="Q31" s="42"/>
      <c r="R31" s="42"/>
      <c r="S31" s="42">
        <v>2</v>
      </c>
      <c r="T31" s="48"/>
      <c r="U31" s="126">
        <f t="shared" si="1"/>
        <v>100</v>
      </c>
      <c r="V31" s="126">
        <f t="shared" si="2"/>
        <v>5</v>
      </c>
      <c r="W31" s="126">
        <f t="shared" si="3"/>
        <v>26.316000000000003</v>
      </c>
      <c r="X31" s="126">
        <v>2</v>
      </c>
      <c r="Y31" s="126">
        <f t="shared" si="5"/>
        <v>10.526315789473685</v>
      </c>
      <c r="Z31" s="48"/>
      <c r="AA31" s="48"/>
      <c r="AB31" s="48"/>
      <c r="AC31" s="48"/>
      <c r="AD31" s="45">
        <v>2</v>
      </c>
      <c r="AE31" s="48"/>
    </row>
    <row r="32" spans="1:31">
      <c r="A32" s="67" t="s">
        <v>83</v>
      </c>
      <c r="B32" s="39" t="s">
        <v>39</v>
      </c>
      <c r="C32" s="56">
        <v>17.898</v>
      </c>
      <c r="D32" s="45">
        <v>21</v>
      </c>
      <c r="E32" s="45">
        <v>22</v>
      </c>
      <c r="F32" s="49">
        <f t="shared" si="4"/>
        <v>1.2291876187283495</v>
      </c>
      <c r="G32" s="126">
        <v>3</v>
      </c>
      <c r="H32" s="49">
        <f t="shared" si="0"/>
        <v>14.286</v>
      </c>
      <c r="I32" s="48"/>
      <c r="J32" s="54"/>
      <c r="K32" s="45"/>
      <c r="L32" s="45"/>
      <c r="M32" s="45">
        <v>3</v>
      </c>
      <c r="N32" s="54"/>
      <c r="O32" s="42">
        <v>1</v>
      </c>
      <c r="P32" s="42"/>
      <c r="Q32" s="42"/>
      <c r="R32" s="42"/>
      <c r="S32" s="42">
        <v>1</v>
      </c>
      <c r="T32" s="48"/>
      <c r="U32" s="126">
        <f t="shared" si="1"/>
        <v>33.299999999999997</v>
      </c>
      <c r="V32" s="126">
        <f t="shared" si="2"/>
        <v>6</v>
      </c>
      <c r="W32" s="126">
        <f t="shared" si="3"/>
        <v>27.273</v>
      </c>
      <c r="X32" s="126">
        <v>3</v>
      </c>
      <c r="Y32" s="126">
        <f t="shared" si="5"/>
        <v>13.636363636363637</v>
      </c>
      <c r="Z32" s="48"/>
      <c r="AA32" s="48"/>
      <c r="AB32" s="48"/>
      <c r="AC32" s="48"/>
      <c r="AD32" s="45">
        <v>3</v>
      </c>
      <c r="AE32" s="48"/>
    </row>
    <row r="33" spans="1:31">
      <c r="A33" s="67" t="s">
        <v>84</v>
      </c>
      <c r="B33" s="39" t="s">
        <v>40</v>
      </c>
      <c r="C33" s="55">
        <v>20.449000000000002</v>
      </c>
      <c r="D33" s="45">
        <v>14</v>
      </c>
      <c r="E33" s="45">
        <v>12</v>
      </c>
      <c r="F33" s="49">
        <f t="shared" si="4"/>
        <v>0.58682576165093647</v>
      </c>
      <c r="G33" s="126">
        <v>2</v>
      </c>
      <c r="H33" s="49">
        <f t="shared" si="0"/>
        <v>14.286</v>
      </c>
      <c r="I33" s="48"/>
      <c r="J33" s="54"/>
      <c r="K33" s="45"/>
      <c r="L33" s="45"/>
      <c r="M33" s="45">
        <v>2</v>
      </c>
      <c r="N33" s="54"/>
      <c r="O33" s="42">
        <v>1</v>
      </c>
      <c r="P33" s="42"/>
      <c r="Q33" s="42"/>
      <c r="R33" s="42"/>
      <c r="S33" s="42">
        <v>1</v>
      </c>
      <c r="T33" s="48"/>
      <c r="U33" s="126">
        <f t="shared" si="1"/>
        <v>50</v>
      </c>
      <c r="V33" s="126">
        <f t="shared" si="2"/>
        <v>3</v>
      </c>
      <c r="W33" s="126">
        <f t="shared" si="3"/>
        <v>25</v>
      </c>
      <c r="X33" s="126">
        <v>2</v>
      </c>
      <c r="Y33" s="126">
        <f t="shared" si="5"/>
        <v>16.666666666666668</v>
      </c>
      <c r="Z33" s="48"/>
      <c r="AA33" s="48"/>
      <c r="AB33" s="48"/>
      <c r="AC33" s="48"/>
      <c r="AD33" s="45">
        <v>2</v>
      </c>
      <c r="AE33" s="48"/>
    </row>
    <row r="34" spans="1:31">
      <c r="A34" s="67" t="s">
        <v>85</v>
      </c>
      <c r="B34" s="39" t="s">
        <v>41</v>
      </c>
      <c r="C34" s="55">
        <v>12.112</v>
      </c>
      <c r="D34" s="45">
        <v>7</v>
      </c>
      <c r="E34" s="45">
        <v>6</v>
      </c>
      <c r="F34" s="49">
        <f t="shared" si="4"/>
        <v>0.49537648612945839</v>
      </c>
      <c r="G34" s="126">
        <v>1</v>
      </c>
      <c r="H34" s="49">
        <f t="shared" si="0"/>
        <v>14.286</v>
      </c>
      <c r="I34" s="48"/>
      <c r="J34" s="54"/>
      <c r="K34" s="45"/>
      <c r="L34" s="45"/>
      <c r="M34" s="45">
        <v>1</v>
      </c>
      <c r="N34" s="54"/>
      <c r="O34" s="42">
        <v>0</v>
      </c>
      <c r="P34" s="42"/>
      <c r="Q34" s="42"/>
      <c r="R34" s="42"/>
      <c r="S34" s="42">
        <v>0</v>
      </c>
      <c r="T34" s="48"/>
      <c r="U34" s="126">
        <f t="shared" si="1"/>
        <v>0</v>
      </c>
      <c r="V34" s="126">
        <f t="shared" si="2"/>
        <v>1</v>
      </c>
      <c r="W34" s="126">
        <f t="shared" si="3"/>
        <v>16.667000000000002</v>
      </c>
      <c r="X34" s="126">
        <v>1</v>
      </c>
      <c r="Y34" s="126">
        <f t="shared" si="5"/>
        <v>16.666666666666668</v>
      </c>
      <c r="Z34" s="48"/>
      <c r="AA34" s="48"/>
      <c r="AB34" s="48"/>
      <c r="AC34" s="48"/>
      <c r="AD34" s="45">
        <v>1</v>
      </c>
      <c r="AE34" s="48"/>
    </row>
    <row r="35" spans="1:31">
      <c r="A35" s="67" t="s">
        <v>86</v>
      </c>
      <c r="B35" s="39" t="s">
        <v>42</v>
      </c>
      <c r="C35" s="55">
        <v>21.57</v>
      </c>
      <c r="D35" s="45">
        <v>25</v>
      </c>
      <c r="E35" s="45">
        <v>24</v>
      </c>
      <c r="F35" s="49">
        <f t="shared" si="4"/>
        <v>1.1126564673157162</v>
      </c>
      <c r="G35" s="126">
        <v>3</v>
      </c>
      <c r="H35" s="49">
        <f t="shared" si="0"/>
        <v>12</v>
      </c>
      <c r="I35" s="48"/>
      <c r="J35" s="54"/>
      <c r="K35" s="45"/>
      <c r="L35" s="45"/>
      <c r="M35" s="45">
        <v>3</v>
      </c>
      <c r="N35" s="54"/>
      <c r="O35" s="42">
        <v>2</v>
      </c>
      <c r="P35" s="42"/>
      <c r="Q35" s="42"/>
      <c r="R35" s="42"/>
      <c r="S35" s="42">
        <v>2</v>
      </c>
      <c r="T35" s="48"/>
      <c r="U35" s="126">
        <f t="shared" si="1"/>
        <v>66.7</v>
      </c>
      <c r="V35" s="126">
        <f t="shared" si="2"/>
        <v>7</v>
      </c>
      <c r="W35" s="126">
        <f t="shared" si="3"/>
        <v>29.167000000000002</v>
      </c>
      <c r="X35" s="126">
        <v>4</v>
      </c>
      <c r="Y35" s="126">
        <f t="shared" si="5"/>
        <v>16.666666666666668</v>
      </c>
      <c r="Z35" s="48"/>
      <c r="AA35" s="48"/>
      <c r="AB35" s="48"/>
      <c r="AC35" s="48"/>
      <c r="AD35" s="45">
        <v>4</v>
      </c>
      <c r="AE35" s="48"/>
    </row>
    <row r="36" spans="1:31">
      <c r="A36" s="67" t="s">
        <v>87</v>
      </c>
      <c r="B36" s="39" t="s">
        <v>43</v>
      </c>
      <c r="C36" s="55">
        <v>34.92</v>
      </c>
      <c r="D36" s="45">
        <v>9</v>
      </c>
      <c r="E36" s="45">
        <v>10</v>
      </c>
      <c r="F36" s="49">
        <f t="shared" si="4"/>
        <v>0.28636884306987398</v>
      </c>
      <c r="G36" s="126">
        <v>2</v>
      </c>
      <c r="H36" s="49">
        <f t="shared" si="0"/>
        <v>22.222000000000001</v>
      </c>
      <c r="I36" s="48"/>
      <c r="J36" s="54"/>
      <c r="K36" s="45"/>
      <c r="L36" s="45"/>
      <c r="M36" s="45">
        <v>2</v>
      </c>
      <c r="N36" s="54"/>
      <c r="O36" s="42">
        <v>2</v>
      </c>
      <c r="P36" s="42"/>
      <c r="Q36" s="42"/>
      <c r="R36" s="42"/>
      <c r="S36" s="42">
        <v>2</v>
      </c>
      <c r="T36" s="48"/>
      <c r="U36" s="126">
        <f t="shared" si="1"/>
        <v>100</v>
      </c>
      <c r="V36" s="126">
        <f t="shared" si="2"/>
        <v>3</v>
      </c>
      <c r="W36" s="126">
        <f t="shared" si="3"/>
        <v>30</v>
      </c>
      <c r="X36" s="126">
        <v>2</v>
      </c>
      <c r="Y36" s="126">
        <f t="shared" si="5"/>
        <v>20</v>
      </c>
      <c r="Z36" s="48"/>
      <c r="AA36" s="48"/>
      <c r="AB36" s="48"/>
      <c r="AC36" s="48"/>
      <c r="AD36" s="45">
        <v>2</v>
      </c>
      <c r="AE36" s="48"/>
    </row>
    <row r="37" spans="1:31">
      <c r="A37" s="67" t="s">
        <v>88</v>
      </c>
      <c r="B37" s="39" t="s">
        <v>44</v>
      </c>
      <c r="C37" s="55">
        <v>27.396000000000001</v>
      </c>
      <c r="D37" s="45">
        <v>15</v>
      </c>
      <c r="E37" s="45">
        <v>15</v>
      </c>
      <c r="F37" s="49">
        <f t="shared" si="4"/>
        <v>0.54752518615856327</v>
      </c>
      <c r="G37" s="126">
        <v>3</v>
      </c>
      <c r="H37" s="49">
        <f t="shared" si="0"/>
        <v>20</v>
      </c>
      <c r="I37" s="48"/>
      <c r="J37" s="54"/>
      <c r="K37" s="45"/>
      <c r="L37" s="45"/>
      <c r="M37" s="45">
        <v>3</v>
      </c>
      <c r="N37" s="54"/>
      <c r="O37" s="42">
        <v>0</v>
      </c>
      <c r="P37" s="42"/>
      <c r="Q37" s="42"/>
      <c r="R37" s="42"/>
      <c r="S37" s="42">
        <v>0</v>
      </c>
      <c r="T37" s="48"/>
      <c r="U37" s="126">
        <f t="shared" si="1"/>
        <v>0</v>
      </c>
      <c r="V37" s="126">
        <f t="shared" si="2"/>
        <v>4</v>
      </c>
      <c r="W37" s="126">
        <f t="shared" si="3"/>
        <v>26.667000000000002</v>
      </c>
      <c r="X37" s="126">
        <v>3</v>
      </c>
      <c r="Y37" s="126">
        <f t="shared" si="5"/>
        <v>20</v>
      </c>
      <c r="Z37" s="48"/>
      <c r="AA37" s="48"/>
      <c r="AB37" s="48"/>
      <c r="AC37" s="48"/>
      <c r="AD37" s="45">
        <v>3</v>
      </c>
      <c r="AE37" s="48"/>
    </row>
    <row r="38" spans="1:31">
      <c r="A38" s="67" t="s">
        <v>89</v>
      </c>
      <c r="B38" s="39" t="s">
        <v>45</v>
      </c>
      <c r="C38" s="55">
        <v>42.469000000000001</v>
      </c>
      <c r="D38" s="45">
        <v>14</v>
      </c>
      <c r="E38" s="45">
        <v>16</v>
      </c>
      <c r="F38" s="49">
        <f t="shared" si="4"/>
        <v>0.37674539075560998</v>
      </c>
      <c r="G38" s="126">
        <v>2</v>
      </c>
      <c r="H38" s="49">
        <f t="shared" si="0"/>
        <v>14.286</v>
      </c>
      <c r="I38" s="48"/>
      <c r="J38" s="54"/>
      <c r="K38" s="45"/>
      <c r="L38" s="45"/>
      <c r="M38" s="45">
        <v>2</v>
      </c>
      <c r="N38" s="54"/>
      <c r="O38" s="42">
        <v>1</v>
      </c>
      <c r="P38" s="42"/>
      <c r="Q38" s="42"/>
      <c r="R38" s="42"/>
      <c r="S38" s="42">
        <v>1</v>
      </c>
      <c r="T38" s="48"/>
      <c r="U38" s="126">
        <f t="shared" si="1"/>
        <v>50</v>
      </c>
      <c r="V38" s="126">
        <f t="shared" si="2"/>
        <v>4</v>
      </c>
      <c r="W38" s="126">
        <f t="shared" si="3"/>
        <v>25</v>
      </c>
      <c r="X38" s="126">
        <v>2</v>
      </c>
      <c r="Y38" s="126">
        <f t="shared" si="5"/>
        <v>12.5</v>
      </c>
      <c r="Z38" s="48"/>
      <c r="AA38" s="48"/>
      <c r="AB38" s="48"/>
      <c r="AC38" s="48"/>
      <c r="AD38" s="45">
        <v>2</v>
      </c>
      <c r="AE38" s="48"/>
    </row>
    <row r="39" spans="1:31">
      <c r="A39" s="67" t="s">
        <v>90</v>
      </c>
      <c r="B39" s="39" t="s">
        <v>46</v>
      </c>
      <c r="C39" s="55">
        <v>26.2</v>
      </c>
      <c r="D39" s="45">
        <v>21</v>
      </c>
      <c r="E39" s="45">
        <v>21</v>
      </c>
      <c r="F39" s="49">
        <f t="shared" si="4"/>
        <v>0.80152671755725191</v>
      </c>
      <c r="G39" s="126">
        <v>3</v>
      </c>
      <c r="H39" s="49">
        <f t="shared" si="0"/>
        <v>14.286</v>
      </c>
      <c r="I39" s="48"/>
      <c r="J39" s="54"/>
      <c r="K39" s="45"/>
      <c r="L39" s="45"/>
      <c r="M39" s="45">
        <v>3</v>
      </c>
      <c r="N39" s="54"/>
      <c r="O39" s="42">
        <v>2</v>
      </c>
      <c r="P39" s="42"/>
      <c r="Q39" s="42"/>
      <c r="R39" s="42"/>
      <c r="S39" s="42">
        <v>2</v>
      </c>
      <c r="T39" s="48"/>
      <c r="U39" s="126">
        <f t="shared" si="1"/>
        <v>66.7</v>
      </c>
      <c r="V39" s="126">
        <f t="shared" si="2"/>
        <v>6</v>
      </c>
      <c r="W39" s="126">
        <f t="shared" si="3"/>
        <v>28.572000000000003</v>
      </c>
      <c r="X39" s="126">
        <v>3</v>
      </c>
      <c r="Y39" s="126">
        <f t="shared" si="5"/>
        <v>14.285714285714286</v>
      </c>
      <c r="Z39" s="48"/>
      <c r="AA39" s="48"/>
      <c r="AB39" s="48"/>
      <c r="AC39" s="48"/>
      <c r="AD39" s="45">
        <v>3</v>
      </c>
      <c r="AE39" s="48"/>
    </row>
    <row r="40" spans="1:31">
      <c r="A40" s="67" t="s">
        <v>91</v>
      </c>
      <c r="B40" s="39" t="s">
        <v>47</v>
      </c>
      <c r="C40" s="55">
        <v>16.87</v>
      </c>
      <c r="D40" s="45">
        <v>29</v>
      </c>
      <c r="E40" s="45">
        <v>28</v>
      </c>
      <c r="F40" s="49">
        <f t="shared" si="4"/>
        <v>1.6597510373443982</v>
      </c>
      <c r="G40" s="126">
        <v>4</v>
      </c>
      <c r="H40" s="49">
        <f t="shared" si="0"/>
        <v>13.792999999999999</v>
      </c>
      <c r="I40" s="48"/>
      <c r="J40" s="54"/>
      <c r="K40" s="45"/>
      <c r="L40" s="45"/>
      <c r="M40" s="45">
        <v>4</v>
      </c>
      <c r="N40" s="54"/>
      <c r="O40" s="42">
        <v>3</v>
      </c>
      <c r="P40" s="42"/>
      <c r="Q40" s="42"/>
      <c r="R40" s="42"/>
      <c r="S40" s="42">
        <v>3</v>
      </c>
      <c r="T40" s="48"/>
      <c r="U40" s="126">
        <f t="shared" si="1"/>
        <v>75</v>
      </c>
      <c r="V40" s="126">
        <f t="shared" si="2"/>
        <v>8</v>
      </c>
      <c r="W40" s="126">
        <f t="shared" si="3"/>
        <v>28.572000000000003</v>
      </c>
      <c r="X40" s="126">
        <v>4</v>
      </c>
      <c r="Y40" s="126">
        <f t="shared" si="5"/>
        <v>14.285714285714286</v>
      </c>
      <c r="Z40" s="48"/>
      <c r="AA40" s="48"/>
      <c r="AB40" s="48"/>
      <c r="AC40" s="48"/>
      <c r="AD40" s="45">
        <v>4</v>
      </c>
      <c r="AE40" s="48"/>
    </row>
    <row r="41" spans="1:31">
      <c r="A41" s="67" t="s">
        <v>92</v>
      </c>
      <c r="B41" s="39" t="s">
        <v>48</v>
      </c>
      <c r="C41" s="55">
        <v>25.5</v>
      </c>
      <c r="D41" s="45">
        <v>33</v>
      </c>
      <c r="E41" s="45">
        <v>38</v>
      </c>
      <c r="F41" s="49">
        <f t="shared" si="4"/>
        <v>1.4901960784313726</v>
      </c>
      <c r="G41" s="126">
        <v>4</v>
      </c>
      <c r="H41" s="49">
        <f t="shared" si="0"/>
        <v>12.121</v>
      </c>
      <c r="I41" s="48"/>
      <c r="J41" s="54"/>
      <c r="K41" s="45"/>
      <c r="L41" s="45"/>
      <c r="M41" s="45">
        <v>4</v>
      </c>
      <c r="N41" s="54"/>
      <c r="O41" s="42">
        <v>0</v>
      </c>
      <c r="P41" s="42"/>
      <c r="Q41" s="42"/>
      <c r="R41" s="42"/>
      <c r="S41" s="42">
        <v>0</v>
      </c>
      <c r="T41" s="48"/>
      <c r="U41" s="126">
        <f t="shared" si="1"/>
        <v>0</v>
      </c>
      <c r="V41" s="126">
        <f t="shared" si="2"/>
        <v>11</v>
      </c>
      <c r="W41" s="126">
        <f t="shared" si="3"/>
        <v>28.948</v>
      </c>
      <c r="X41" s="126">
        <v>4</v>
      </c>
      <c r="Y41" s="126">
        <f t="shared" si="5"/>
        <v>10.526315789473685</v>
      </c>
      <c r="Z41" s="48"/>
      <c r="AA41" s="48"/>
      <c r="AB41" s="48"/>
      <c r="AC41" s="48"/>
      <c r="AD41" s="45">
        <v>4</v>
      </c>
      <c r="AE41" s="48"/>
    </row>
    <row r="42" spans="1:31">
      <c r="A42" s="67" t="s">
        <v>93</v>
      </c>
      <c r="B42" s="39" t="s">
        <v>49</v>
      </c>
      <c r="C42" s="56">
        <v>21.411000000000001</v>
      </c>
      <c r="D42" s="45">
        <v>23</v>
      </c>
      <c r="E42" s="45">
        <v>24</v>
      </c>
      <c r="F42" s="49">
        <f t="shared" si="4"/>
        <v>1.1209191537060388</v>
      </c>
      <c r="G42" s="126">
        <v>2</v>
      </c>
      <c r="H42" s="49">
        <f t="shared" si="0"/>
        <v>8.6959999999999997</v>
      </c>
      <c r="I42" s="48"/>
      <c r="J42" s="125"/>
      <c r="K42" s="45"/>
      <c r="L42" s="45"/>
      <c r="M42" s="45">
        <v>2</v>
      </c>
      <c r="N42" s="125"/>
      <c r="O42" s="42">
        <v>0</v>
      </c>
      <c r="P42" s="42"/>
      <c r="Q42" s="42"/>
      <c r="R42" s="42"/>
      <c r="S42" s="42">
        <v>0</v>
      </c>
      <c r="T42" s="48"/>
      <c r="U42" s="126">
        <f t="shared" si="1"/>
        <v>0</v>
      </c>
      <c r="V42" s="126">
        <f t="shared" si="2"/>
        <v>7</v>
      </c>
      <c r="W42" s="126">
        <f t="shared" si="3"/>
        <v>29.167000000000002</v>
      </c>
      <c r="X42" s="126">
        <v>2</v>
      </c>
      <c r="Y42" s="126">
        <f t="shared" si="5"/>
        <v>8.3333333333333339</v>
      </c>
      <c r="Z42" s="48"/>
      <c r="AA42" s="48"/>
      <c r="AB42" s="48"/>
      <c r="AC42" s="48"/>
      <c r="AD42" s="45">
        <v>2</v>
      </c>
      <c r="AE42" s="48"/>
    </row>
    <row r="43" spans="1:31">
      <c r="A43" s="67" t="s">
        <v>94</v>
      </c>
      <c r="B43" s="39" t="s">
        <v>50</v>
      </c>
      <c r="C43" s="55">
        <v>18.79</v>
      </c>
      <c r="D43" s="45">
        <v>18</v>
      </c>
      <c r="E43" s="45">
        <v>17</v>
      </c>
      <c r="F43" s="49">
        <f t="shared" si="4"/>
        <v>0.90473656200106445</v>
      </c>
      <c r="G43" s="126">
        <v>3</v>
      </c>
      <c r="H43" s="49">
        <f t="shared" si="0"/>
        <v>16.667000000000002</v>
      </c>
      <c r="I43" s="48"/>
      <c r="J43" s="54"/>
      <c r="K43" s="45"/>
      <c r="L43" s="45"/>
      <c r="M43" s="45">
        <v>3</v>
      </c>
      <c r="N43" s="54"/>
      <c r="O43" s="42">
        <v>2</v>
      </c>
      <c r="P43" s="42"/>
      <c r="Q43" s="42"/>
      <c r="R43" s="42"/>
      <c r="S43" s="42">
        <v>2</v>
      </c>
      <c r="T43" s="48"/>
      <c r="U43" s="126">
        <f t="shared" si="1"/>
        <v>66.7</v>
      </c>
      <c r="V43" s="126">
        <f t="shared" si="2"/>
        <v>5</v>
      </c>
      <c r="W43" s="126">
        <f t="shared" si="3"/>
        <v>29.412000000000003</v>
      </c>
      <c r="X43" s="126">
        <v>4</v>
      </c>
      <c r="Y43" s="126">
        <f t="shared" si="5"/>
        <v>23.529411764705884</v>
      </c>
      <c r="Z43" s="48"/>
      <c r="AA43" s="48"/>
      <c r="AB43" s="48"/>
      <c r="AC43" s="48"/>
      <c r="AD43" s="45">
        <v>4</v>
      </c>
      <c r="AE43" s="48"/>
    </row>
    <row r="44" spans="1:31" ht="26.25">
      <c r="A44" s="67" t="s">
        <v>95</v>
      </c>
      <c r="B44" s="39" t="s">
        <v>51</v>
      </c>
      <c r="C44" s="55">
        <v>26.37</v>
      </c>
      <c r="D44" s="45">
        <v>13</v>
      </c>
      <c r="E44" s="45">
        <v>10</v>
      </c>
      <c r="F44" s="49">
        <f t="shared" si="4"/>
        <v>0.37921880925293894</v>
      </c>
      <c r="G44" s="126">
        <v>2</v>
      </c>
      <c r="H44" s="49">
        <f t="shared" si="0"/>
        <v>15.385</v>
      </c>
      <c r="I44" s="48"/>
      <c r="J44" s="143"/>
      <c r="K44" s="45"/>
      <c r="L44" s="45"/>
      <c r="M44" s="45">
        <v>2</v>
      </c>
      <c r="N44" s="143"/>
      <c r="O44" s="42">
        <v>0</v>
      </c>
      <c r="P44" s="42"/>
      <c r="Q44" s="42"/>
      <c r="R44" s="42"/>
      <c r="S44" s="42">
        <v>0</v>
      </c>
      <c r="T44" s="48"/>
      <c r="U44" s="126">
        <f t="shared" si="1"/>
        <v>0</v>
      </c>
      <c r="V44" s="126">
        <f t="shared" si="2"/>
        <v>3</v>
      </c>
      <c r="W44" s="126">
        <f t="shared" si="3"/>
        <v>30</v>
      </c>
      <c r="X44" s="126">
        <v>2</v>
      </c>
      <c r="Y44" s="126">
        <f t="shared" si="5"/>
        <v>20</v>
      </c>
      <c r="Z44" s="48"/>
      <c r="AA44" s="48"/>
      <c r="AB44" s="48"/>
      <c r="AC44" s="48"/>
      <c r="AD44" s="45">
        <v>2</v>
      </c>
      <c r="AE44" s="48"/>
    </row>
    <row r="45" spans="1:31">
      <c r="A45" s="67" t="s">
        <v>96</v>
      </c>
      <c r="B45" s="39" t="s">
        <v>52</v>
      </c>
      <c r="C45" s="55">
        <v>22.6</v>
      </c>
      <c r="D45" s="45">
        <v>12</v>
      </c>
      <c r="E45" s="45">
        <v>12</v>
      </c>
      <c r="F45" s="49">
        <f t="shared" si="4"/>
        <v>0.53097345132743357</v>
      </c>
      <c r="G45" s="126">
        <v>2</v>
      </c>
      <c r="H45" s="49">
        <f t="shared" si="0"/>
        <v>16.667000000000002</v>
      </c>
      <c r="I45" s="48"/>
      <c r="J45" s="54"/>
      <c r="K45" s="45"/>
      <c r="L45" s="45"/>
      <c r="M45" s="45">
        <v>2</v>
      </c>
      <c r="N45" s="54"/>
      <c r="O45" s="42">
        <v>1</v>
      </c>
      <c r="P45" s="42"/>
      <c r="Q45" s="42"/>
      <c r="R45" s="42"/>
      <c r="S45" s="42">
        <v>1</v>
      </c>
      <c r="T45" s="48"/>
      <c r="U45" s="126">
        <f t="shared" si="1"/>
        <v>50</v>
      </c>
      <c r="V45" s="126">
        <f t="shared" si="2"/>
        <v>3</v>
      </c>
      <c r="W45" s="126">
        <f t="shared" si="3"/>
        <v>25</v>
      </c>
      <c r="X45" s="126">
        <v>2</v>
      </c>
      <c r="Y45" s="126">
        <f t="shared" si="5"/>
        <v>16.666666666666668</v>
      </c>
      <c r="Z45" s="48"/>
      <c r="AA45" s="48"/>
      <c r="AB45" s="48"/>
      <c r="AC45" s="48"/>
      <c r="AD45" s="45">
        <v>2</v>
      </c>
      <c r="AE45" s="48"/>
    </row>
    <row r="46" spans="1:31">
      <c r="A46" s="67" t="s">
        <v>97</v>
      </c>
      <c r="B46" s="39" t="s">
        <v>53</v>
      </c>
      <c r="C46" s="55">
        <v>16.399999999999999</v>
      </c>
      <c r="D46" s="45">
        <v>4</v>
      </c>
      <c r="E46" s="45">
        <v>6</v>
      </c>
      <c r="F46" s="49">
        <f t="shared" si="4"/>
        <v>0.36585365853658541</v>
      </c>
      <c r="G46" s="126">
        <v>0</v>
      </c>
      <c r="H46" s="49">
        <f t="shared" si="0"/>
        <v>0</v>
      </c>
      <c r="I46" s="48"/>
      <c r="J46" s="54"/>
      <c r="K46" s="45"/>
      <c r="L46" s="45"/>
      <c r="M46" s="45">
        <v>0</v>
      </c>
      <c r="N46" s="54"/>
      <c r="O46" s="42">
        <v>0</v>
      </c>
      <c r="P46" s="42"/>
      <c r="Q46" s="42"/>
      <c r="R46" s="42"/>
      <c r="S46" s="42">
        <v>0</v>
      </c>
      <c r="T46" s="48"/>
      <c r="U46" s="126">
        <f t="shared" si="1"/>
        <v>0</v>
      </c>
      <c r="V46" s="126">
        <f t="shared" si="2"/>
        <v>1</v>
      </c>
      <c r="W46" s="126">
        <f t="shared" si="3"/>
        <v>16.667000000000002</v>
      </c>
      <c r="X46" s="126">
        <v>1</v>
      </c>
      <c r="Y46" s="126">
        <f t="shared" si="5"/>
        <v>16.666666666666668</v>
      </c>
      <c r="Z46" s="48"/>
      <c r="AA46" s="48"/>
      <c r="AB46" s="48"/>
      <c r="AC46" s="48"/>
      <c r="AD46" s="45">
        <v>1</v>
      </c>
      <c r="AE46" s="48"/>
    </row>
    <row r="47" spans="1:31">
      <c r="A47" s="67" t="s">
        <v>98</v>
      </c>
      <c r="B47" s="39" t="s">
        <v>54</v>
      </c>
      <c r="C47" s="55">
        <v>33.152999999999999</v>
      </c>
      <c r="D47" s="45">
        <v>0</v>
      </c>
      <c r="E47" s="45">
        <v>0</v>
      </c>
      <c r="F47" s="49">
        <f t="shared" si="4"/>
        <v>0</v>
      </c>
      <c r="G47" s="126">
        <v>0</v>
      </c>
      <c r="H47" s="49">
        <f t="shared" si="0"/>
        <v>0</v>
      </c>
      <c r="I47" s="48"/>
      <c r="J47" s="54"/>
      <c r="K47" s="45"/>
      <c r="L47" s="45"/>
      <c r="M47" s="45">
        <v>0</v>
      </c>
      <c r="N47" s="54"/>
      <c r="O47" s="42">
        <v>0</v>
      </c>
      <c r="P47" s="42"/>
      <c r="Q47" s="42"/>
      <c r="R47" s="42"/>
      <c r="S47" s="42">
        <v>0</v>
      </c>
      <c r="T47" s="48"/>
      <c r="U47" s="126">
        <f t="shared" si="1"/>
        <v>0</v>
      </c>
      <c r="V47" s="126">
        <f t="shared" si="2"/>
        <v>0</v>
      </c>
      <c r="W47" s="126">
        <f t="shared" si="3"/>
        <v>0</v>
      </c>
      <c r="X47" s="126">
        <v>0</v>
      </c>
      <c r="Y47" s="126">
        <v>0</v>
      </c>
      <c r="Z47" s="48"/>
      <c r="AA47" s="48"/>
      <c r="AB47" s="48"/>
      <c r="AC47" s="48"/>
      <c r="AD47" s="45">
        <v>0</v>
      </c>
      <c r="AE47" s="48"/>
    </row>
    <row r="48" spans="1:31" s="153" customFormat="1">
      <c r="A48" s="67" t="s">
        <v>99</v>
      </c>
      <c r="B48" s="39" t="s">
        <v>55</v>
      </c>
      <c r="C48" s="56">
        <v>17.8</v>
      </c>
      <c r="D48" s="45">
        <v>8</v>
      </c>
      <c r="E48" s="45">
        <v>7</v>
      </c>
      <c r="F48" s="49">
        <f t="shared" si="4"/>
        <v>0.3932584269662921</v>
      </c>
      <c r="G48" s="126">
        <v>0</v>
      </c>
      <c r="H48" s="49">
        <f t="shared" si="0"/>
        <v>0</v>
      </c>
      <c r="I48" s="48"/>
      <c r="J48" s="54"/>
      <c r="K48" s="45"/>
      <c r="L48" s="45"/>
      <c r="M48" s="45">
        <v>0</v>
      </c>
      <c r="N48" s="54"/>
      <c r="O48" s="42">
        <v>0</v>
      </c>
      <c r="P48" s="42"/>
      <c r="Q48" s="42"/>
      <c r="R48" s="42"/>
      <c r="S48" s="42">
        <v>0</v>
      </c>
      <c r="T48" s="48"/>
      <c r="U48" s="126">
        <f t="shared" si="1"/>
        <v>0</v>
      </c>
      <c r="V48" s="126">
        <f t="shared" si="2"/>
        <v>2</v>
      </c>
      <c r="W48" s="126">
        <f t="shared" si="3"/>
        <v>28.572000000000003</v>
      </c>
      <c r="X48" s="126">
        <v>2</v>
      </c>
      <c r="Y48" s="126">
        <f t="shared" ref="Y48:Y56" si="6">SUM(X48*100/E48)</f>
        <v>28.571428571428573</v>
      </c>
      <c r="Z48" s="48"/>
      <c r="AA48" s="48"/>
      <c r="AB48" s="48"/>
      <c r="AC48" s="48"/>
      <c r="AD48" s="45">
        <v>2</v>
      </c>
      <c r="AE48" s="48"/>
    </row>
    <row r="49" spans="1:31" s="153" customFormat="1">
      <c r="A49" s="67" t="s">
        <v>100</v>
      </c>
      <c r="B49" s="39" t="s">
        <v>56</v>
      </c>
      <c r="C49" s="55">
        <v>11.164</v>
      </c>
      <c r="D49" s="45">
        <v>4</v>
      </c>
      <c r="E49" s="45">
        <v>4</v>
      </c>
      <c r="F49" s="49">
        <f t="shared" si="4"/>
        <v>0.35829451809387319</v>
      </c>
      <c r="G49" s="126">
        <v>0</v>
      </c>
      <c r="H49" s="49">
        <f t="shared" si="0"/>
        <v>0</v>
      </c>
      <c r="I49" s="48"/>
      <c r="J49" s="54"/>
      <c r="K49" s="45"/>
      <c r="L49" s="45"/>
      <c r="M49" s="45">
        <v>0</v>
      </c>
      <c r="N49" s="54"/>
      <c r="O49" s="42">
        <v>0</v>
      </c>
      <c r="P49" s="42"/>
      <c r="Q49" s="42"/>
      <c r="R49" s="42"/>
      <c r="S49" s="42">
        <v>0</v>
      </c>
      <c r="T49" s="48"/>
      <c r="U49" s="126">
        <f t="shared" si="1"/>
        <v>0</v>
      </c>
      <c r="V49" s="126">
        <f t="shared" si="2"/>
        <v>1</v>
      </c>
      <c r="W49" s="126">
        <f t="shared" si="3"/>
        <v>25</v>
      </c>
      <c r="X49" s="126">
        <v>1</v>
      </c>
      <c r="Y49" s="126">
        <f t="shared" si="6"/>
        <v>25</v>
      </c>
      <c r="Z49" s="48"/>
      <c r="AA49" s="48"/>
      <c r="AB49" s="48"/>
      <c r="AC49" s="48"/>
      <c r="AD49" s="45">
        <v>1</v>
      </c>
      <c r="AE49" s="48"/>
    </row>
    <row r="50" spans="1:31" s="153" customFormat="1">
      <c r="A50" s="67" t="s">
        <v>101</v>
      </c>
      <c r="B50" s="39" t="s">
        <v>57</v>
      </c>
      <c r="C50" s="55">
        <v>17.77</v>
      </c>
      <c r="D50" s="45">
        <v>7</v>
      </c>
      <c r="E50" s="45">
        <v>8</v>
      </c>
      <c r="F50" s="49">
        <f t="shared" si="4"/>
        <v>0.45019696117051211</v>
      </c>
      <c r="G50" s="126">
        <v>1</v>
      </c>
      <c r="H50" s="49">
        <f t="shared" si="0"/>
        <v>14.286</v>
      </c>
      <c r="I50" s="48"/>
      <c r="J50" s="54"/>
      <c r="K50" s="45"/>
      <c r="L50" s="45"/>
      <c r="M50" s="45">
        <v>1</v>
      </c>
      <c r="N50" s="54"/>
      <c r="O50" s="42">
        <v>0</v>
      </c>
      <c r="P50" s="42"/>
      <c r="Q50" s="42"/>
      <c r="R50" s="42"/>
      <c r="S50" s="42">
        <v>0</v>
      </c>
      <c r="T50" s="48"/>
      <c r="U50" s="126">
        <f t="shared" si="1"/>
        <v>0</v>
      </c>
      <c r="V50" s="126">
        <f t="shared" si="2"/>
        <v>2</v>
      </c>
      <c r="W50" s="126">
        <f t="shared" si="3"/>
        <v>25</v>
      </c>
      <c r="X50" s="126">
        <v>1</v>
      </c>
      <c r="Y50" s="126">
        <f t="shared" si="6"/>
        <v>12.5</v>
      </c>
      <c r="Z50" s="48"/>
      <c r="AA50" s="48"/>
      <c r="AB50" s="48"/>
      <c r="AC50" s="48"/>
      <c r="AD50" s="45">
        <v>1</v>
      </c>
      <c r="AE50" s="48"/>
    </row>
    <row r="51" spans="1:31">
      <c r="A51" s="67" t="s">
        <v>102</v>
      </c>
      <c r="B51" s="39" t="s">
        <v>58</v>
      </c>
      <c r="C51" s="55">
        <v>15.05</v>
      </c>
      <c r="D51" s="45">
        <v>28</v>
      </c>
      <c r="E51" s="45">
        <v>26</v>
      </c>
      <c r="F51" s="49">
        <f t="shared" si="4"/>
        <v>1.7275747508305648</v>
      </c>
      <c r="G51" s="126">
        <v>5</v>
      </c>
      <c r="H51" s="49">
        <f t="shared" si="0"/>
        <v>17.856999999999999</v>
      </c>
      <c r="I51" s="48"/>
      <c r="J51" s="54"/>
      <c r="K51" s="45"/>
      <c r="L51" s="45"/>
      <c r="M51" s="45">
        <v>5</v>
      </c>
      <c r="N51" s="54"/>
      <c r="O51" s="42">
        <v>3</v>
      </c>
      <c r="P51" s="42"/>
      <c r="Q51" s="42"/>
      <c r="R51" s="42"/>
      <c r="S51" s="42">
        <v>3</v>
      </c>
      <c r="T51" s="48"/>
      <c r="U51" s="126">
        <f t="shared" si="1"/>
        <v>60</v>
      </c>
      <c r="V51" s="126">
        <f t="shared" si="2"/>
        <v>7</v>
      </c>
      <c r="W51" s="126">
        <f t="shared" si="3"/>
        <v>26.923999999999999</v>
      </c>
      <c r="X51" s="126">
        <v>5</v>
      </c>
      <c r="Y51" s="126">
        <f t="shared" si="6"/>
        <v>19.23076923076923</v>
      </c>
      <c r="Z51" s="48"/>
      <c r="AA51" s="48"/>
      <c r="AB51" s="48"/>
      <c r="AC51" s="48"/>
      <c r="AD51" s="45">
        <v>5</v>
      </c>
      <c r="AE51" s="48"/>
    </row>
    <row r="52" spans="1:31">
      <c r="A52" s="67" t="s">
        <v>103</v>
      </c>
      <c r="B52" s="39" t="s">
        <v>59</v>
      </c>
      <c r="C52" s="55">
        <v>23.59</v>
      </c>
      <c r="D52" s="45">
        <v>17</v>
      </c>
      <c r="E52" s="45">
        <v>16</v>
      </c>
      <c r="F52" s="49">
        <f t="shared" si="4"/>
        <v>0.67825349724459516</v>
      </c>
      <c r="G52" s="126">
        <v>3</v>
      </c>
      <c r="H52" s="49">
        <f t="shared" si="0"/>
        <v>17.646999999999998</v>
      </c>
      <c r="I52" s="48"/>
      <c r="J52" s="54"/>
      <c r="K52" s="45"/>
      <c r="L52" s="45"/>
      <c r="M52" s="45">
        <v>3</v>
      </c>
      <c r="N52" s="54"/>
      <c r="O52" s="42">
        <v>3</v>
      </c>
      <c r="P52" s="42"/>
      <c r="Q52" s="42"/>
      <c r="R52" s="42"/>
      <c r="S52" s="42">
        <v>3</v>
      </c>
      <c r="T52" s="48"/>
      <c r="U52" s="126">
        <f t="shared" si="1"/>
        <v>100</v>
      </c>
      <c r="V52" s="126">
        <f t="shared" si="2"/>
        <v>4</v>
      </c>
      <c r="W52" s="126">
        <f t="shared" si="3"/>
        <v>25</v>
      </c>
      <c r="X52" s="126">
        <v>3</v>
      </c>
      <c r="Y52" s="126">
        <f t="shared" si="6"/>
        <v>18.75</v>
      </c>
      <c r="Z52" s="48"/>
      <c r="AA52" s="48"/>
      <c r="AB52" s="48"/>
      <c r="AC52" s="48"/>
      <c r="AD52" s="45">
        <v>3</v>
      </c>
      <c r="AE52" s="48"/>
    </row>
    <row r="53" spans="1:31">
      <c r="A53" s="67" t="s">
        <v>104</v>
      </c>
      <c r="B53" s="39" t="s">
        <v>60</v>
      </c>
      <c r="C53" s="55">
        <v>48.9</v>
      </c>
      <c r="D53" s="45">
        <v>35</v>
      </c>
      <c r="E53" s="45">
        <v>36</v>
      </c>
      <c r="F53" s="49">
        <f t="shared" si="4"/>
        <v>0.73619631901840488</v>
      </c>
      <c r="G53" s="126">
        <v>6</v>
      </c>
      <c r="H53" s="49">
        <f t="shared" si="0"/>
        <v>17.143000000000001</v>
      </c>
      <c r="I53" s="48"/>
      <c r="J53" s="54"/>
      <c r="K53" s="45"/>
      <c r="L53" s="45"/>
      <c r="M53" s="45">
        <v>6</v>
      </c>
      <c r="N53" s="54"/>
      <c r="O53" s="42">
        <v>2</v>
      </c>
      <c r="P53" s="42"/>
      <c r="Q53" s="42"/>
      <c r="R53" s="42"/>
      <c r="S53" s="42">
        <v>2</v>
      </c>
      <c r="T53" s="48"/>
      <c r="U53" s="126">
        <f t="shared" si="1"/>
        <v>33.299999999999997</v>
      </c>
      <c r="V53" s="126">
        <f t="shared" si="2"/>
        <v>10</v>
      </c>
      <c r="W53" s="126">
        <f t="shared" si="3"/>
        <v>27.778000000000002</v>
      </c>
      <c r="X53" s="126">
        <v>6</v>
      </c>
      <c r="Y53" s="126">
        <f t="shared" si="6"/>
        <v>16.666666666666668</v>
      </c>
      <c r="Z53" s="48"/>
      <c r="AA53" s="48"/>
      <c r="AB53" s="48"/>
      <c r="AC53" s="48"/>
      <c r="AD53" s="45">
        <v>6</v>
      </c>
      <c r="AE53" s="48"/>
    </row>
    <row r="54" spans="1:31">
      <c r="A54" s="67" t="s">
        <v>105</v>
      </c>
      <c r="B54" s="39" t="s">
        <v>61</v>
      </c>
      <c r="C54" s="55">
        <v>44.03</v>
      </c>
      <c r="D54" s="45">
        <v>29</v>
      </c>
      <c r="E54" s="45">
        <v>29</v>
      </c>
      <c r="F54" s="49">
        <f t="shared" si="4"/>
        <v>0.65864183511242336</v>
      </c>
      <c r="G54" s="126">
        <v>3</v>
      </c>
      <c r="H54" s="49">
        <f t="shared" si="0"/>
        <v>10.345000000000001</v>
      </c>
      <c r="I54" s="48"/>
      <c r="J54" s="54"/>
      <c r="K54" s="45"/>
      <c r="L54" s="45"/>
      <c r="M54" s="45">
        <v>3</v>
      </c>
      <c r="N54" s="54"/>
      <c r="O54" s="42">
        <v>0</v>
      </c>
      <c r="P54" s="42"/>
      <c r="Q54" s="42"/>
      <c r="R54" s="42"/>
      <c r="S54" s="42">
        <v>0</v>
      </c>
      <c r="T54" s="48"/>
      <c r="U54" s="126">
        <f t="shared" si="1"/>
        <v>0</v>
      </c>
      <c r="V54" s="126">
        <f t="shared" si="2"/>
        <v>8</v>
      </c>
      <c r="W54" s="126">
        <f t="shared" si="3"/>
        <v>27.587</v>
      </c>
      <c r="X54" s="126">
        <v>3</v>
      </c>
      <c r="Y54" s="126">
        <f t="shared" si="6"/>
        <v>10.344827586206897</v>
      </c>
      <c r="Z54" s="48"/>
      <c r="AA54" s="48"/>
      <c r="AB54" s="48"/>
      <c r="AC54" s="48"/>
      <c r="AD54" s="45">
        <v>3</v>
      </c>
      <c r="AE54" s="48"/>
    </row>
    <row r="55" spans="1:31">
      <c r="A55" s="67" t="s">
        <v>106</v>
      </c>
      <c r="B55" s="39" t="s">
        <v>62</v>
      </c>
      <c r="C55" s="55">
        <v>31.9</v>
      </c>
      <c r="D55" s="45">
        <v>28</v>
      </c>
      <c r="E55" s="45">
        <v>29</v>
      </c>
      <c r="F55" s="49">
        <f t="shared" si="4"/>
        <v>0.90909090909090917</v>
      </c>
      <c r="G55" s="126">
        <v>3</v>
      </c>
      <c r="H55" s="49">
        <f t="shared" si="0"/>
        <v>10.714</v>
      </c>
      <c r="I55" s="48"/>
      <c r="J55" s="54"/>
      <c r="K55" s="45"/>
      <c r="L55" s="45"/>
      <c r="M55" s="45">
        <v>3</v>
      </c>
      <c r="N55" s="54"/>
      <c r="O55" s="42">
        <v>3</v>
      </c>
      <c r="P55" s="42"/>
      <c r="Q55" s="42"/>
      <c r="R55" s="42"/>
      <c r="S55" s="42">
        <v>3</v>
      </c>
      <c r="T55" s="48"/>
      <c r="U55" s="126">
        <f t="shared" si="1"/>
        <v>100</v>
      </c>
      <c r="V55" s="126">
        <f t="shared" si="2"/>
        <v>8</v>
      </c>
      <c r="W55" s="126">
        <f t="shared" si="3"/>
        <v>27.587</v>
      </c>
      <c r="X55" s="126">
        <v>7</v>
      </c>
      <c r="Y55" s="126">
        <f t="shared" si="6"/>
        <v>24.137931034482758</v>
      </c>
      <c r="Z55" s="48"/>
      <c r="AA55" s="48"/>
      <c r="AB55" s="48"/>
      <c r="AC55" s="48"/>
      <c r="AD55" s="45">
        <v>7</v>
      </c>
      <c r="AE55" s="48"/>
    </row>
    <row r="56" spans="1:31">
      <c r="A56" s="67" t="s">
        <v>107</v>
      </c>
      <c r="B56" s="39" t="s">
        <v>63</v>
      </c>
      <c r="C56" s="55">
        <v>19.5</v>
      </c>
      <c r="D56" s="45">
        <v>19</v>
      </c>
      <c r="E56" s="45">
        <v>18</v>
      </c>
      <c r="F56" s="49">
        <f t="shared" si="4"/>
        <v>0.92307692307692313</v>
      </c>
      <c r="G56" s="126">
        <v>3</v>
      </c>
      <c r="H56" s="49">
        <f t="shared" si="0"/>
        <v>15.789</v>
      </c>
      <c r="I56" s="48"/>
      <c r="J56" s="54"/>
      <c r="K56" s="45"/>
      <c r="L56" s="45"/>
      <c r="M56" s="45">
        <v>3</v>
      </c>
      <c r="N56" s="54"/>
      <c r="O56" s="42">
        <v>3</v>
      </c>
      <c r="P56" s="42"/>
      <c r="Q56" s="42"/>
      <c r="R56" s="42"/>
      <c r="S56" s="42">
        <v>3</v>
      </c>
      <c r="T56" s="48"/>
      <c r="U56" s="126">
        <f t="shared" si="1"/>
        <v>100</v>
      </c>
      <c r="V56" s="126">
        <f t="shared" si="2"/>
        <v>5</v>
      </c>
      <c r="W56" s="126">
        <f t="shared" si="3"/>
        <v>27.778000000000002</v>
      </c>
      <c r="X56" s="126">
        <v>3</v>
      </c>
      <c r="Y56" s="126">
        <f t="shared" si="6"/>
        <v>16.666666666666668</v>
      </c>
      <c r="Z56" s="48"/>
      <c r="AA56" s="48"/>
      <c r="AB56" s="48"/>
      <c r="AC56" s="48"/>
      <c r="AD56" s="45">
        <v>3</v>
      </c>
      <c r="AE56" s="48"/>
    </row>
    <row r="57" spans="1:31" s="105" customFormat="1" ht="14.25">
      <c r="A57" s="108"/>
      <c r="B57" s="109" t="s">
        <v>64</v>
      </c>
      <c r="C57" s="110">
        <f>SUM(C14:C56)</f>
        <v>1071.002</v>
      </c>
      <c r="D57" s="71">
        <f>SUM(D14:D56)</f>
        <v>704</v>
      </c>
      <c r="E57" s="71">
        <f>SUM(E14:E56)</f>
        <v>711</v>
      </c>
      <c r="F57" s="111">
        <f t="shared" si="4"/>
        <v>0.66386430650923156</v>
      </c>
      <c r="G57" s="112">
        <f>SUM(G14:G56)</f>
        <v>99</v>
      </c>
      <c r="H57" s="111">
        <f t="shared" ref="H57:H74" si="7">IF(D57=0,0,ROUND(G57*100/D57,3))</f>
        <v>14.063000000000001</v>
      </c>
      <c r="I57" s="113"/>
      <c r="J57" s="71">
        <f>SUM(J14:J56)</f>
        <v>0</v>
      </c>
      <c r="K57" s="71"/>
      <c r="L57" s="71"/>
      <c r="M57" s="114">
        <f>SUM(M14:M56)</f>
        <v>99</v>
      </c>
      <c r="N57" s="71">
        <f>SUM(N14:N56)</f>
        <v>0</v>
      </c>
      <c r="O57" s="70">
        <f>SUM(O14:O56)</f>
        <v>49</v>
      </c>
      <c r="P57" s="70"/>
      <c r="Q57" s="70"/>
      <c r="R57" s="70"/>
      <c r="S57" s="70">
        <f>SUM(S14:S56)</f>
        <v>49</v>
      </c>
      <c r="T57" s="113"/>
      <c r="U57" s="65">
        <f t="shared" ref="U57:U74" si="8">IF(G57=0,0,ROUND(O57*100/G57,1))</f>
        <v>49.5</v>
      </c>
      <c r="V57" s="65">
        <f t="shared" si="2"/>
        <v>213</v>
      </c>
      <c r="W57" s="65">
        <f t="shared" si="3"/>
        <v>29.958000000000002</v>
      </c>
      <c r="X57" s="65">
        <f>SUM(X14:X56)</f>
        <v>118</v>
      </c>
      <c r="Y57" s="65">
        <f t="shared" ref="Y57:Y74" si="9">SUM(X57*100/E57)</f>
        <v>16.596343178621659</v>
      </c>
      <c r="Z57" s="113"/>
      <c r="AA57" s="113"/>
      <c r="AB57" s="113"/>
      <c r="AC57" s="113"/>
      <c r="AD57" s="113">
        <f>SUM(AD14:AD56)</f>
        <v>118</v>
      </c>
      <c r="AE57" s="113"/>
    </row>
    <row r="58" spans="1:31">
      <c r="A58" s="160" t="s">
        <v>109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3"/>
    </row>
    <row r="59" spans="1:31">
      <c r="A59" s="89" t="s">
        <v>108</v>
      </c>
      <c r="B59" s="62" t="s">
        <v>110</v>
      </c>
      <c r="C59" s="55">
        <v>29.32</v>
      </c>
      <c r="D59" s="45">
        <v>4</v>
      </c>
      <c r="E59" s="45">
        <v>4</v>
      </c>
      <c r="F59" s="63">
        <f>SUM(E59/C59)</f>
        <v>0.13642564802182811</v>
      </c>
      <c r="G59" s="45">
        <v>1</v>
      </c>
      <c r="H59" s="49">
        <f t="shared" si="7"/>
        <v>25</v>
      </c>
      <c r="I59" s="45"/>
      <c r="J59" s="54"/>
      <c r="K59" s="45"/>
      <c r="L59" s="45"/>
      <c r="M59" s="45">
        <v>1</v>
      </c>
      <c r="N59" s="64"/>
      <c r="O59" s="42">
        <v>0</v>
      </c>
      <c r="P59" s="42"/>
      <c r="Q59" s="42"/>
      <c r="R59" s="42"/>
      <c r="S59" s="42">
        <v>0</v>
      </c>
      <c r="T59" s="45"/>
      <c r="U59" s="126">
        <f t="shared" si="8"/>
        <v>0</v>
      </c>
      <c r="V59" s="45">
        <f t="shared" si="2"/>
        <v>1</v>
      </c>
      <c r="W59" s="45">
        <f t="shared" si="3"/>
        <v>25</v>
      </c>
      <c r="X59" s="152">
        <v>1</v>
      </c>
      <c r="Y59" s="45">
        <f t="shared" si="9"/>
        <v>25</v>
      </c>
      <c r="Z59" s="45"/>
      <c r="AA59" s="45"/>
      <c r="AB59" s="45"/>
      <c r="AC59" s="45"/>
      <c r="AD59" s="152">
        <v>1</v>
      </c>
      <c r="AE59" s="45"/>
    </row>
    <row r="60" spans="1:31">
      <c r="A60" s="89" t="s">
        <v>130</v>
      </c>
      <c r="B60" s="62" t="s">
        <v>111</v>
      </c>
      <c r="C60" s="55">
        <v>106.62</v>
      </c>
      <c r="D60" s="45">
        <v>13</v>
      </c>
      <c r="E60" s="45">
        <v>10</v>
      </c>
      <c r="F60" s="63">
        <f t="shared" ref="F60:F74" si="10">SUM(E60/C60)</f>
        <v>9.3791033577190014E-2</v>
      </c>
      <c r="G60" s="45">
        <v>2</v>
      </c>
      <c r="H60" s="49">
        <f t="shared" si="7"/>
        <v>15.385</v>
      </c>
      <c r="I60" s="45"/>
      <c r="J60" s="54"/>
      <c r="K60" s="45"/>
      <c r="L60" s="45"/>
      <c r="M60" s="45">
        <v>2</v>
      </c>
      <c r="N60" s="64"/>
      <c r="O60" s="42">
        <v>1</v>
      </c>
      <c r="P60" s="42"/>
      <c r="Q60" s="42"/>
      <c r="R60" s="42"/>
      <c r="S60" s="42">
        <v>1</v>
      </c>
      <c r="T60" s="45"/>
      <c r="U60" s="126">
        <f t="shared" si="8"/>
        <v>50</v>
      </c>
      <c r="V60" s="45">
        <f t="shared" si="2"/>
        <v>3</v>
      </c>
      <c r="W60" s="45">
        <f t="shared" si="3"/>
        <v>30</v>
      </c>
      <c r="X60" s="45">
        <v>3</v>
      </c>
      <c r="Y60" s="45">
        <f t="shared" si="9"/>
        <v>30</v>
      </c>
      <c r="Z60" s="45"/>
      <c r="AA60" s="45"/>
      <c r="AB60" s="45"/>
      <c r="AC60" s="45"/>
      <c r="AD60" s="45">
        <v>3</v>
      </c>
      <c r="AE60" s="45"/>
    </row>
    <row r="61" spans="1:31">
      <c r="A61" s="89" t="s">
        <v>131</v>
      </c>
      <c r="B61" s="62" t="s">
        <v>112</v>
      </c>
      <c r="C61" s="55">
        <v>78.78</v>
      </c>
      <c r="D61" s="45">
        <v>18</v>
      </c>
      <c r="E61" s="45">
        <v>17</v>
      </c>
      <c r="F61" s="63">
        <f t="shared" si="10"/>
        <v>0.21579080985021579</v>
      </c>
      <c r="G61" s="45">
        <v>3</v>
      </c>
      <c r="H61" s="49">
        <f t="shared" si="7"/>
        <v>16.667000000000002</v>
      </c>
      <c r="I61" s="45"/>
      <c r="J61" s="54"/>
      <c r="K61" s="45"/>
      <c r="L61" s="45"/>
      <c r="M61" s="45">
        <v>3</v>
      </c>
      <c r="N61" s="64"/>
      <c r="O61" s="42">
        <v>1</v>
      </c>
      <c r="P61" s="42"/>
      <c r="Q61" s="42"/>
      <c r="R61" s="42"/>
      <c r="S61" s="42">
        <v>1</v>
      </c>
      <c r="T61" s="45"/>
      <c r="U61" s="126">
        <f t="shared" si="8"/>
        <v>33.299999999999997</v>
      </c>
      <c r="V61" s="45">
        <f t="shared" si="2"/>
        <v>5</v>
      </c>
      <c r="W61" s="45">
        <f t="shared" si="3"/>
        <v>29.412000000000003</v>
      </c>
      <c r="X61" s="45">
        <v>4</v>
      </c>
      <c r="Y61" s="45">
        <f t="shared" si="9"/>
        <v>23.529411764705884</v>
      </c>
      <c r="Z61" s="45"/>
      <c r="AA61" s="45"/>
      <c r="AB61" s="45"/>
      <c r="AC61" s="45"/>
      <c r="AD61" s="45">
        <v>4</v>
      </c>
      <c r="AE61" s="45"/>
    </row>
    <row r="62" spans="1:31">
      <c r="A62" s="89" t="s">
        <v>132</v>
      </c>
      <c r="B62" s="62" t="s">
        <v>113</v>
      </c>
      <c r="C62" s="55">
        <v>108.19</v>
      </c>
      <c r="D62" s="45">
        <v>48</v>
      </c>
      <c r="E62" s="45">
        <v>48</v>
      </c>
      <c r="F62" s="63">
        <f t="shared" si="10"/>
        <v>0.44366392457713283</v>
      </c>
      <c r="G62" s="45">
        <v>7</v>
      </c>
      <c r="H62" s="49">
        <f t="shared" si="7"/>
        <v>14.583</v>
      </c>
      <c r="I62" s="45"/>
      <c r="J62" s="54"/>
      <c r="K62" s="45"/>
      <c r="L62" s="45"/>
      <c r="M62" s="45">
        <v>7</v>
      </c>
      <c r="N62" s="64"/>
      <c r="O62" s="42">
        <v>4</v>
      </c>
      <c r="P62" s="42"/>
      <c r="Q62" s="42"/>
      <c r="R62" s="42"/>
      <c r="S62" s="42">
        <v>4</v>
      </c>
      <c r="T62" s="45"/>
      <c r="U62" s="126">
        <f t="shared" si="8"/>
        <v>57.1</v>
      </c>
      <c r="V62" s="45">
        <f t="shared" si="2"/>
        <v>14</v>
      </c>
      <c r="W62" s="45">
        <f t="shared" si="3"/>
        <v>29.167000000000002</v>
      </c>
      <c r="X62" s="45">
        <v>9</v>
      </c>
      <c r="Y62" s="45">
        <f t="shared" si="9"/>
        <v>18.75</v>
      </c>
      <c r="Z62" s="45"/>
      <c r="AA62" s="45"/>
      <c r="AB62" s="45"/>
      <c r="AC62" s="45"/>
      <c r="AD62" s="45">
        <v>9</v>
      </c>
      <c r="AE62" s="45"/>
    </row>
    <row r="63" spans="1:31">
      <c r="A63" s="89" t="s">
        <v>133</v>
      </c>
      <c r="B63" s="62" t="s">
        <v>114</v>
      </c>
      <c r="C63" s="55">
        <v>45.85</v>
      </c>
      <c r="D63" s="45">
        <v>7</v>
      </c>
      <c r="E63" s="45">
        <v>7</v>
      </c>
      <c r="F63" s="63">
        <f t="shared" si="10"/>
        <v>0.15267175572519084</v>
      </c>
      <c r="G63" s="45">
        <v>1</v>
      </c>
      <c r="H63" s="49">
        <f t="shared" si="7"/>
        <v>14.286</v>
      </c>
      <c r="I63" s="45"/>
      <c r="J63" s="54"/>
      <c r="K63" s="45"/>
      <c r="L63" s="45"/>
      <c r="M63" s="45">
        <v>1</v>
      </c>
      <c r="N63" s="64"/>
      <c r="O63" s="42">
        <v>0</v>
      </c>
      <c r="P63" s="42"/>
      <c r="Q63" s="42"/>
      <c r="R63" s="42"/>
      <c r="S63" s="42">
        <v>0</v>
      </c>
      <c r="T63" s="45"/>
      <c r="U63" s="126">
        <f t="shared" si="8"/>
        <v>0</v>
      </c>
      <c r="V63" s="45">
        <f t="shared" si="2"/>
        <v>2</v>
      </c>
      <c r="W63" s="45">
        <f t="shared" si="3"/>
        <v>28.572000000000003</v>
      </c>
      <c r="X63" s="45">
        <v>1</v>
      </c>
      <c r="Y63" s="45">
        <f t="shared" si="9"/>
        <v>14.285714285714286</v>
      </c>
      <c r="Z63" s="45"/>
      <c r="AA63" s="45"/>
      <c r="AB63" s="45"/>
      <c r="AC63" s="45"/>
      <c r="AD63" s="45">
        <v>1</v>
      </c>
      <c r="AE63" s="45"/>
    </row>
    <row r="64" spans="1:31">
      <c r="A64" s="89" t="s">
        <v>134</v>
      </c>
      <c r="B64" s="62" t="s">
        <v>115</v>
      </c>
      <c r="C64" s="55">
        <v>71.59</v>
      </c>
      <c r="D64" s="45">
        <v>18</v>
      </c>
      <c r="E64" s="45">
        <v>14</v>
      </c>
      <c r="F64" s="63">
        <f t="shared" si="10"/>
        <v>0.19555803883223913</v>
      </c>
      <c r="G64" s="45">
        <v>3</v>
      </c>
      <c r="H64" s="49">
        <f t="shared" si="7"/>
        <v>16.667000000000002</v>
      </c>
      <c r="I64" s="45"/>
      <c r="J64" s="54"/>
      <c r="K64" s="45"/>
      <c r="L64" s="45"/>
      <c r="M64" s="45">
        <v>3</v>
      </c>
      <c r="N64" s="64"/>
      <c r="O64" s="42">
        <v>2</v>
      </c>
      <c r="P64" s="42"/>
      <c r="Q64" s="42"/>
      <c r="R64" s="42"/>
      <c r="S64" s="42">
        <v>2</v>
      </c>
      <c r="T64" s="45"/>
      <c r="U64" s="126">
        <f t="shared" si="8"/>
        <v>66.7</v>
      </c>
      <c r="V64" s="45">
        <f t="shared" si="2"/>
        <v>4</v>
      </c>
      <c r="W64" s="45">
        <f t="shared" si="3"/>
        <v>28.572000000000003</v>
      </c>
      <c r="X64" s="45">
        <v>3</v>
      </c>
      <c r="Y64" s="45">
        <f t="shared" si="9"/>
        <v>21.428571428571427</v>
      </c>
      <c r="Z64" s="45"/>
      <c r="AA64" s="45"/>
      <c r="AB64" s="45"/>
      <c r="AC64" s="45"/>
      <c r="AD64" s="45">
        <v>3</v>
      </c>
      <c r="AE64" s="45"/>
    </row>
    <row r="65" spans="1:31">
      <c r="A65" s="89" t="s">
        <v>135</v>
      </c>
      <c r="B65" s="62" t="s">
        <v>116</v>
      </c>
      <c r="C65" s="55">
        <v>125.79</v>
      </c>
      <c r="D65" s="45">
        <v>35</v>
      </c>
      <c r="E65" s="45">
        <v>38</v>
      </c>
      <c r="F65" s="63">
        <f t="shared" si="10"/>
        <v>0.30209078623101993</v>
      </c>
      <c r="G65" s="45">
        <v>7</v>
      </c>
      <c r="H65" s="49">
        <f t="shared" si="7"/>
        <v>20</v>
      </c>
      <c r="I65" s="45"/>
      <c r="J65" s="54"/>
      <c r="K65" s="45"/>
      <c r="L65" s="45"/>
      <c r="M65" s="45">
        <v>7</v>
      </c>
      <c r="N65" s="64"/>
      <c r="O65" s="42">
        <v>6</v>
      </c>
      <c r="P65" s="42"/>
      <c r="Q65" s="42"/>
      <c r="R65" s="42"/>
      <c r="S65" s="42">
        <v>6</v>
      </c>
      <c r="T65" s="45"/>
      <c r="U65" s="126">
        <f t="shared" si="8"/>
        <v>85.7</v>
      </c>
      <c r="V65" s="45">
        <f t="shared" si="2"/>
        <v>11</v>
      </c>
      <c r="W65" s="45">
        <f t="shared" si="3"/>
        <v>28.948</v>
      </c>
      <c r="X65" s="45">
        <v>9</v>
      </c>
      <c r="Y65" s="45">
        <f t="shared" si="9"/>
        <v>23.684210526315791</v>
      </c>
      <c r="Z65" s="45"/>
      <c r="AA65" s="45"/>
      <c r="AB65" s="45"/>
      <c r="AC65" s="45"/>
      <c r="AD65" s="45">
        <v>9</v>
      </c>
      <c r="AE65" s="45"/>
    </row>
    <row r="66" spans="1:31">
      <c r="A66" s="89" t="s">
        <v>136</v>
      </c>
      <c r="B66" s="62" t="s">
        <v>117</v>
      </c>
      <c r="C66" s="55">
        <v>94.83</v>
      </c>
      <c r="D66" s="45">
        <v>26</v>
      </c>
      <c r="E66" s="45">
        <v>40</v>
      </c>
      <c r="F66" s="63">
        <f t="shared" si="10"/>
        <v>0.42180744490140254</v>
      </c>
      <c r="G66" s="45">
        <v>5</v>
      </c>
      <c r="H66" s="49">
        <f t="shared" si="7"/>
        <v>19.231000000000002</v>
      </c>
      <c r="I66" s="45"/>
      <c r="J66" s="54"/>
      <c r="K66" s="45"/>
      <c r="L66" s="45"/>
      <c r="M66" s="45">
        <v>5</v>
      </c>
      <c r="N66" s="64"/>
      <c r="O66" s="42">
        <v>3</v>
      </c>
      <c r="P66" s="42"/>
      <c r="Q66" s="42"/>
      <c r="R66" s="42"/>
      <c r="S66" s="42">
        <v>3</v>
      </c>
      <c r="T66" s="45"/>
      <c r="U66" s="126">
        <f t="shared" si="8"/>
        <v>60</v>
      </c>
      <c r="V66" s="45">
        <f t="shared" si="2"/>
        <v>12</v>
      </c>
      <c r="W66" s="45">
        <f t="shared" si="3"/>
        <v>30</v>
      </c>
      <c r="X66" s="45">
        <v>4</v>
      </c>
      <c r="Y66" s="45">
        <f t="shared" si="9"/>
        <v>10</v>
      </c>
      <c r="Z66" s="45"/>
      <c r="AA66" s="45"/>
      <c r="AB66" s="45"/>
      <c r="AC66" s="45"/>
      <c r="AD66" s="45">
        <v>4</v>
      </c>
      <c r="AE66" s="45"/>
    </row>
    <row r="67" spans="1:31">
      <c r="A67" s="89" t="s">
        <v>137</v>
      </c>
      <c r="B67" s="62" t="s">
        <v>118</v>
      </c>
      <c r="C67" s="55">
        <v>34.020000000000003</v>
      </c>
      <c r="D67" s="45">
        <v>7</v>
      </c>
      <c r="E67" s="45">
        <v>6</v>
      </c>
      <c r="F67" s="63">
        <f t="shared" si="10"/>
        <v>0.17636684303350969</v>
      </c>
      <c r="G67" s="45">
        <v>1</v>
      </c>
      <c r="H67" s="49">
        <f t="shared" si="7"/>
        <v>14.286</v>
      </c>
      <c r="I67" s="45"/>
      <c r="J67" s="54"/>
      <c r="K67" s="45"/>
      <c r="L67" s="45"/>
      <c r="M67" s="45">
        <v>1</v>
      </c>
      <c r="N67" s="64"/>
      <c r="O67" s="42">
        <v>0</v>
      </c>
      <c r="P67" s="42"/>
      <c r="Q67" s="42"/>
      <c r="R67" s="42"/>
      <c r="S67" s="42">
        <v>0</v>
      </c>
      <c r="T67" s="45"/>
      <c r="U67" s="126">
        <f t="shared" si="8"/>
        <v>0</v>
      </c>
      <c r="V67" s="45">
        <f t="shared" si="2"/>
        <v>1</v>
      </c>
      <c r="W67" s="45">
        <f t="shared" si="3"/>
        <v>16.667000000000002</v>
      </c>
      <c r="X67" s="45">
        <v>1</v>
      </c>
      <c r="Y67" s="45">
        <f t="shared" si="9"/>
        <v>16.666666666666668</v>
      </c>
      <c r="Z67" s="45"/>
      <c r="AA67" s="45"/>
      <c r="AB67" s="45"/>
      <c r="AC67" s="45"/>
      <c r="AD67" s="45">
        <v>1</v>
      </c>
      <c r="AE67" s="45"/>
    </row>
    <row r="68" spans="1:31">
      <c r="A68" s="89" t="s">
        <v>138</v>
      </c>
      <c r="B68" s="62" t="s">
        <v>119</v>
      </c>
      <c r="C68" s="55">
        <v>51.45</v>
      </c>
      <c r="D68" s="45">
        <v>8</v>
      </c>
      <c r="E68" s="45">
        <v>9</v>
      </c>
      <c r="F68" s="63">
        <f t="shared" si="10"/>
        <v>0.1749271137026239</v>
      </c>
      <c r="G68" s="45">
        <v>1</v>
      </c>
      <c r="H68" s="49">
        <f t="shared" si="7"/>
        <v>12.5</v>
      </c>
      <c r="I68" s="45"/>
      <c r="J68" s="54"/>
      <c r="K68" s="45"/>
      <c r="L68" s="45"/>
      <c r="M68" s="45">
        <v>1</v>
      </c>
      <c r="N68" s="64"/>
      <c r="O68" s="42">
        <v>1</v>
      </c>
      <c r="P68" s="42"/>
      <c r="Q68" s="42"/>
      <c r="R68" s="42"/>
      <c r="S68" s="42">
        <v>1</v>
      </c>
      <c r="T68" s="45"/>
      <c r="U68" s="126">
        <f t="shared" si="8"/>
        <v>100</v>
      </c>
      <c r="V68" s="45">
        <f t="shared" si="2"/>
        <v>2</v>
      </c>
      <c r="W68" s="45">
        <f t="shared" si="3"/>
        <v>22.223000000000003</v>
      </c>
      <c r="X68" s="45">
        <v>1</v>
      </c>
      <c r="Y68" s="45">
        <f t="shared" si="9"/>
        <v>11.111111111111111</v>
      </c>
      <c r="Z68" s="45"/>
      <c r="AA68" s="45"/>
      <c r="AB68" s="45"/>
      <c r="AC68" s="45"/>
      <c r="AD68" s="45">
        <v>1</v>
      </c>
      <c r="AE68" s="45"/>
    </row>
    <row r="69" spans="1:31">
      <c r="A69" s="89" t="s">
        <v>139</v>
      </c>
      <c r="B69" s="62" t="s">
        <v>120</v>
      </c>
      <c r="C69" s="55">
        <v>60.13</v>
      </c>
      <c r="D69" s="45">
        <v>17</v>
      </c>
      <c r="E69" s="45">
        <v>18</v>
      </c>
      <c r="F69" s="63">
        <f t="shared" si="10"/>
        <v>0.29935140528854148</v>
      </c>
      <c r="G69" s="45">
        <v>3</v>
      </c>
      <c r="H69" s="49">
        <f t="shared" si="7"/>
        <v>17.646999999999998</v>
      </c>
      <c r="I69" s="45"/>
      <c r="J69" s="54"/>
      <c r="K69" s="45"/>
      <c r="L69" s="45"/>
      <c r="M69" s="45">
        <v>3</v>
      </c>
      <c r="N69" s="64"/>
      <c r="O69" s="42">
        <v>2</v>
      </c>
      <c r="P69" s="42"/>
      <c r="Q69" s="42"/>
      <c r="R69" s="42"/>
      <c r="S69" s="42">
        <v>2</v>
      </c>
      <c r="T69" s="45"/>
      <c r="U69" s="126">
        <f t="shared" si="8"/>
        <v>66.7</v>
      </c>
      <c r="V69" s="45">
        <f t="shared" si="2"/>
        <v>5</v>
      </c>
      <c r="W69" s="45">
        <f t="shared" si="3"/>
        <v>27.778000000000002</v>
      </c>
      <c r="X69" s="45">
        <v>5</v>
      </c>
      <c r="Y69" s="45">
        <f t="shared" si="9"/>
        <v>27.777777777777779</v>
      </c>
      <c r="Z69" s="45"/>
      <c r="AA69" s="45"/>
      <c r="AB69" s="45"/>
      <c r="AC69" s="45"/>
      <c r="AD69" s="45">
        <v>5</v>
      </c>
      <c r="AE69" s="45"/>
    </row>
    <row r="70" spans="1:31">
      <c r="A70" s="89" t="s">
        <v>140</v>
      </c>
      <c r="B70" s="62" t="s">
        <v>121</v>
      </c>
      <c r="C70" s="55">
        <v>72.73</v>
      </c>
      <c r="D70" s="45">
        <v>2</v>
      </c>
      <c r="E70" s="45">
        <v>4</v>
      </c>
      <c r="F70" s="63">
        <f t="shared" si="10"/>
        <v>5.4997937577340845E-2</v>
      </c>
      <c r="G70" s="45">
        <v>0</v>
      </c>
      <c r="H70" s="49">
        <f t="shared" si="7"/>
        <v>0</v>
      </c>
      <c r="I70" s="45"/>
      <c r="J70" s="54"/>
      <c r="K70" s="45"/>
      <c r="L70" s="45"/>
      <c r="M70" s="45">
        <v>0</v>
      </c>
      <c r="N70" s="64"/>
      <c r="O70" s="42">
        <v>0</v>
      </c>
      <c r="P70" s="42"/>
      <c r="Q70" s="42"/>
      <c r="R70" s="42"/>
      <c r="S70" s="42">
        <v>0</v>
      </c>
      <c r="T70" s="45"/>
      <c r="U70" s="126">
        <f t="shared" si="8"/>
        <v>0</v>
      </c>
      <c r="V70" s="45">
        <f t="shared" si="2"/>
        <v>1</v>
      </c>
      <c r="W70" s="45">
        <f t="shared" si="3"/>
        <v>25</v>
      </c>
      <c r="X70" s="45">
        <v>1</v>
      </c>
      <c r="Y70" s="45">
        <f t="shared" si="9"/>
        <v>25</v>
      </c>
      <c r="Z70" s="45"/>
      <c r="AA70" s="45"/>
      <c r="AB70" s="45"/>
      <c r="AC70" s="45"/>
      <c r="AD70" s="45">
        <v>1</v>
      </c>
      <c r="AE70" s="45"/>
    </row>
    <row r="71" spans="1:31">
      <c r="A71" s="89" t="s">
        <v>141</v>
      </c>
      <c r="B71" s="62" t="s">
        <v>122</v>
      </c>
      <c r="C71" s="55">
        <v>77.900000000000006</v>
      </c>
      <c r="D71" s="45">
        <v>18</v>
      </c>
      <c r="E71" s="45">
        <v>20</v>
      </c>
      <c r="F71" s="63">
        <f t="shared" si="10"/>
        <v>0.25673940949935814</v>
      </c>
      <c r="G71" s="45">
        <v>3</v>
      </c>
      <c r="H71" s="49">
        <f t="shared" si="7"/>
        <v>16.667000000000002</v>
      </c>
      <c r="I71" s="45"/>
      <c r="J71" s="54"/>
      <c r="K71" s="45"/>
      <c r="L71" s="45"/>
      <c r="M71" s="45">
        <v>3</v>
      </c>
      <c r="N71" s="64"/>
      <c r="O71" s="42">
        <v>0</v>
      </c>
      <c r="P71" s="42"/>
      <c r="Q71" s="42"/>
      <c r="R71" s="42"/>
      <c r="S71" s="42">
        <v>0</v>
      </c>
      <c r="T71" s="45"/>
      <c r="U71" s="126">
        <f t="shared" si="8"/>
        <v>0</v>
      </c>
      <c r="V71" s="45">
        <f t="shared" si="2"/>
        <v>6</v>
      </c>
      <c r="W71" s="45">
        <f t="shared" si="3"/>
        <v>30</v>
      </c>
      <c r="X71" s="45">
        <v>4</v>
      </c>
      <c r="Y71" s="45">
        <f t="shared" si="9"/>
        <v>20</v>
      </c>
      <c r="Z71" s="45"/>
      <c r="AA71" s="45"/>
      <c r="AB71" s="45"/>
      <c r="AC71" s="45"/>
      <c r="AD71" s="45">
        <v>4</v>
      </c>
      <c r="AE71" s="45"/>
    </row>
    <row r="72" spans="1:31">
      <c r="A72" s="89" t="s">
        <v>142</v>
      </c>
      <c r="B72" s="62" t="s">
        <v>123</v>
      </c>
      <c r="C72" s="55">
        <v>46.33</v>
      </c>
      <c r="D72" s="45">
        <v>9</v>
      </c>
      <c r="E72" s="45">
        <v>15</v>
      </c>
      <c r="F72" s="63">
        <f t="shared" si="10"/>
        <v>0.32376429958989855</v>
      </c>
      <c r="G72" s="45">
        <v>1</v>
      </c>
      <c r="H72" s="49">
        <f t="shared" si="7"/>
        <v>11.111000000000001</v>
      </c>
      <c r="I72" s="45"/>
      <c r="J72" s="54"/>
      <c r="K72" s="45"/>
      <c r="L72" s="45"/>
      <c r="M72" s="45">
        <v>1</v>
      </c>
      <c r="N72" s="64"/>
      <c r="O72" s="42">
        <v>0</v>
      </c>
      <c r="P72" s="42"/>
      <c r="Q72" s="42"/>
      <c r="R72" s="42"/>
      <c r="S72" s="42">
        <v>0</v>
      </c>
      <c r="T72" s="45"/>
      <c r="U72" s="126">
        <f t="shared" si="8"/>
        <v>0</v>
      </c>
      <c r="V72" s="45">
        <f t="shared" si="2"/>
        <v>4</v>
      </c>
      <c r="W72" s="45">
        <f t="shared" si="3"/>
        <v>26.667000000000002</v>
      </c>
      <c r="X72" s="45">
        <v>1</v>
      </c>
      <c r="Y72" s="45">
        <f t="shared" si="9"/>
        <v>6.666666666666667</v>
      </c>
      <c r="Z72" s="45"/>
      <c r="AA72" s="45"/>
      <c r="AB72" s="45"/>
      <c r="AC72" s="45"/>
      <c r="AD72" s="45">
        <v>1</v>
      </c>
      <c r="AE72" s="45"/>
    </row>
    <row r="73" spans="1:31">
      <c r="A73" s="89"/>
      <c r="B73" s="117" t="s">
        <v>64</v>
      </c>
      <c r="C73" s="120">
        <f>SUM(C59:C72)</f>
        <v>1003.5300000000001</v>
      </c>
      <c r="D73" s="71">
        <f>SUM(D59:D72)</f>
        <v>230</v>
      </c>
      <c r="E73" s="71">
        <f>SUM(E59:E72)</f>
        <v>250</v>
      </c>
      <c r="F73" s="121">
        <f t="shared" si="10"/>
        <v>0.24912060426693769</v>
      </c>
      <c r="G73" s="114">
        <f>SUM(G59:G72)</f>
        <v>38</v>
      </c>
      <c r="H73" s="111">
        <f t="shared" si="7"/>
        <v>16.521999999999998</v>
      </c>
      <c r="I73" s="71"/>
      <c r="J73" s="118">
        <f>SUM(J59:J72)</f>
        <v>0</v>
      </c>
      <c r="K73" s="71"/>
      <c r="L73" s="71"/>
      <c r="M73" s="118">
        <f>SUM(M59:M72)</f>
        <v>38</v>
      </c>
      <c r="N73" s="118">
        <f>SUM(N59:N72)</f>
        <v>0</v>
      </c>
      <c r="O73" s="70">
        <f>SUM(O59:O72)</f>
        <v>20</v>
      </c>
      <c r="P73" s="70"/>
      <c r="Q73" s="70"/>
      <c r="R73" s="70"/>
      <c r="S73" s="70">
        <f>SUM(S59:S72)</f>
        <v>20</v>
      </c>
      <c r="T73" s="71"/>
      <c r="U73" s="65">
        <f t="shared" si="8"/>
        <v>52.6</v>
      </c>
      <c r="V73" s="71">
        <f t="shared" si="2"/>
        <v>75</v>
      </c>
      <c r="W73" s="71">
        <f t="shared" si="3"/>
        <v>30</v>
      </c>
      <c r="X73" s="71">
        <f>SUM(X59:X72)</f>
        <v>47</v>
      </c>
      <c r="Y73" s="71">
        <f t="shared" si="9"/>
        <v>18.8</v>
      </c>
      <c r="Z73" s="71"/>
      <c r="AA73" s="71"/>
      <c r="AB73" s="71"/>
      <c r="AC73" s="71"/>
      <c r="AD73" s="71">
        <f>SUM(AD59:AD72)</f>
        <v>47</v>
      </c>
      <c r="AE73" s="71"/>
    </row>
    <row r="74" spans="1:31" s="105" customFormat="1" ht="14.25">
      <c r="A74" s="119"/>
      <c r="B74" s="117" t="s">
        <v>124</v>
      </c>
      <c r="C74" s="120">
        <f>SUM(C57+C73)</f>
        <v>2074.5320000000002</v>
      </c>
      <c r="D74" s="112">
        <f>SUM(D57+D73)</f>
        <v>934</v>
      </c>
      <c r="E74" s="71">
        <f>SUM(E57+E73)</f>
        <v>961</v>
      </c>
      <c r="F74" s="121">
        <f t="shared" si="10"/>
        <v>0.4632370096002375</v>
      </c>
      <c r="G74" s="112">
        <f>SUM(G73+G57)</f>
        <v>137</v>
      </c>
      <c r="H74" s="111">
        <f t="shared" si="7"/>
        <v>14.667999999999999</v>
      </c>
      <c r="I74" s="71"/>
      <c r="J74" s="118">
        <f>J57+J73</f>
        <v>0</v>
      </c>
      <c r="K74" s="71"/>
      <c r="L74" s="71"/>
      <c r="M74" s="118">
        <f>M57+M73</f>
        <v>137</v>
      </c>
      <c r="N74" s="118">
        <f>N57+N73</f>
        <v>0</v>
      </c>
      <c r="O74" s="70">
        <f>SUM(O57+O73)</f>
        <v>69</v>
      </c>
      <c r="P74" s="70"/>
      <c r="Q74" s="70"/>
      <c r="R74" s="70"/>
      <c r="S74" s="70">
        <f>SUM(S57+S73)</f>
        <v>69</v>
      </c>
      <c r="T74" s="71"/>
      <c r="U74" s="65">
        <f t="shared" si="8"/>
        <v>50.4</v>
      </c>
      <c r="V74" s="71">
        <f t="shared" si="2"/>
        <v>288</v>
      </c>
      <c r="W74" s="45">
        <f t="shared" si="3"/>
        <v>29.969000000000001</v>
      </c>
      <c r="X74" s="71">
        <f>SUM(X57+X73)</f>
        <v>165</v>
      </c>
      <c r="Y74" s="71">
        <f t="shared" si="9"/>
        <v>17.169614984391259</v>
      </c>
      <c r="Z74" s="71"/>
      <c r="AA74" s="71"/>
      <c r="AB74" s="71"/>
      <c r="AC74" s="71"/>
      <c r="AD74" s="71">
        <f>SUM(AD73+AD57)</f>
        <v>165</v>
      </c>
      <c r="AE74" s="71"/>
    </row>
    <row r="75" spans="1:31">
      <c r="A75" s="160" t="s">
        <v>125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</row>
    <row r="76" spans="1:31">
      <c r="A76" s="61" t="s">
        <v>143</v>
      </c>
      <c r="B76" s="62" t="s">
        <v>126</v>
      </c>
      <c r="C76" s="55">
        <v>5.7</v>
      </c>
      <c r="D76" s="58">
        <v>0</v>
      </c>
      <c r="E76" s="58">
        <v>0</v>
      </c>
      <c r="F76" s="58">
        <f>SUM(E76/C76)</f>
        <v>0</v>
      </c>
      <c r="G76" s="58" t="s">
        <v>147</v>
      </c>
      <c r="H76" s="45"/>
      <c r="I76" s="58"/>
      <c r="J76" s="58"/>
      <c r="K76" s="58"/>
      <c r="L76" s="58"/>
      <c r="M76" s="58"/>
      <c r="N76" s="58"/>
      <c r="O76" s="144"/>
      <c r="P76" s="144"/>
      <c r="Q76" s="144"/>
      <c r="R76" s="144"/>
      <c r="S76" s="144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>
      <c r="A77" s="61" t="s">
        <v>144</v>
      </c>
      <c r="B77" s="62" t="s">
        <v>127</v>
      </c>
      <c r="C77" s="55">
        <v>3.3</v>
      </c>
      <c r="D77" s="58">
        <v>9</v>
      </c>
      <c r="E77" s="58">
        <v>9</v>
      </c>
      <c r="F77" s="94">
        <f t="shared" ref="F77:F80" si="11">SUM(E77/C77)</f>
        <v>2.7272727272727275</v>
      </c>
      <c r="G77" s="58" t="s">
        <v>147</v>
      </c>
      <c r="H77" s="45"/>
      <c r="I77" s="58"/>
      <c r="J77" s="58"/>
      <c r="K77" s="58"/>
      <c r="L77" s="58"/>
      <c r="M77" s="58"/>
      <c r="N77" s="58"/>
      <c r="O77" s="144"/>
      <c r="P77" s="144"/>
      <c r="Q77" s="144"/>
      <c r="R77" s="144"/>
      <c r="S77" s="144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>
      <c r="A78" s="61" t="s">
        <v>145</v>
      </c>
      <c r="B78" s="136" t="s">
        <v>128</v>
      </c>
      <c r="C78" s="55">
        <v>44.436</v>
      </c>
      <c r="D78" s="58">
        <v>18</v>
      </c>
      <c r="E78" s="58">
        <v>13</v>
      </c>
      <c r="F78" s="94">
        <f t="shared" si="11"/>
        <v>0.29255558556125666</v>
      </c>
      <c r="G78" s="58" t="s">
        <v>147</v>
      </c>
      <c r="H78" s="45"/>
      <c r="I78" s="58"/>
      <c r="J78" s="58"/>
      <c r="K78" s="58"/>
      <c r="L78" s="58"/>
      <c r="M78" s="58"/>
      <c r="N78" s="58"/>
      <c r="O78" s="144"/>
      <c r="P78" s="144"/>
      <c r="Q78" s="144"/>
      <c r="R78" s="144"/>
      <c r="S78" s="144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>
      <c r="A79" s="61" t="s">
        <v>146</v>
      </c>
      <c r="B79" s="62" t="s">
        <v>129</v>
      </c>
      <c r="C79" s="55">
        <v>9.49</v>
      </c>
      <c r="D79" s="58">
        <v>8</v>
      </c>
      <c r="E79" s="58">
        <v>8</v>
      </c>
      <c r="F79" s="94">
        <f t="shared" si="11"/>
        <v>0.84299262381454165</v>
      </c>
      <c r="G79" s="58" t="s">
        <v>147</v>
      </c>
      <c r="H79" s="45"/>
      <c r="I79" s="58"/>
      <c r="J79" s="58"/>
      <c r="K79" s="58"/>
      <c r="L79" s="58"/>
      <c r="M79" s="58"/>
      <c r="N79" s="58"/>
      <c r="O79" s="144"/>
      <c r="P79" s="144"/>
      <c r="Q79" s="144"/>
      <c r="R79" s="144"/>
      <c r="S79" s="144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>
      <c r="A80" s="61"/>
      <c r="B80" s="106" t="s">
        <v>124</v>
      </c>
      <c r="C80" s="97">
        <f>SUM(C74+C76+C77+C78+C79)</f>
        <v>2137.4580000000001</v>
      </c>
      <c r="D80" s="104">
        <f>SUM(D74+D76+D77+D78+D79)</f>
        <v>969</v>
      </c>
      <c r="E80" s="98">
        <f>SUM(E74+E76+E77+E78+E79)</f>
        <v>991</v>
      </c>
      <c r="F80" s="94">
        <f t="shared" si="11"/>
        <v>0.46363484101208069</v>
      </c>
      <c r="G80" s="58" t="s">
        <v>147</v>
      </c>
      <c r="H80" s="45"/>
      <c r="I80" s="58"/>
      <c r="J80" s="58"/>
      <c r="K80" s="58"/>
      <c r="L80" s="58"/>
      <c r="M80" s="58"/>
      <c r="N80" s="58"/>
      <c r="O80" s="144"/>
      <c r="P80" s="144"/>
      <c r="Q80" s="144"/>
      <c r="R80" s="144"/>
      <c r="S80" s="144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</sheetData>
  <mergeCells count="39">
    <mergeCell ref="P9:T9"/>
    <mergeCell ref="U9:U11"/>
    <mergeCell ref="V9:V11"/>
    <mergeCell ref="W9:W11"/>
    <mergeCell ref="A13:AE13"/>
    <mergeCell ref="A58:AE58"/>
    <mergeCell ref="A75:AE75"/>
    <mergeCell ref="G8:N8"/>
    <mergeCell ref="O8:U8"/>
    <mergeCell ref="V8:W8"/>
    <mergeCell ref="X8:AE8"/>
    <mergeCell ref="X9:X11"/>
    <mergeCell ref="Y9:Y11"/>
    <mergeCell ref="Z9:Z11"/>
    <mergeCell ref="AA9:AE9"/>
    <mergeCell ref="J10:M10"/>
    <mergeCell ref="N10:N11"/>
    <mergeCell ref="P10:S10"/>
    <mergeCell ref="T10:T11"/>
    <mergeCell ref="AA10:AD10"/>
    <mergeCell ref="AE10:AE11"/>
    <mergeCell ref="J9:N9"/>
    <mergeCell ref="O9:O11"/>
    <mergeCell ref="A1:AE1"/>
    <mergeCell ref="A2:AE2"/>
    <mergeCell ref="A4:O4"/>
    <mergeCell ref="A5:O5"/>
    <mergeCell ref="A7:A11"/>
    <mergeCell ref="B7:B11"/>
    <mergeCell ref="C7:C11"/>
    <mergeCell ref="D7:E8"/>
    <mergeCell ref="F7:F11"/>
    <mergeCell ref="G7:U7"/>
    <mergeCell ref="D9:D11"/>
    <mergeCell ref="E9:E11"/>
    <mergeCell ref="G9:G11"/>
    <mergeCell ref="H9:H11"/>
    <mergeCell ref="I9:I11"/>
    <mergeCell ref="V7:AE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80"/>
  <sheetViews>
    <sheetView view="pageBreakPreview" topLeftCell="A7" zoomScale="110" zoomScaleNormal="70" zoomScaleSheetLayoutView="110" workbookViewId="0">
      <pane ySplit="5" topLeftCell="A72" activePane="bottomLeft" state="frozen"/>
      <selection activeCell="A7" sqref="A7"/>
      <selection pane="bottomLeft" activeCell="A81" sqref="A81:XFD85"/>
    </sheetView>
  </sheetViews>
  <sheetFormatPr defaultRowHeight="15"/>
  <cols>
    <col min="1" max="1" width="3.7109375" style="60" customWidth="1"/>
    <col min="2" max="2" width="22.7109375" style="60" customWidth="1"/>
    <col min="3" max="3" width="13.85546875" style="60" customWidth="1"/>
    <col min="4" max="4" width="9.85546875" style="60" bestFit="1" customWidth="1"/>
    <col min="5" max="5" width="9.140625" style="60"/>
    <col min="6" max="6" width="18.28515625" style="60" customWidth="1"/>
    <col min="7" max="7" width="4.85546875" style="60" bestFit="1" customWidth="1"/>
    <col min="8" max="8" width="5.28515625" style="60" customWidth="1"/>
    <col min="9" max="9" width="4.85546875" style="60" customWidth="1"/>
    <col min="10" max="10" width="4.7109375" style="60" customWidth="1"/>
    <col min="11" max="11" width="5.7109375" style="60" customWidth="1"/>
    <col min="12" max="12" width="5.28515625" style="60" customWidth="1"/>
    <col min="13" max="13" width="5.7109375" style="60" customWidth="1"/>
    <col min="14" max="14" width="4.28515625" style="60" customWidth="1"/>
    <col min="15" max="15" width="4" style="60" customWidth="1"/>
    <col min="16" max="16" width="5.5703125" style="60" customWidth="1"/>
    <col min="17" max="17" width="6.42578125" style="60" customWidth="1"/>
    <col min="18" max="18" width="5.42578125" style="60" customWidth="1"/>
    <col min="19" max="19" width="5.140625" style="60" customWidth="1"/>
    <col min="20" max="20" width="4.7109375" style="60" customWidth="1"/>
    <col min="21" max="21" width="14.85546875" style="60" bestFit="1" customWidth="1"/>
    <col min="22" max="22" width="4.85546875" style="60" customWidth="1"/>
    <col min="23" max="23" width="5.85546875" style="60" customWidth="1"/>
    <col min="24" max="24" width="4.5703125" style="60" customWidth="1"/>
    <col min="25" max="25" width="4.42578125" style="60" customWidth="1"/>
    <col min="26" max="26" width="5" style="60" customWidth="1"/>
    <col min="27" max="27" width="4.42578125" style="60" customWidth="1"/>
    <col min="28" max="28" width="6" style="60" customWidth="1"/>
    <col min="29" max="29" width="4" style="60" customWidth="1"/>
    <col min="30" max="30" width="5.42578125" style="60" customWidth="1"/>
    <col min="31" max="31" width="4.28515625" style="60" customWidth="1"/>
    <col min="32" max="16384" width="9.140625" style="60"/>
  </cols>
  <sheetData>
    <row r="1" spans="1:31" ht="2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0.25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1" ht="18.75">
      <c r="A3" s="90"/>
    </row>
    <row r="4" spans="1:31" ht="18.75">
      <c r="A4" s="159" t="s">
        <v>19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31" ht="18.75">
      <c r="A5" s="159" t="s">
        <v>149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31" ht="18.75">
      <c r="A6" s="90"/>
    </row>
    <row r="7" spans="1:31" ht="77.25" customHeight="1">
      <c r="A7" s="156" t="s">
        <v>1</v>
      </c>
      <c r="B7" s="156" t="s">
        <v>167</v>
      </c>
      <c r="C7" s="156" t="s">
        <v>168</v>
      </c>
      <c r="D7" s="156" t="s">
        <v>169</v>
      </c>
      <c r="E7" s="156"/>
      <c r="F7" s="156" t="s">
        <v>171</v>
      </c>
      <c r="G7" s="156">
        <v>2023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2024</v>
      </c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ht="55.5" customHeight="1">
      <c r="A8" s="156"/>
      <c r="B8" s="156"/>
      <c r="C8" s="156"/>
      <c r="D8" s="156"/>
      <c r="E8" s="156"/>
      <c r="F8" s="156"/>
      <c r="G8" s="156" t="s">
        <v>2</v>
      </c>
      <c r="H8" s="156"/>
      <c r="I8" s="156"/>
      <c r="J8" s="156"/>
      <c r="K8" s="156"/>
      <c r="L8" s="156"/>
      <c r="M8" s="156"/>
      <c r="N8" s="156"/>
      <c r="O8" s="156" t="s">
        <v>3</v>
      </c>
      <c r="P8" s="156"/>
      <c r="Q8" s="156"/>
      <c r="R8" s="156"/>
      <c r="S8" s="156"/>
      <c r="T8" s="156"/>
      <c r="U8" s="156"/>
      <c r="V8" s="156" t="s">
        <v>172</v>
      </c>
      <c r="W8" s="156"/>
      <c r="X8" s="156" t="s">
        <v>4</v>
      </c>
      <c r="Y8" s="156"/>
      <c r="Z8" s="156"/>
      <c r="AA8" s="156"/>
      <c r="AB8" s="156"/>
      <c r="AC8" s="156"/>
      <c r="AD8" s="156"/>
      <c r="AE8" s="156"/>
    </row>
    <row r="9" spans="1:31">
      <c r="A9" s="156"/>
      <c r="B9" s="156"/>
      <c r="C9" s="156"/>
      <c r="D9" s="156">
        <v>2023</v>
      </c>
      <c r="E9" s="156">
        <v>2024</v>
      </c>
      <c r="F9" s="156"/>
      <c r="G9" s="157" t="s">
        <v>5</v>
      </c>
      <c r="H9" s="157" t="s">
        <v>6</v>
      </c>
      <c r="I9" s="157" t="s">
        <v>7</v>
      </c>
      <c r="J9" s="156" t="s">
        <v>8</v>
      </c>
      <c r="K9" s="156"/>
      <c r="L9" s="156"/>
      <c r="M9" s="156"/>
      <c r="N9" s="156"/>
      <c r="O9" s="157" t="s">
        <v>5</v>
      </c>
      <c r="P9" s="156" t="s">
        <v>8</v>
      </c>
      <c r="Q9" s="156"/>
      <c r="R9" s="156"/>
      <c r="S9" s="156"/>
      <c r="T9" s="156"/>
      <c r="U9" s="157" t="s">
        <v>9</v>
      </c>
      <c r="V9" s="157" t="s">
        <v>5</v>
      </c>
      <c r="W9" s="157" t="s">
        <v>6</v>
      </c>
      <c r="X9" s="157" t="s">
        <v>5</v>
      </c>
      <c r="Y9" s="157" t="s">
        <v>6</v>
      </c>
      <c r="Z9" s="157" t="s">
        <v>10</v>
      </c>
      <c r="AA9" s="156" t="s">
        <v>8</v>
      </c>
      <c r="AB9" s="156"/>
      <c r="AC9" s="156"/>
      <c r="AD9" s="156"/>
      <c r="AE9" s="156"/>
    </row>
    <row r="10" spans="1:31" ht="24" customHeight="1">
      <c r="A10" s="156"/>
      <c r="B10" s="156"/>
      <c r="C10" s="156"/>
      <c r="D10" s="156"/>
      <c r="E10" s="156"/>
      <c r="F10" s="156"/>
      <c r="G10" s="157"/>
      <c r="H10" s="157"/>
      <c r="I10" s="157"/>
      <c r="J10" s="156" t="s">
        <v>11</v>
      </c>
      <c r="K10" s="156"/>
      <c r="L10" s="156"/>
      <c r="M10" s="156"/>
      <c r="N10" s="157" t="s">
        <v>12</v>
      </c>
      <c r="O10" s="157"/>
      <c r="P10" s="156" t="s">
        <v>11</v>
      </c>
      <c r="Q10" s="156"/>
      <c r="R10" s="156"/>
      <c r="S10" s="156"/>
      <c r="T10" s="157" t="s">
        <v>13</v>
      </c>
      <c r="U10" s="157"/>
      <c r="V10" s="157"/>
      <c r="W10" s="157"/>
      <c r="X10" s="157"/>
      <c r="Y10" s="157"/>
      <c r="Z10" s="157"/>
      <c r="AA10" s="156" t="s">
        <v>11</v>
      </c>
      <c r="AB10" s="156"/>
      <c r="AC10" s="156"/>
      <c r="AD10" s="156"/>
      <c r="AE10" s="157" t="s">
        <v>13</v>
      </c>
    </row>
    <row r="11" spans="1:31" ht="93.75" customHeight="1">
      <c r="A11" s="156"/>
      <c r="B11" s="156"/>
      <c r="C11" s="156"/>
      <c r="D11" s="156"/>
      <c r="E11" s="156"/>
      <c r="F11" s="156"/>
      <c r="G11" s="157"/>
      <c r="H11" s="157"/>
      <c r="I11" s="157"/>
      <c r="J11" s="139" t="s">
        <v>14</v>
      </c>
      <c r="K11" s="139" t="s">
        <v>15</v>
      </c>
      <c r="L11" s="139" t="s">
        <v>16</v>
      </c>
      <c r="M11" s="139" t="s">
        <v>17</v>
      </c>
      <c r="N11" s="157"/>
      <c r="O11" s="157"/>
      <c r="P11" s="139" t="s">
        <v>14</v>
      </c>
      <c r="Q11" s="139" t="s">
        <v>15</v>
      </c>
      <c r="R11" s="139" t="s">
        <v>16</v>
      </c>
      <c r="S11" s="139" t="s">
        <v>17</v>
      </c>
      <c r="T11" s="157"/>
      <c r="U11" s="157"/>
      <c r="V11" s="157"/>
      <c r="W11" s="157"/>
      <c r="X11" s="157"/>
      <c r="Y11" s="157"/>
      <c r="Z11" s="157"/>
      <c r="AA11" s="139" t="s">
        <v>14</v>
      </c>
      <c r="AB11" s="139" t="s">
        <v>15</v>
      </c>
      <c r="AC11" s="139" t="s">
        <v>16</v>
      </c>
      <c r="AD11" s="139" t="s">
        <v>17</v>
      </c>
      <c r="AE11" s="157"/>
    </row>
    <row r="12" spans="1:31">
      <c r="A12" s="138">
        <v>1</v>
      </c>
      <c r="B12" s="138">
        <v>2</v>
      </c>
      <c r="C12" s="138">
        <v>3</v>
      </c>
      <c r="D12" s="138">
        <v>4</v>
      </c>
      <c r="E12" s="138">
        <v>5</v>
      </c>
      <c r="F12" s="138">
        <v>6</v>
      </c>
      <c r="G12" s="138">
        <v>7</v>
      </c>
      <c r="H12" s="138">
        <v>8</v>
      </c>
      <c r="I12" s="138">
        <v>9</v>
      </c>
      <c r="J12" s="138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8">
        <v>16</v>
      </c>
      <c r="Q12" s="138">
        <v>17</v>
      </c>
      <c r="R12" s="138">
        <v>18</v>
      </c>
      <c r="S12" s="138">
        <v>19</v>
      </c>
      <c r="T12" s="138">
        <v>20</v>
      </c>
      <c r="U12" s="138">
        <v>21</v>
      </c>
      <c r="V12" s="138">
        <v>22</v>
      </c>
      <c r="W12" s="138">
        <v>23</v>
      </c>
      <c r="X12" s="138">
        <v>24</v>
      </c>
      <c r="Y12" s="138">
        <v>25</v>
      </c>
      <c r="Z12" s="138">
        <v>26</v>
      </c>
      <c r="AA12" s="138">
        <v>27</v>
      </c>
      <c r="AB12" s="138">
        <v>28</v>
      </c>
      <c r="AC12" s="138">
        <v>29</v>
      </c>
      <c r="AD12" s="138">
        <v>30</v>
      </c>
      <c r="AE12" s="138">
        <v>31</v>
      </c>
    </row>
    <row r="13" spans="1:31">
      <c r="A13" s="156" t="s">
        <v>18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>
      <c r="A14" s="57" t="s">
        <v>65</v>
      </c>
      <c r="B14" s="39" t="s">
        <v>21</v>
      </c>
      <c r="C14" s="56">
        <v>36.86</v>
      </c>
      <c r="D14" s="126">
        <v>0</v>
      </c>
      <c r="E14" s="126">
        <v>0</v>
      </c>
      <c r="F14" s="49">
        <f>SUM(E14/C14)</f>
        <v>0</v>
      </c>
      <c r="G14" s="59">
        <v>0</v>
      </c>
      <c r="H14" s="49">
        <f>IF(D14=0,0,ROUND(G14*100/D14,3))</f>
        <v>0</v>
      </c>
      <c r="I14" s="138"/>
      <c r="J14" s="54"/>
      <c r="K14" s="138"/>
      <c r="L14" s="138"/>
      <c r="M14" s="59">
        <v>0</v>
      </c>
      <c r="N14" s="54"/>
      <c r="O14" s="126">
        <v>0</v>
      </c>
      <c r="P14" s="138"/>
      <c r="Q14" s="138"/>
      <c r="R14" s="138"/>
      <c r="S14" s="138"/>
      <c r="T14" s="138"/>
      <c r="U14" s="77">
        <f>IF(G14=0,0,ROUND(O14*100/G14,1))</f>
        <v>0</v>
      </c>
      <c r="V14" s="126">
        <f>ROUNDDOWN(IF(E14=0,0,ROUND(E14*10/100,1)),0)</f>
        <v>0</v>
      </c>
      <c r="W14" s="126">
        <f>IF(E14=0,0,ROUNDUP(V14*100/E14,3))</f>
        <v>0</v>
      </c>
      <c r="X14" s="126">
        <v>0</v>
      </c>
      <c r="Y14" s="126"/>
      <c r="Z14" s="126"/>
      <c r="AA14" s="126"/>
      <c r="AB14" s="126"/>
      <c r="AC14" s="126"/>
      <c r="AD14" s="126"/>
      <c r="AE14" s="126"/>
    </row>
    <row r="15" spans="1:31">
      <c r="A15" s="57" t="s">
        <v>66</v>
      </c>
      <c r="B15" s="39" t="s">
        <v>22</v>
      </c>
      <c r="C15" s="56">
        <v>49.981999999999999</v>
      </c>
      <c r="D15" s="126">
        <v>4</v>
      </c>
      <c r="E15" s="126">
        <v>1</v>
      </c>
      <c r="F15" s="145">
        <f>SUM(E15/C15)</f>
        <v>2.0007202592933458E-2</v>
      </c>
      <c r="G15" s="59">
        <v>0</v>
      </c>
      <c r="H15" s="49">
        <f t="shared" ref="H15:H74" si="0">IF(D15=0,0,ROUND(G15*100/D15,3))</f>
        <v>0</v>
      </c>
      <c r="I15" s="138"/>
      <c r="J15" s="54"/>
      <c r="K15" s="138"/>
      <c r="L15" s="138"/>
      <c r="M15" s="59">
        <v>0</v>
      </c>
      <c r="N15" s="54"/>
      <c r="O15" s="126">
        <v>0</v>
      </c>
      <c r="P15" s="138"/>
      <c r="Q15" s="138"/>
      <c r="R15" s="138"/>
      <c r="S15" s="138"/>
      <c r="T15" s="138"/>
      <c r="U15" s="77">
        <f t="shared" ref="U15:U74" si="1">IF(G15=0,0,ROUND(O15*100/G15,1))</f>
        <v>0</v>
      </c>
      <c r="V15" s="126">
        <f t="shared" ref="V15:V72" si="2">ROUNDDOWN(IF(E15=0,0,ROUND(E15*10/100,1)),0)</f>
        <v>0</v>
      </c>
      <c r="W15" s="126">
        <f t="shared" ref="W15:W74" si="3">IF(E15=0,0,ROUNDUP(V15*100/E15,3))</f>
        <v>0</v>
      </c>
      <c r="X15" s="126">
        <v>0</v>
      </c>
      <c r="Y15" s="126"/>
      <c r="Z15" s="126"/>
      <c r="AA15" s="126"/>
      <c r="AB15" s="126"/>
      <c r="AC15" s="126"/>
      <c r="AD15" s="126"/>
      <c r="AE15" s="126"/>
    </row>
    <row r="16" spans="1:31">
      <c r="A16" s="57" t="s">
        <v>67</v>
      </c>
      <c r="B16" s="39" t="s">
        <v>23</v>
      </c>
      <c r="C16" s="56">
        <v>16.64</v>
      </c>
      <c r="D16" s="58">
        <v>0</v>
      </c>
      <c r="E16" s="58">
        <v>1</v>
      </c>
      <c r="F16" s="49">
        <f t="shared" ref="F16:F57" si="4">SUM(E16/C16)</f>
        <v>6.0096153846153841E-2</v>
      </c>
      <c r="G16" s="59">
        <v>0</v>
      </c>
      <c r="H16" s="49">
        <f t="shared" si="0"/>
        <v>0</v>
      </c>
      <c r="I16" s="76"/>
      <c r="J16" s="54"/>
      <c r="K16" s="58"/>
      <c r="L16" s="58"/>
      <c r="M16" s="59">
        <v>0</v>
      </c>
      <c r="N16" s="54"/>
      <c r="O16" s="76">
        <v>0</v>
      </c>
      <c r="P16" s="76"/>
      <c r="Q16" s="76"/>
      <c r="R16" s="76"/>
      <c r="S16" s="76"/>
      <c r="T16" s="76"/>
      <c r="U16" s="77">
        <f t="shared" si="1"/>
        <v>0</v>
      </c>
      <c r="V16" s="126">
        <f t="shared" si="2"/>
        <v>0</v>
      </c>
      <c r="W16" s="126">
        <f t="shared" si="3"/>
        <v>0</v>
      </c>
      <c r="X16" s="45">
        <v>0</v>
      </c>
      <c r="Y16" s="48"/>
      <c r="Z16" s="48"/>
      <c r="AA16" s="48"/>
      <c r="AB16" s="48"/>
      <c r="AC16" s="48"/>
      <c r="AD16" s="48"/>
      <c r="AE16" s="48"/>
    </row>
    <row r="17" spans="1:31">
      <c r="A17" s="57" t="s">
        <v>68</v>
      </c>
      <c r="B17" s="39" t="s">
        <v>24</v>
      </c>
      <c r="C17" s="56">
        <v>11.34</v>
      </c>
      <c r="D17" s="58">
        <v>0</v>
      </c>
      <c r="E17" s="58">
        <v>1</v>
      </c>
      <c r="F17" s="49">
        <f t="shared" si="4"/>
        <v>8.8183421516754845E-2</v>
      </c>
      <c r="G17" s="59">
        <v>0</v>
      </c>
      <c r="H17" s="49">
        <f t="shared" si="0"/>
        <v>0</v>
      </c>
      <c r="I17" s="76"/>
      <c r="J17" s="54"/>
      <c r="K17" s="58"/>
      <c r="L17" s="58"/>
      <c r="M17" s="59">
        <v>0</v>
      </c>
      <c r="N17" s="54"/>
      <c r="O17" s="76">
        <v>0</v>
      </c>
      <c r="P17" s="76"/>
      <c r="Q17" s="76"/>
      <c r="R17" s="76"/>
      <c r="S17" s="76"/>
      <c r="T17" s="76"/>
      <c r="U17" s="77">
        <f t="shared" si="1"/>
        <v>0</v>
      </c>
      <c r="V17" s="126">
        <f t="shared" si="2"/>
        <v>0</v>
      </c>
      <c r="W17" s="126">
        <f t="shared" si="3"/>
        <v>0</v>
      </c>
      <c r="X17" s="45">
        <v>0</v>
      </c>
      <c r="Y17" s="48"/>
      <c r="Z17" s="48"/>
      <c r="AA17" s="48"/>
      <c r="AB17" s="48"/>
      <c r="AC17" s="48"/>
      <c r="AD17" s="48"/>
      <c r="AE17" s="48"/>
    </row>
    <row r="18" spans="1:31">
      <c r="A18" s="57" t="s">
        <v>69</v>
      </c>
      <c r="B18" s="39" t="s">
        <v>25</v>
      </c>
      <c r="C18" s="56">
        <v>3.3130000000000002</v>
      </c>
      <c r="D18" s="58">
        <v>2</v>
      </c>
      <c r="E18" s="58">
        <v>2</v>
      </c>
      <c r="F18" s="49">
        <f t="shared" si="4"/>
        <v>0.60368246302444906</v>
      </c>
      <c r="G18" s="59">
        <v>0</v>
      </c>
      <c r="H18" s="49">
        <f t="shared" si="0"/>
        <v>0</v>
      </c>
      <c r="I18" s="76"/>
      <c r="J18" s="54"/>
      <c r="K18" s="58"/>
      <c r="L18" s="58"/>
      <c r="M18" s="59">
        <v>0</v>
      </c>
      <c r="N18" s="54"/>
      <c r="O18" s="76">
        <v>0</v>
      </c>
      <c r="P18" s="76"/>
      <c r="Q18" s="76"/>
      <c r="R18" s="76"/>
      <c r="S18" s="76"/>
      <c r="T18" s="76"/>
      <c r="U18" s="77">
        <f t="shared" si="1"/>
        <v>0</v>
      </c>
      <c r="V18" s="126">
        <f t="shared" si="2"/>
        <v>0</v>
      </c>
      <c r="W18" s="126">
        <f t="shared" si="3"/>
        <v>0</v>
      </c>
      <c r="X18" s="45">
        <v>0</v>
      </c>
      <c r="Y18" s="48"/>
      <c r="Z18" s="48"/>
      <c r="AA18" s="48"/>
      <c r="AB18" s="48"/>
      <c r="AC18" s="48"/>
      <c r="AD18" s="48"/>
      <c r="AE18" s="48"/>
    </row>
    <row r="19" spans="1:31">
      <c r="A19" s="57" t="s">
        <v>70</v>
      </c>
      <c r="B19" s="39" t="s">
        <v>26</v>
      </c>
      <c r="C19" s="56">
        <v>67.251000000000005</v>
      </c>
      <c r="D19" s="58">
        <v>2</v>
      </c>
      <c r="E19" s="58">
        <v>6</v>
      </c>
      <c r="F19" s="49">
        <f t="shared" si="4"/>
        <v>8.9218004193246186E-2</v>
      </c>
      <c r="G19" s="59">
        <v>0</v>
      </c>
      <c r="H19" s="49">
        <f t="shared" si="0"/>
        <v>0</v>
      </c>
      <c r="I19" s="76"/>
      <c r="J19" s="54"/>
      <c r="K19" s="58"/>
      <c r="L19" s="58"/>
      <c r="M19" s="59">
        <v>0</v>
      </c>
      <c r="N19" s="54"/>
      <c r="O19" s="76">
        <v>0</v>
      </c>
      <c r="P19" s="76"/>
      <c r="Q19" s="76"/>
      <c r="R19" s="76"/>
      <c r="S19" s="76"/>
      <c r="T19" s="76"/>
      <c r="U19" s="77">
        <f t="shared" si="1"/>
        <v>0</v>
      </c>
      <c r="V19" s="126">
        <f t="shared" si="2"/>
        <v>0</v>
      </c>
      <c r="W19" s="126">
        <f t="shared" si="3"/>
        <v>0</v>
      </c>
      <c r="X19" s="45">
        <v>0</v>
      </c>
      <c r="Y19" s="48"/>
      <c r="Z19" s="48"/>
      <c r="AA19" s="48"/>
      <c r="AB19" s="48"/>
      <c r="AC19" s="48"/>
      <c r="AD19" s="48"/>
      <c r="AE19" s="48"/>
    </row>
    <row r="20" spans="1:31">
      <c r="A20" s="57" t="s">
        <v>71</v>
      </c>
      <c r="B20" s="39" t="s">
        <v>27</v>
      </c>
      <c r="C20" s="56">
        <v>22.61</v>
      </c>
      <c r="D20" s="58">
        <v>1</v>
      </c>
      <c r="E20" s="58">
        <v>1</v>
      </c>
      <c r="F20" s="49">
        <f t="shared" si="4"/>
        <v>4.4228217602830605E-2</v>
      </c>
      <c r="G20" s="59">
        <v>0</v>
      </c>
      <c r="H20" s="49">
        <f t="shared" si="0"/>
        <v>0</v>
      </c>
      <c r="I20" s="76"/>
      <c r="J20" s="54"/>
      <c r="K20" s="58"/>
      <c r="L20" s="58"/>
      <c r="M20" s="59">
        <v>0</v>
      </c>
      <c r="N20" s="54"/>
      <c r="O20" s="76">
        <v>0</v>
      </c>
      <c r="P20" s="76"/>
      <c r="Q20" s="76"/>
      <c r="R20" s="76"/>
      <c r="S20" s="76"/>
      <c r="T20" s="76"/>
      <c r="U20" s="77">
        <f t="shared" si="1"/>
        <v>0</v>
      </c>
      <c r="V20" s="126">
        <f t="shared" si="2"/>
        <v>0</v>
      </c>
      <c r="W20" s="126">
        <f t="shared" si="3"/>
        <v>0</v>
      </c>
      <c r="X20" s="45">
        <v>0</v>
      </c>
      <c r="Y20" s="48"/>
      <c r="Z20" s="48"/>
      <c r="AA20" s="48"/>
      <c r="AB20" s="48"/>
      <c r="AC20" s="48"/>
      <c r="AD20" s="48"/>
      <c r="AE20" s="48"/>
    </row>
    <row r="21" spans="1:31">
      <c r="A21" s="57" t="s">
        <v>72</v>
      </c>
      <c r="B21" s="39" t="s">
        <v>28</v>
      </c>
      <c r="C21" s="56">
        <v>6.56</v>
      </c>
      <c r="D21" s="58">
        <v>0</v>
      </c>
      <c r="E21" s="58">
        <v>0</v>
      </c>
      <c r="F21" s="49">
        <f t="shared" si="4"/>
        <v>0</v>
      </c>
      <c r="G21" s="59">
        <v>0</v>
      </c>
      <c r="H21" s="49">
        <f t="shared" si="0"/>
        <v>0</v>
      </c>
      <c r="I21" s="76"/>
      <c r="J21" s="54"/>
      <c r="K21" s="58"/>
      <c r="L21" s="58"/>
      <c r="M21" s="59">
        <v>0</v>
      </c>
      <c r="N21" s="54"/>
      <c r="O21" s="76">
        <v>0</v>
      </c>
      <c r="P21" s="76"/>
      <c r="Q21" s="76"/>
      <c r="R21" s="76"/>
      <c r="S21" s="76"/>
      <c r="T21" s="76"/>
      <c r="U21" s="77">
        <f t="shared" si="1"/>
        <v>0</v>
      </c>
      <c r="V21" s="126">
        <f t="shared" si="2"/>
        <v>0</v>
      </c>
      <c r="W21" s="126">
        <f t="shared" si="3"/>
        <v>0</v>
      </c>
      <c r="X21" s="45">
        <v>0</v>
      </c>
      <c r="Y21" s="48"/>
      <c r="Z21" s="48"/>
      <c r="AA21" s="48"/>
      <c r="AB21" s="48"/>
      <c r="AC21" s="48"/>
      <c r="AD21" s="48"/>
      <c r="AE21" s="48"/>
    </row>
    <row r="22" spans="1:31">
      <c r="A22" s="57" t="s">
        <v>73</v>
      </c>
      <c r="B22" s="39" t="s">
        <v>29</v>
      </c>
      <c r="C22" s="56">
        <v>31.2</v>
      </c>
      <c r="D22" s="58">
        <v>0</v>
      </c>
      <c r="E22" s="58">
        <v>1</v>
      </c>
      <c r="F22" s="49">
        <f t="shared" si="4"/>
        <v>3.2051282051282055E-2</v>
      </c>
      <c r="G22" s="59">
        <v>0</v>
      </c>
      <c r="H22" s="49">
        <f t="shared" si="0"/>
        <v>0</v>
      </c>
      <c r="I22" s="76"/>
      <c r="J22" s="54"/>
      <c r="K22" s="58"/>
      <c r="L22" s="58"/>
      <c r="M22" s="59">
        <v>0</v>
      </c>
      <c r="N22" s="54"/>
      <c r="O22" s="76">
        <v>0</v>
      </c>
      <c r="P22" s="76"/>
      <c r="Q22" s="76"/>
      <c r="R22" s="76"/>
      <c r="S22" s="76"/>
      <c r="T22" s="76"/>
      <c r="U22" s="77">
        <f t="shared" si="1"/>
        <v>0</v>
      </c>
      <c r="V22" s="126">
        <f t="shared" si="2"/>
        <v>0</v>
      </c>
      <c r="W22" s="126">
        <f t="shared" si="3"/>
        <v>0</v>
      </c>
      <c r="X22" s="45">
        <v>0</v>
      </c>
      <c r="Y22" s="48"/>
      <c r="Z22" s="48"/>
      <c r="AA22" s="48"/>
      <c r="AB22" s="48"/>
      <c r="AC22" s="48"/>
      <c r="AD22" s="48"/>
      <c r="AE22" s="48"/>
    </row>
    <row r="23" spans="1:31">
      <c r="A23" s="57" t="s">
        <v>74</v>
      </c>
      <c r="B23" s="39" t="s">
        <v>30</v>
      </c>
      <c r="C23" s="56">
        <v>34.786000000000001</v>
      </c>
      <c r="D23" s="58">
        <v>2</v>
      </c>
      <c r="E23" s="58">
        <v>3</v>
      </c>
      <c r="F23" s="49">
        <f t="shared" si="4"/>
        <v>8.624159144483412E-2</v>
      </c>
      <c r="G23" s="59">
        <v>0</v>
      </c>
      <c r="H23" s="49">
        <f t="shared" si="0"/>
        <v>0</v>
      </c>
      <c r="I23" s="76"/>
      <c r="J23" s="54"/>
      <c r="K23" s="58"/>
      <c r="L23" s="58"/>
      <c r="M23" s="59">
        <v>0</v>
      </c>
      <c r="N23" s="54"/>
      <c r="O23" s="76">
        <v>0</v>
      </c>
      <c r="P23" s="76"/>
      <c r="Q23" s="76"/>
      <c r="R23" s="76"/>
      <c r="S23" s="76"/>
      <c r="T23" s="76"/>
      <c r="U23" s="77">
        <f t="shared" si="1"/>
        <v>0</v>
      </c>
      <c r="V23" s="126">
        <f t="shared" si="2"/>
        <v>0</v>
      </c>
      <c r="W23" s="126">
        <f t="shared" si="3"/>
        <v>0</v>
      </c>
      <c r="X23" s="45">
        <v>0</v>
      </c>
      <c r="Y23" s="48"/>
      <c r="Z23" s="48"/>
      <c r="AA23" s="48"/>
      <c r="AB23" s="48"/>
      <c r="AC23" s="48"/>
      <c r="AD23" s="48"/>
      <c r="AE23" s="48"/>
    </row>
    <row r="24" spans="1:31">
      <c r="A24" s="57" t="s">
        <v>75</v>
      </c>
      <c r="B24" s="39" t="s">
        <v>31</v>
      </c>
      <c r="C24" s="56">
        <v>20.536999999999999</v>
      </c>
      <c r="D24" s="58">
        <v>0</v>
      </c>
      <c r="E24" s="58">
        <v>0</v>
      </c>
      <c r="F24" s="49">
        <f t="shared" si="4"/>
        <v>0</v>
      </c>
      <c r="G24" s="59">
        <v>0</v>
      </c>
      <c r="H24" s="49">
        <f t="shared" si="0"/>
        <v>0</v>
      </c>
      <c r="I24" s="76"/>
      <c r="J24" s="54"/>
      <c r="K24" s="58"/>
      <c r="L24" s="58"/>
      <c r="M24" s="59">
        <v>0</v>
      </c>
      <c r="N24" s="54"/>
      <c r="O24" s="76">
        <v>0</v>
      </c>
      <c r="P24" s="76"/>
      <c r="Q24" s="76"/>
      <c r="R24" s="76"/>
      <c r="S24" s="76"/>
      <c r="T24" s="76"/>
      <c r="U24" s="77">
        <f t="shared" si="1"/>
        <v>0</v>
      </c>
      <c r="V24" s="126">
        <f t="shared" si="2"/>
        <v>0</v>
      </c>
      <c r="W24" s="126">
        <f t="shared" si="3"/>
        <v>0</v>
      </c>
      <c r="X24" s="45">
        <v>0</v>
      </c>
      <c r="Y24" s="48"/>
      <c r="Z24" s="48"/>
      <c r="AA24" s="48"/>
      <c r="AB24" s="48"/>
      <c r="AC24" s="48"/>
      <c r="AD24" s="48"/>
      <c r="AE24" s="48"/>
    </row>
    <row r="25" spans="1:31">
      <c r="A25" s="57" t="s">
        <v>76</v>
      </c>
      <c r="B25" s="39" t="s">
        <v>32</v>
      </c>
      <c r="C25" s="56">
        <v>8</v>
      </c>
      <c r="D25" s="58">
        <v>1</v>
      </c>
      <c r="E25" s="58">
        <v>1</v>
      </c>
      <c r="F25" s="49">
        <f t="shared" si="4"/>
        <v>0.125</v>
      </c>
      <c r="G25" s="59">
        <v>0</v>
      </c>
      <c r="H25" s="49">
        <f t="shared" si="0"/>
        <v>0</v>
      </c>
      <c r="I25" s="76"/>
      <c r="J25" s="54"/>
      <c r="K25" s="58"/>
      <c r="L25" s="58"/>
      <c r="M25" s="59">
        <v>0</v>
      </c>
      <c r="N25" s="54"/>
      <c r="O25" s="76">
        <v>0</v>
      </c>
      <c r="P25" s="76"/>
      <c r="Q25" s="76"/>
      <c r="R25" s="76"/>
      <c r="S25" s="76"/>
      <c r="T25" s="76"/>
      <c r="U25" s="77">
        <f t="shared" si="1"/>
        <v>0</v>
      </c>
      <c r="V25" s="126">
        <f t="shared" si="2"/>
        <v>0</v>
      </c>
      <c r="W25" s="126">
        <f t="shared" si="3"/>
        <v>0</v>
      </c>
      <c r="X25" s="45">
        <v>0</v>
      </c>
      <c r="Y25" s="48"/>
      <c r="Z25" s="48"/>
      <c r="AA25" s="48"/>
      <c r="AB25" s="48"/>
      <c r="AC25" s="48"/>
      <c r="AD25" s="48"/>
      <c r="AE25" s="48"/>
    </row>
    <row r="26" spans="1:31">
      <c r="A26" s="57" t="s">
        <v>77</v>
      </c>
      <c r="B26" s="39" t="s">
        <v>33</v>
      </c>
      <c r="C26" s="56">
        <v>36.840000000000003</v>
      </c>
      <c r="D26" s="58">
        <v>1</v>
      </c>
      <c r="E26" s="58">
        <v>0</v>
      </c>
      <c r="F26" s="49">
        <f t="shared" si="4"/>
        <v>0</v>
      </c>
      <c r="G26" s="59">
        <v>0</v>
      </c>
      <c r="H26" s="49">
        <f t="shared" si="0"/>
        <v>0</v>
      </c>
      <c r="I26" s="76"/>
      <c r="J26" s="54"/>
      <c r="K26" s="58"/>
      <c r="L26" s="58"/>
      <c r="M26" s="59">
        <v>0</v>
      </c>
      <c r="N26" s="54"/>
      <c r="O26" s="76">
        <v>0</v>
      </c>
      <c r="P26" s="76"/>
      <c r="Q26" s="76"/>
      <c r="R26" s="76"/>
      <c r="S26" s="76"/>
      <c r="T26" s="76"/>
      <c r="U26" s="77">
        <f t="shared" si="1"/>
        <v>0</v>
      </c>
      <c r="V26" s="126">
        <f t="shared" si="2"/>
        <v>0</v>
      </c>
      <c r="W26" s="126">
        <f t="shared" si="3"/>
        <v>0</v>
      </c>
      <c r="X26" s="45">
        <v>0</v>
      </c>
      <c r="Y26" s="48"/>
      <c r="Z26" s="48"/>
      <c r="AA26" s="48"/>
      <c r="AB26" s="48"/>
      <c r="AC26" s="48"/>
      <c r="AD26" s="48"/>
      <c r="AE26" s="48"/>
    </row>
    <row r="27" spans="1:31">
      <c r="A27" s="57" t="s">
        <v>78</v>
      </c>
      <c r="B27" s="39" t="s">
        <v>34</v>
      </c>
      <c r="C27" s="56">
        <v>5.92</v>
      </c>
      <c r="D27" s="58">
        <v>0</v>
      </c>
      <c r="E27" s="58">
        <v>0</v>
      </c>
      <c r="F27" s="49">
        <f t="shared" si="4"/>
        <v>0</v>
      </c>
      <c r="G27" s="59">
        <v>0</v>
      </c>
      <c r="H27" s="49">
        <f t="shared" si="0"/>
        <v>0</v>
      </c>
      <c r="I27" s="76"/>
      <c r="J27" s="54"/>
      <c r="K27" s="58"/>
      <c r="L27" s="58"/>
      <c r="M27" s="59">
        <v>0</v>
      </c>
      <c r="N27" s="54"/>
      <c r="O27" s="76">
        <v>0</v>
      </c>
      <c r="P27" s="76"/>
      <c r="Q27" s="76"/>
      <c r="R27" s="76"/>
      <c r="S27" s="76"/>
      <c r="T27" s="76"/>
      <c r="U27" s="77">
        <f t="shared" si="1"/>
        <v>0</v>
      </c>
      <c r="V27" s="126">
        <f t="shared" si="2"/>
        <v>0</v>
      </c>
      <c r="W27" s="126">
        <f t="shared" si="3"/>
        <v>0</v>
      </c>
      <c r="X27" s="45">
        <v>0</v>
      </c>
      <c r="Y27" s="48"/>
      <c r="Z27" s="48"/>
      <c r="AA27" s="48"/>
      <c r="AB27" s="48"/>
      <c r="AC27" s="48"/>
      <c r="AD27" s="48"/>
      <c r="AE27" s="48"/>
    </row>
    <row r="28" spans="1:31">
      <c r="A28" s="57" t="s">
        <v>79</v>
      </c>
      <c r="B28" s="39" t="s">
        <v>35</v>
      </c>
      <c r="C28" s="56">
        <v>49.03</v>
      </c>
      <c r="D28" s="58">
        <v>8</v>
      </c>
      <c r="E28" s="58">
        <v>4</v>
      </c>
      <c r="F28" s="49">
        <f t="shared" si="4"/>
        <v>8.1582704466653069E-2</v>
      </c>
      <c r="G28" s="59">
        <v>0</v>
      </c>
      <c r="H28" s="49">
        <f t="shared" si="0"/>
        <v>0</v>
      </c>
      <c r="I28" s="76"/>
      <c r="J28" s="54"/>
      <c r="K28" s="58"/>
      <c r="L28" s="58"/>
      <c r="M28" s="59">
        <v>0</v>
      </c>
      <c r="N28" s="54"/>
      <c r="O28" s="76">
        <v>0</v>
      </c>
      <c r="P28" s="76"/>
      <c r="Q28" s="76"/>
      <c r="R28" s="76"/>
      <c r="S28" s="76"/>
      <c r="T28" s="76"/>
      <c r="U28" s="77">
        <f t="shared" si="1"/>
        <v>0</v>
      </c>
      <c r="V28" s="126">
        <f t="shared" si="2"/>
        <v>0</v>
      </c>
      <c r="W28" s="126">
        <f t="shared" si="3"/>
        <v>0</v>
      </c>
      <c r="X28" s="45">
        <v>0</v>
      </c>
      <c r="Y28" s="48"/>
      <c r="Z28" s="48"/>
      <c r="AA28" s="48"/>
      <c r="AB28" s="48"/>
      <c r="AC28" s="48"/>
      <c r="AD28" s="48"/>
      <c r="AE28" s="48"/>
    </row>
    <row r="29" spans="1:31">
      <c r="A29" s="57" t="s">
        <v>80</v>
      </c>
      <c r="B29" s="39" t="s">
        <v>36</v>
      </c>
      <c r="C29" s="56">
        <v>18.89</v>
      </c>
      <c r="D29" s="58">
        <v>0</v>
      </c>
      <c r="E29" s="58">
        <v>1</v>
      </c>
      <c r="F29" s="49">
        <f t="shared" si="4"/>
        <v>5.293806246691371E-2</v>
      </c>
      <c r="G29" s="59">
        <v>0</v>
      </c>
      <c r="H29" s="49">
        <f t="shared" si="0"/>
        <v>0</v>
      </c>
      <c r="I29" s="76"/>
      <c r="J29" s="54"/>
      <c r="K29" s="58"/>
      <c r="L29" s="58"/>
      <c r="M29" s="59">
        <v>0</v>
      </c>
      <c r="N29" s="54"/>
      <c r="O29" s="76">
        <v>0</v>
      </c>
      <c r="P29" s="76"/>
      <c r="Q29" s="76"/>
      <c r="R29" s="76"/>
      <c r="S29" s="76"/>
      <c r="T29" s="76"/>
      <c r="U29" s="77">
        <f t="shared" si="1"/>
        <v>0</v>
      </c>
      <c r="V29" s="126">
        <f t="shared" si="2"/>
        <v>0</v>
      </c>
      <c r="W29" s="126">
        <f t="shared" si="3"/>
        <v>0</v>
      </c>
      <c r="X29" s="45">
        <v>0</v>
      </c>
      <c r="Y29" s="48"/>
      <c r="Z29" s="48"/>
      <c r="AA29" s="48"/>
      <c r="AB29" s="48"/>
      <c r="AC29" s="48"/>
      <c r="AD29" s="48"/>
      <c r="AE29" s="48"/>
    </row>
    <row r="30" spans="1:31">
      <c r="A30" s="57" t="s">
        <v>81</v>
      </c>
      <c r="B30" s="39" t="s">
        <v>37</v>
      </c>
      <c r="C30" s="56">
        <v>22.97</v>
      </c>
      <c r="D30" s="58">
        <v>0</v>
      </c>
      <c r="E30" s="58">
        <v>0</v>
      </c>
      <c r="F30" s="49">
        <f t="shared" si="4"/>
        <v>0</v>
      </c>
      <c r="G30" s="59">
        <v>0</v>
      </c>
      <c r="H30" s="49">
        <f t="shared" si="0"/>
        <v>0</v>
      </c>
      <c r="I30" s="76"/>
      <c r="J30" s="54"/>
      <c r="K30" s="58"/>
      <c r="L30" s="58"/>
      <c r="M30" s="59">
        <v>0</v>
      </c>
      <c r="N30" s="54"/>
      <c r="O30" s="76">
        <v>0</v>
      </c>
      <c r="P30" s="76"/>
      <c r="Q30" s="76"/>
      <c r="R30" s="76"/>
      <c r="S30" s="76"/>
      <c r="T30" s="76"/>
      <c r="U30" s="77">
        <f t="shared" si="1"/>
        <v>0</v>
      </c>
      <c r="V30" s="126">
        <f t="shared" si="2"/>
        <v>0</v>
      </c>
      <c r="W30" s="126">
        <f t="shared" si="3"/>
        <v>0</v>
      </c>
      <c r="X30" s="45">
        <v>0</v>
      </c>
      <c r="Y30" s="48"/>
      <c r="Z30" s="48"/>
      <c r="AA30" s="48"/>
      <c r="AB30" s="48"/>
      <c r="AC30" s="48"/>
      <c r="AD30" s="48"/>
      <c r="AE30" s="48"/>
    </row>
    <row r="31" spans="1:31">
      <c r="A31" s="57" t="s">
        <v>82</v>
      </c>
      <c r="B31" s="39" t="s">
        <v>38</v>
      </c>
      <c r="C31" s="56">
        <v>14.461</v>
      </c>
      <c r="D31" s="58">
        <v>0</v>
      </c>
      <c r="E31" s="58">
        <v>0</v>
      </c>
      <c r="F31" s="49">
        <f t="shared" si="4"/>
        <v>0</v>
      </c>
      <c r="G31" s="59">
        <v>0</v>
      </c>
      <c r="H31" s="49">
        <f t="shared" si="0"/>
        <v>0</v>
      </c>
      <c r="I31" s="76"/>
      <c r="J31" s="54"/>
      <c r="K31" s="58"/>
      <c r="L31" s="58"/>
      <c r="M31" s="59">
        <v>0</v>
      </c>
      <c r="N31" s="54"/>
      <c r="O31" s="76">
        <v>0</v>
      </c>
      <c r="P31" s="76"/>
      <c r="Q31" s="76"/>
      <c r="R31" s="76"/>
      <c r="S31" s="76"/>
      <c r="T31" s="76"/>
      <c r="U31" s="77">
        <f t="shared" si="1"/>
        <v>0</v>
      </c>
      <c r="V31" s="126">
        <f t="shared" si="2"/>
        <v>0</v>
      </c>
      <c r="W31" s="126">
        <f t="shared" si="3"/>
        <v>0</v>
      </c>
      <c r="X31" s="45">
        <v>0</v>
      </c>
      <c r="Y31" s="48"/>
      <c r="Z31" s="48"/>
      <c r="AA31" s="48"/>
      <c r="AB31" s="48"/>
      <c r="AC31" s="48"/>
      <c r="AD31" s="48"/>
      <c r="AE31" s="48"/>
    </row>
    <row r="32" spans="1:31">
      <c r="A32" s="57" t="s">
        <v>83</v>
      </c>
      <c r="B32" s="39" t="s">
        <v>39</v>
      </c>
      <c r="C32" s="56">
        <v>17.898</v>
      </c>
      <c r="D32" s="58">
        <v>1</v>
      </c>
      <c r="E32" s="58">
        <v>0</v>
      </c>
      <c r="F32" s="49">
        <f t="shared" si="4"/>
        <v>0</v>
      </c>
      <c r="G32" s="59">
        <v>0</v>
      </c>
      <c r="H32" s="49">
        <f t="shared" si="0"/>
        <v>0</v>
      </c>
      <c r="I32" s="76"/>
      <c r="J32" s="54"/>
      <c r="K32" s="58"/>
      <c r="L32" s="58"/>
      <c r="M32" s="59">
        <v>0</v>
      </c>
      <c r="N32" s="54"/>
      <c r="O32" s="76">
        <v>0</v>
      </c>
      <c r="P32" s="76"/>
      <c r="Q32" s="76"/>
      <c r="R32" s="76"/>
      <c r="S32" s="76"/>
      <c r="T32" s="76"/>
      <c r="U32" s="77">
        <f t="shared" si="1"/>
        <v>0</v>
      </c>
      <c r="V32" s="126">
        <f t="shared" si="2"/>
        <v>0</v>
      </c>
      <c r="W32" s="126">
        <f t="shared" si="3"/>
        <v>0</v>
      </c>
      <c r="X32" s="45">
        <v>0</v>
      </c>
      <c r="Y32" s="48"/>
      <c r="Z32" s="48"/>
      <c r="AA32" s="48"/>
      <c r="AB32" s="48"/>
      <c r="AC32" s="48"/>
      <c r="AD32" s="48"/>
      <c r="AE32" s="48"/>
    </row>
    <row r="33" spans="1:31">
      <c r="A33" s="57" t="s">
        <v>84</v>
      </c>
      <c r="B33" s="39" t="s">
        <v>40</v>
      </c>
      <c r="C33" s="55">
        <v>20.449000000000002</v>
      </c>
      <c r="D33" s="58">
        <v>0</v>
      </c>
      <c r="E33" s="58">
        <v>0</v>
      </c>
      <c r="F33" s="49">
        <f t="shared" si="4"/>
        <v>0</v>
      </c>
      <c r="G33" s="59">
        <v>0</v>
      </c>
      <c r="H33" s="49">
        <f t="shared" si="0"/>
        <v>0</v>
      </c>
      <c r="I33" s="76"/>
      <c r="J33" s="54"/>
      <c r="K33" s="58"/>
      <c r="L33" s="58"/>
      <c r="M33" s="59">
        <v>0</v>
      </c>
      <c r="N33" s="54"/>
      <c r="O33" s="76">
        <v>0</v>
      </c>
      <c r="P33" s="76"/>
      <c r="Q33" s="76"/>
      <c r="R33" s="76"/>
      <c r="S33" s="76"/>
      <c r="T33" s="76"/>
      <c r="U33" s="77">
        <f t="shared" si="1"/>
        <v>0</v>
      </c>
      <c r="V33" s="126">
        <f t="shared" si="2"/>
        <v>0</v>
      </c>
      <c r="W33" s="126">
        <f t="shared" si="3"/>
        <v>0</v>
      </c>
      <c r="X33" s="45">
        <v>0</v>
      </c>
      <c r="Y33" s="48"/>
      <c r="Z33" s="48"/>
      <c r="AA33" s="48"/>
      <c r="AB33" s="48"/>
      <c r="AC33" s="48"/>
      <c r="AD33" s="48"/>
      <c r="AE33" s="48"/>
    </row>
    <row r="34" spans="1:31">
      <c r="A34" s="57" t="s">
        <v>85</v>
      </c>
      <c r="B34" s="39" t="s">
        <v>41</v>
      </c>
      <c r="C34" s="55">
        <v>12.112</v>
      </c>
      <c r="D34" s="58">
        <v>0</v>
      </c>
      <c r="E34" s="58">
        <v>1</v>
      </c>
      <c r="F34" s="49">
        <f t="shared" si="4"/>
        <v>8.2562747688243066E-2</v>
      </c>
      <c r="G34" s="59">
        <v>0</v>
      </c>
      <c r="H34" s="49">
        <f t="shared" si="0"/>
        <v>0</v>
      </c>
      <c r="I34" s="76"/>
      <c r="J34" s="54"/>
      <c r="K34" s="58"/>
      <c r="L34" s="58"/>
      <c r="M34" s="59">
        <v>0</v>
      </c>
      <c r="N34" s="54"/>
      <c r="O34" s="76">
        <v>0</v>
      </c>
      <c r="P34" s="76"/>
      <c r="Q34" s="76"/>
      <c r="R34" s="76"/>
      <c r="S34" s="76"/>
      <c r="T34" s="76"/>
      <c r="U34" s="77">
        <f t="shared" si="1"/>
        <v>0</v>
      </c>
      <c r="V34" s="126">
        <f t="shared" si="2"/>
        <v>0</v>
      </c>
      <c r="W34" s="126">
        <f t="shared" si="3"/>
        <v>0</v>
      </c>
      <c r="X34" s="45">
        <v>0</v>
      </c>
      <c r="Y34" s="48"/>
      <c r="Z34" s="48"/>
      <c r="AA34" s="48"/>
      <c r="AB34" s="48"/>
      <c r="AC34" s="48"/>
      <c r="AD34" s="48"/>
      <c r="AE34" s="48"/>
    </row>
    <row r="35" spans="1:31">
      <c r="A35" s="57" t="s">
        <v>86</v>
      </c>
      <c r="B35" s="39" t="s">
        <v>42</v>
      </c>
      <c r="C35" s="55">
        <v>21.57</v>
      </c>
      <c r="D35" s="58">
        <v>1</v>
      </c>
      <c r="E35" s="58">
        <v>1</v>
      </c>
      <c r="F35" s="49">
        <f t="shared" si="4"/>
        <v>4.6360686138154847E-2</v>
      </c>
      <c r="G35" s="146">
        <v>0</v>
      </c>
      <c r="H35" s="49">
        <f t="shared" si="0"/>
        <v>0</v>
      </c>
      <c r="I35" s="76"/>
      <c r="J35" s="54"/>
      <c r="K35" s="58"/>
      <c r="L35" s="58"/>
      <c r="M35" s="146">
        <v>0</v>
      </c>
      <c r="N35" s="54"/>
      <c r="O35" s="76">
        <v>0</v>
      </c>
      <c r="P35" s="76"/>
      <c r="Q35" s="76"/>
      <c r="R35" s="76"/>
      <c r="S35" s="76"/>
      <c r="T35" s="76"/>
      <c r="U35" s="77">
        <f t="shared" si="1"/>
        <v>0</v>
      </c>
      <c r="V35" s="126">
        <f t="shared" si="2"/>
        <v>0</v>
      </c>
      <c r="W35" s="126">
        <f t="shared" si="3"/>
        <v>0</v>
      </c>
      <c r="X35" s="45">
        <v>0</v>
      </c>
      <c r="Y35" s="48"/>
      <c r="Z35" s="48"/>
      <c r="AA35" s="48"/>
      <c r="AB35" s="48"/>
      <c r="AC35" s="48"/>
      <c r="AD35" s="48"/>
      <c r="AE35" s="48"/>
    </row>
    <row r="36" spans="1:31">
      <c r="A36" s="57" t="s">
        <v>87</v>
      </c>
      <c r="B36" s="39" t="s">
        <v>43</v>
      </c>
      <c r="C36" s="55">
        <v>34.92</v>
      </c>
      <c r="D36" s="58">
        <v>3</v>
      </c>
      <c r="E36" s="58">
        <v>1</v>
      </c>
      <c r="F36" s="49">
        <f t="shared" si="4"/>
        <v>2.8636884306987399E-2</v>
      </c>
      <c r="G36" s="146">
        <v>0</v>
      </c>
      <c r="H36" s="49">
        <f t="shared" si="0"/>
        <v>0</v>
      </c>
      <c r="I36" s="76"/>
      <c r="J36" s="54"/>
      <c r="K36" s="58"/>
      <c r="L36" s="58"/>
      <c r="M36" s="146">
        <v>0</v>
      </c>
      <c r="N36" s="54"/>
      <c r="O36" s="76">
        <v>0</v>
      </c>
      <c r="P36" s="76"/>
      <c r="Q36" s="76"/>
      <c r="R36" s="76"/>
      <c r="S36" s="76"/>
      <c r="T36" s="76"/>
      <c r="U36" s="77">
        <f t="shared" si="1"/>
        <v>0</v>
      </c>
      <c r="V36" s="126">
        <f t="shared" si="2"/>
        <v>0</v>
      </c>
      <c r="W36" s="126">
        <f t="shared" si="3"/>
        <v>0</v>
      </c>
      <c r="X36" s="45">
        <v>0</v>
      </c>
      <c r="Y36" s="48"/>
      <c r="Z36" s="48"/>
      <c r="AA36" s="48"/>
      <c r="AB36" s="48"/>
      <c r="AC36" s="48"/>
      <c r="AD36" s="48"/>
      <c r="AE36" s="48"/>
    </row>
    <row r="37" spans="1:31">
      <c r="A37" s="57" t="s">
        <v>88</v>
      </c>
      <c r="B37" s="39" t="s">
        <v>44</v>
      </c>
      <c r="C37" s="55">
        <v>27.396000000000001</v>
      </c>
      <c r="D37" s="58">
        <v>5</v>
      </c>
      <c r="E37" s="58">
        <v>0</v>
      </c>
      <c r="F37" s="49">
        <f t="shared" si="4"/>
        <v>0</v>
      </c>
      <c r="G37" s="59">
        <v>0</v>
      </c>
      <c r="H37" s="49">
        <f t="shared" si="0"/>
        <v>0</v>
      </c>
      <c r="I37" s="76"/>
      <c r="J37" s="54"/>
      <c r="K37" s="58"/>
      <c r="L37" s="58"/>
      <c r="M37" s="59">
        <v>0</v>
      </c>
      <c r="N37" s="54"/>
      <c r="O37" s="76">
        <v>0</v>
      </c>
      <c r="P37" s="76"/>
      <c r="Q37" s="76"/>
      <c r="R37" s="76"/>
      <c r="S37" s="76"/>
      <c r="T37" s="76"/>
      <c r="U37" s="77">
        <f t="shared" si="1"/>
        <v>0</v>
      </c>
      <c r="V37" s="126">
        <f t="shared" si="2"/>
        <v>0</v>
      </c>
      <c r="W37" s="126">
        <f t="shared" si="3"/>
        <v>0</v>
      </c>
      <c r="X37" s="45">
        <v>0</v>
      </c>
      <c r="Y37" s="48"/>
      <c r="Z37" s="48"/>
      <c r="AA37" s="48"/>
      <c r="AB37" s="48"/>
      <c r="AC37" s="48"/>
      <c r="AD37" s="48"/>
      <c r="AE37" s="48"/>
    </row>
    <row r="38" spans="1:31">
      <c r="A38" s="57" t="s">
        <v>89</v>
      </c>
      <c r="B38" s="39" t="s">
        <v>45</v>
      </c>
      <c r="C38" s="55">
        <v>42.469000000000001</v>
      </c>
      <c r="D38" s="58">
        <v>0</v>
      </c>
      <c r="E38" s="58">
        <v>0</v>
      </c>
      <c r="F38" s="49">
        <f t="shared" si="4"/>
        <v>0</v>
      </c>
      <c r="G38" s="59">
        <v>0</v>
      </c>
      <c r="H38" s="49">
        <f t="shared" si="0"/>
        <v>0</v>
      </c>
      <c r="I38" s="76"/>
      <c r="J38" s="54"/>
      <c r="K38" s="58"/>
      <c r="L38" s="58"/>
      <c r="M38" s="59">
        <v>0</v>
      </c>
      <c r="N38" s="54"/>
      <c r="O38" s="76">
        <v>0</v>
      </c>
      <c r="P38" s="76"/>
      <c r="Q38" s="76"/>
      <c r="R38" s="76"/>
      <c r="S38" s="76"/>
      <c r="T38" s="76"/>
      <c r="U38" s="77">
        <f t="shared" si="1"/>
        <v>0</v>
      </c>
      <c r="V38" s="126">
        <f t="shared" si="2"/>
        <v>0</v>
      </c>
      <c r="W38" s="126">
        <f t="shared" si="3"/>
        <v>0</v>
      </c>
      <c r="X38" s="45">
        <v>0</v>
      </c>
      <c r="Y38" s="48"/>
      <c r="Z38" s="48"/>
      <c r="AA38" s="48"/>
      <c r="AB38" s="48"/>
      <c r="AC38" s="48"/>
      <c r="AD38" s="48"/>
      <c r="AE38" s="48"/>
    </row>
    <row r="39" spans="1:31">
      <c r="A39" s="57" t="s">
        <v>90</v>
      </c>
      <c r="B39" s="39" t="s">
        <v>46</v>
      </c>
      <c r="C39" s="55">
        <v>26.2</v>
      </c>
      <c r="D39" s="58">
        <v>3</v>
      </c>
      <c r="E39" s="58">
        <v>0</v>
      </c>
      <c r="F39" s="49">
        <f t="shared" si="4"/>
        <v>0</v>
      </c>
      <c r="G39" s="59">
        <v>0</v>
      </c>
      <c r="H39" s="49">
        <f t="shared" si="0"/>
        <v>0</v>
      </c>
      <c r="I39" s="76"/>
      <c r="J39" s="54"/>
      <c r="K39" s="58"/>
      <c r="L39" s="58"/>
      <c r="M39" s="59">
        <v>0</v>
      </c>
      <c r="N39" s="54"/>
      <c r="O39" s="76">
        <v>0</v>
      </c>
      <c r="P39" s="76"/>
      <c r="Q39" s="76"/>
      <c r="R39" s="76"/>
      <c r="S39" s="76"/>
      <c r="T39" s="76"/>
      <c r="U39" s="77">
        <f t="shared" si="1"/>
        <v>0</v>
      </c>
      <c r="V39" s="126">
        <f t="shared" si="2"/>
        <v>0</v>
      </c>
      <c r="W39" s="126">
        <f t="shared" si="3"/>
        <v>0</v>
      </c>
      <c r="X39" s="45">
        <v>0</v>
      </c>
      <c r="Y39" s="48"/>
      <c r="Z39" s="48"/>
      <c r="AA39" s="48"/>
      <c r="AB39" s="48"/>
      <c r="AC39" s="48"/>
      <c r="AD39" s="48"/>
      <c r="AE39" s="48"/>
    </row>
    <row r="40" spans="1:31">
      <c r="A40" s="57" t="s">
        <v>91</v>
      </c>
      <c r="B40" s="39" t="s">
        <v>47</v>
      </c>
      <c r="C40" s="55">
        <v>16.87</v>
      </c>
      <c r="D40" s="58">
        <v>2</v>
      </c>
      <c r="E40" s="58">
        <v>0</v>
      </c>
      <c r="F40" s="49">
        <f t="shared" si="4"/>
        <v>0</v>
      </c>
      <c r="G40" s="59">
        <v>0</v>
      </c>
      <c r="H40" s="49">
        <f t="shared" si="0"/>
        <v>0</v>
      </c>
      <c r="I40" s="76"/>
      <c r="J40" s="54"/>
      <c r="K40" s="58"/>
      <c r="L40" s="58"/>
      <c r="M40" s="59">
        <v>0</v>
      </c>
      <c r="N40" s="54"/>
      <c r="O40" s="76">
        <v>0</v>
      </c>
      <c r="P40" s="76"/>
      <c r="Q40" s="76"/>
      <c r="R40" s="76"/>
      <c r="S40" s="76"/>
      <c r="T40" s="76"/>
      <c r="U40" s="77">
        <f t="shared" si="1"/>
        <v>0</v>
      </c>
      <c r="V40" s="126">
        <f t="shared" si="2"/>
        <v>0</v>
      </c>
      <c r="W40" s="126">
        <f t="shared" si="3"/>
        <v>0</v>
      </c>
      <c r="X40" s="45">
        <v>0</v>
      </c>
      <c r="Y40" s="48"/>
      <c r="Z40" s="48"/>
      <c r="AA40" s="48"/>
      <c r="AB40" s="48"/>
      <c r="AC40" s="48"/>
      <c r="AD40" s="48"/>
      <c r="AE40" s="48"/>
    </row>
    <row r="41" spans="1:31">
      <c r="A41" s="57" t="s">
        <v>92</v>
      </c>
      <c r="B41" s="39" t="s">
        <v>48</v>
      </c>
      <c r="C41" s="55">
        <v>25.5</v>
      </c>
      <c r="D41" s="58">
        <v>3</v>
      </c>
      <c r="E41" s="58">
        <v>3</v>
      </c>
      <c r="F41" s="49">
        <f t="shared" si="4"/>
        <v>0.11764705882352941</v>
      </c>
      <c r="G41" s="59">
        <v>0</v>
      </c>
      <c r="H41" s="49">
        <f t="shared" si="0"/>
        <v>0</v>
      </c>
      <c r="I41" s="76"/>
      <c r="J41" s="54"/>
      <c r="K41" s="58"/>
      <c r="L41" s="58"/>
      <c r="M41" s="59">
        <v>0</v>
      </c>
      <c r="N41" s="54"/>
      <c r="O41" s="76">
        <v>0</v>
      </c>
      <c r="P41" s="76"/>
      <c r="Q41" s="76"/>
      <c r="R41" s="76"/>
      <c r="S41" s="76"/>
      <c r="T41" s="76"/>
      <c r="U41" s="77">
        <f t="shared" si="1"/>
        <v>0</v>
      </c>
      <c r="V41" s="126">
        <f t="shared" si="2"/>
        <v>0</v>
      </c>
      <c r="W41" s="126">
        <f t="shared" si="3"/>
        <v>0</v>
      </c>
      <c r="X41" s="45">
        <v>0</v>
      </c>
      <c r="Y41" s="48"/>
      <c r="Z41" s="48"/>
      <c r="AA41" s="48"/>
      <c r="AB41" s="48"/>
      <c r="AC41" s="48"/>
      <c r="AD41" s="48"/>
      <c r="AE41" s="48"/>
    </row>
    <row r="42" spans="1:31">
      <c r="A42" s="57" t="s">
        <v>93</v>
      </c>
      <c r="B42" s="39" t="s">
        <v>49</v>
      </c>
      <c r="C42" s="56">
        <v>21.411000000000001</v>
      </c>
      <c r="D42" s="58">
        <v>1</v>
      </c>
      <c r="E42" s="58">
        <v>2</v>
      </c>
      <c r="F42" s="49">
        <f t="shared" si="4"/>
        <v>9.3409929475503237E-2</v>
      </c>
      <c r="G42" s="59">
        <v>0</v>
      </c>
      <c r="H42" s="49">
        <f t="shared" si="0"/>
        <v>0</v>
      </c>
      <c r="I42" s="76"/>
      <c r="J42" s="125"/>
      <c r="K42" s="58"/>
      <c r="L42" s="58"/>
      <c r="M42" s="59">
        <v>0</v>
      </c>
      <c r="N42" s="125"/>
      <c r="O42" s="76">
        <v>0</v>
      </c>
      <c r="P42" s="76"/>
      <c r="Q42" s="76"/>
      <c r="R42" s="76"/>
      <c r="S42" s="76"/>
      <c r="T42" s="76"/>
      <c r="U42" s="77">
        <f t="shared" si="1"/>
        <v>0</v>
      </c>
      <c r="V42" s="126">
        <f t="shared" si="2"/>
        <v>0</v>
      </c>
      <c r="W42" s="126">
        <f t="shared" si="3"/>
        <v>0</v>
      </c>
      <c r="X42" s="45">
        <v>0</v>
      </c>
      <c r="Y42" s="48"/>
      <c r="Z42" s="48"/>
      <c r="AA42" s="48"/>
      <c r="AB42" s="48"/>
      <c r="AC42" s="48"/>
      <c r="AD42" s="48"/>
      <c r="AE42" s="48"/>
    </row>
    <row r="43" spans="1:31">
      <c r="A43" s="57" t="s">
        <v>94</v>
      </c>
      <c r="B43" s="39" t="s">
        <v>50</v>
      </c>
      <c r="C43" s="55">
        <v>18.79</v>
      </c>
      <c r="D43" s="58">
        <v>3</v>
      </c>
      <c r="E43" s="58">
        <v>0</v>
      </c>
      <c r="F43" s="49">
        <f t="shared" si="4"/>
        <v>0</v>
      </c>
      <c r="G43" s="59">
        <v>0</v>
      </c>
      <c r="H43" s="49">
        <f t="shared" si="0"/>
        <v>0</v>
      </c>
      <c r="I43" s="76"/>
      <c r="J43" s="54"/>
      <c r="K43" s="58"/>
      <c r="L43" s="58"/>
      <c r="M43" s="59">
        <v>0</v>
      </c>
      <c r="N43" s="54"/>
      <c r="O43" s="76">
        <v>0</v>
      </c>
      <c r="P43" s="76"/>
      <c r="Q43" s="76"/>
      <c r="R43" s="76"/>
      <c r="S43" s="76"/>
      <c r="T43" s="76"/>
      <c r="U43" s="77">
        <f t="shared" si="1"/>
        <v>0</v>
      </c>
      <c r="V43" s="126">
        <f t="shared" si="2"/>
        <v>0</v>
      </c>
      <c r="W43" s="126">
        <f t="shared" si="3"/>
        <v>0</v>
      </c>
      <c r="X43" s="45">
        <v>0</v>
      </c>
      <c r="Y43" s="48"/>
      <c r="Z43" s="48"/>
      <c r="AA43" s="48"/>
      <c r="AB43" s="48"/>
      <c r="AC43" s="48"/>
      <c r="AD43" s="48"/>
      <c r="AE43" s="48"/>
    </row>
    <row r="44" spans="1:31" ht="26.25">
      <c r="A44" s="57" t="s">
        <v>95</v>
      </c>
      <c r="B44" s="39" t="s">
        <v>51</v>
      </c>
      <c r="C44" s="55">
        <v>26.37</v>
      </c>
      <c r="D44" s="58">
        <v>2</v>
      </c>
      <c r="E44" s="58">
        <v>2</v>
      </c>
      <c r="F44" s="49">
        <f t="shared" si="4"/>
        <v>7.584376185058779E-2</v>
      </c>
      <c r="G44" s="146">
        <v>0</v>
      </c>
      <c r="H44" s="49">
        <f t="shared" si="0"/>
        <v>0</v>
      </c>
      <c r="I44" s="76"/>
      <c r="J44" s="143"/>
      <c r="K44" s="58"/>
      <c r="L44" s="58"/>
      <c r="M44" s="146">
        <v>0</v>
      </c>
      <c r="N44" s="143"/>
      <c r="O44" s="76">
        <v>0</v>
      </c>
      <c r="P44" s="76"/>
      <c r="Q44" s="76"/>
      <c r="R44" s="76"/>
      <c r="S44" s="76"/>
      <c r="T44" s="76"/>
      <c r="U44" s="77">
        <f t="shared" si="1"/>
        <v>0</v>
      </c>
      <c r="V44" s="126">
        <f t="shared" si="2"/>
        <v>0</v>
      </c>
      <c r="W44" s="126">
        <f t="shared" si="3"/>
        <v>0</v>
      </c>
      <c r="X44" s="45">
        <v>0</v>
      </c>
      <c r="Y44" s="48"/>
      <c r="Z44" s="48"/>
      <c r="AA44" s="48"/>
      <c r="AB44" s="48"/>
      <c r="AC44" s="48"/>
      <c r="AD44" s="48"/>
      <c r="AE44" s="48"/>
    </row>
    <row r="45" spans="1:31">
      <c r="A45" s="57" t="s">
        <v>96</v>
      </c>
      <c r="B45" s="39" t="s">
        <v>52</v>
      </c>
      <c r="C45" s="55">
        <v>22.6</v>
      </c>
      <c r="D45" s="58">
        <v>0</v>
      </c>
      <c r="E45" s="58">
        <v>0</v>
      </c>
      <c r="F45" s="49">
        <f t="shared" si="4"/>
        <v>0</v>
      </c>
      <c r="G45" s="59">
        <v>0</v>
      </c>
      <c r="H45" s="49">
        <f t="shared" si="0"/>
        <v>0</v>
      </c>
      <c r="I45" s="76"/>
      <c r="J45" s="54"/>
      <c r="K45" s="58"/>
      <c r="L45" s="58"/>
      <c r="M45" s="59">
        <v>0</v>
      </c>
      <c r="N45" s="54"/>
      <c r="O45" s="76">
        <v>0</v>
      </c>
      <c r="P45" s="76"/>
      <c r="Q45" s="76"/>
      <c r="R45" s="76"/>
      <c r="S45" s="76"/>
      <c r="T45" s="76"/>
      <c r="U45" s="77">
        <f t="shared" si="1"/>
        <v>0</v>
      </c>
      <c r="V45" s="126">
        <f t="shared" si="2"/>
        <v>0</v>
      </c>
      <c r="W45" s="126">
        <f t="shared" si="3"/>
        <v>0</v>
      </c>
      <c r="X45" s="45">
        <v>0</v>
      </c>
      <c r="Y45" s="48"/>
      <c r="Z45" s="48"/>
      <c r="AA45" s="48"/>
      <c r="AB45" s="48"/>
      <c r="AC45" s="48"/>
      <c r="AD45" s="48"/>
      <c r="AE45" s="48"/>
    </row>
    <row r="46" spans="1:31">
      <c r="A46" s="57" t="s">
        <v>97</v>
      </c>
      <c r="B46" s="39" t="s">
        <v>53</v>
      </c>
      <c r="C46" s="55">
        <v>16.399999999999999</v>
      </c>
      <c r="D46" s="58">
        <v>2</v>
      </c>
      <c r="E46" s="58">
        <v>5</v>
      </c>
      <c r="F46" s="49">
        <f t="shared" si="4"/>
        <v>0.30487804878048785</v>
      </c>
      <c r="G46" s="59">
        <v>0</v>
      </c>
      <c r="H46" s="49">
        <f t="shared" si="0"/>
        <v>0</v>
      </c>
      <c r="I46" s="76"/>
      <c r="J46" s="54"/>
      <c r="K46" s="58"/>
      <c r="L46" s="58"/>
      <c r="M46" s="59">
        <v>0</v>
      </c>
      <c r="N46" s="54"/>
      <c r="O46" s="76">
        <v>0</v>
      </c>
      <c r="P46" s="76"/>
      <c r="Q46" s="76"/>
      <c r="R46" s="76"/>
      <c r="S46" s="76"/>
      <c r="T46" s="76"/>
      <c r="U46" s="77">
        <f t="shared" si="1"/>
        <v>0</v>
      </c>
      <c r="V46" s="126">
        <f t="shared" si="2"/>
        <v>0</v>
      </c>
      <c r="W46" s="126">
        <f t="shared" si="3"/>
        <v>0</v>
      </c>
      <c r="X46" s="45">
        <v>0</v>
      </c>
      <c r="Y46" s="48"/>
      <c r="Z46" s="48"/>
      <c r="AA46" s="48"/>
      <c r="AB46" s="48"/>
      <c r="AC46" s="48"/>
      <c r="AD46" s="48"/>
      <c r="AE46" s="48"/>
    </row>
    <row r="47" spans="1:31">
      <c r="A47" s="57" t="s">
        <v>98</v>
      </c>
      <c r="B47" s="39" t="s">
        <v>54</v>
      </c>
      <c r="C47" s="55">
        <v>33.152999999999999</v>
      </c>
      <c r="D47" s="58">
        <v>0</v>
      </c>
      <c r="E47" s="58">
        <v>0</v>
      </c>
      <c r="F47" s="49">
        <f t="shared" si="4"/>
        <v>0</v>
      </c>
      <c r="G47" s="59">
        <v>0</v>
      </c>
      <c r="H47" s="49">
        <f t="shared" si="0"/>
        <v>0</v>
      </c>
      <c r="I47" s="76"/>
      <c r="J47" s="54"/>
      <c r="K47" s="58"/>
      <c r="L47" s="58"/>
      <c r="M47" s="59">
        <v>0</v>
      </c>
      <c r="N47" s="54"/>
      <c r="O47" s="76">
        <v>0</v>
      </c>
      <c r="P47" s="76"/>
      <c r="Q47" s="76"/>
      <c r="R47" s="76"/>
      <c r="S47" s="76"/>
      <c r="T47" s="76"/>
      <c r="U47" s="77">
        <f t="shared" si="1"/>
        <v>0</v>
      </c>
      <c r="V47" s="126">
        <f t="shared" si="2"/>
        <v>0</v>
      </c>
      <c r="W47" s="126">
        <f t="shared" si="3"/>
        <v>0</v>
      </c>
      <c r="X47" s="45">
        <v>0</v>
      </c>
      <c r="Y47" s="48"/>
      <c r="Z47" s="48"/>
      <c r="AA47" s="48"/>
      <c r="AB47" s="48"/>
      <c r="AC47" s="48"/>
      <c r="AD47" s="48"/>
      <c r="AE47" s="48"/>
    </row>
    <row r="48" spans="1:31">
      <c r="A48" s="57" t="s">
        <v>99</v>
      </c>
      <c r="B48" s="39" t="s">
        <v>55</v>
      </c>
      <c r="C48" s="56">
        <v>17.8</v>
      </c>
      <c r="D48" s="58">
        <v>0</v>
      </c>
      <c r="E48" s="58">
        <v>0</v>
      </c>
      <c r="F48" s="49">
        <f t="shared" si="4"/>
        <v>0</v>
      </c>
      <c r="G48" s="59">
        <v>0</v>
      </c>
      <c r="H48" s="49">
        <f t="shared" si="0"/>
        <v>0</v>
      </c>
      <c r="I48" s="76"/>
      <c r="J48" s="54"/>
      <c r="K48" s="58"/>
      <c r="L48" s="58"/>
      <c r="M48" s="59">
        <v>0</v>
      </c>
      <c r="N48" s="54"/>
      <c r="O48" s="76">
        <v>0</v>
      </c>
      <c r="P48" s="76"/>
      <c r="Q48" s="76"/>
      <c r="R48" s="76"/>
      <c r="S48" s="76"/>
      <c r="T48" s="76"/>
      <c r="U48" s="77">
        <f t="shared" si="1"/>
        <v>0</v>
      </c>
      <c r="V48" s="126">
        <f t="shared" si="2"/>
        <v>0</v>
      </c>
      <c r="W48" s="126">
        <f t="shared" si="3"/>
        <v>0</v>
      </c>
      <c r="X48" s="45">
        <v>0</v>
      </c>
      <c r="Y48" s="48"/>
      <c r="Z48" s="48"/>
      <c r="AA48" s="48"/>
      <c r="AB48" s="48"/>
      <c r="AC48" s="48"/>
      <c r="AD48" s="48"/>
      <c r="AE48" s="48"/>
    </row>
    <row r="49" spans="1:31">
      <c r="A49" s="57" t="s">
        <v>100</v>
      </c>
      <c r="B49" s="39" t="s">
        <v>56</v>
      </c>
      <c r="C49" s="55">
        <v>11.164</v>
      </c>
      <c r="D49" s="58">
        <v>1</v>
      </c>
      <c r="E49" s="58">
        <v>0</v>
      </c>
      <c r="F49" s="49">
        <f t="shared" si="4"/>
        <v>0</v>
      </c>
      <c r="G49" s="59">
        <v>0</v>
      </c>
      <c r="H49" s="49">
        <f t="shared" si="0"/>
        <v>0</v>
      </c>
      <c r="I49" s="76"/>
      <c r="J49" s="54"/>
      <c r="K49" s="58"/>
      <c r="L49" s="58"/>
      <c r="M49" s="59">
        <v>0</v>
      </c>
      <c r="N49" s="54"/>
      <c r="O49" s="76">
        <v>0</v>
      </c>
      <c r="P49" s="76"/>
      <c r="Q49" s="76"/>
      <c r="R49" s="76"/>
      <c r="S49" s="76"/>
      <c r="T49" s="76"/>
      <c r="U49" s="77">
        <f t="shared" si="1"/>
        <v>0</v>
      </c>
      <c r="V49" s="126">
        <f t="shared" si="2"/>
        <v>0</v>
      </c>
      <c r="W49" s="126">
        <f t="shared" si="3"/>
        <v>0</v>
      </c>
      <c r="X49" s="45">
        <v>0</v>
      </c>
      <c r="Y49" s="48"/>
      <c r="Z49" s="48"/>
      <c r="AA49" s="48"/>
      <c r="AB49" s="48"/>
      <c r="AC49" s="48"/>
      <c r="AD49" s="48"/>
      <c r="AE49" s="48"/>
    </row>
    <row r="50" spans="1:31">
      <c r="A50" s="57" t="s">
        <v>101</v>
      </c>
      <c r="B50" s="39" t="s">
        <v>57</v>
      </c>
      <c r="C50" s="55">
        <v>17.77</v>
      </c>
      <c r="D50" s="58">
        <v>1</v>
      </c>
      <c r="E50" s="58">
        <v>0</v>
      </c>
      <c r="F50" s="49">
        <f t="shared" si="4"/>
        <v>0</v>
      </c>
      <c r="G50" s="59">
        <v>0</v>
      </c>
      <c r="H50" s="49">
        <f t="shared" si="0"/>
        <v>0</v>
      </c>
      <c r="I50" s="76"/>
      <c r="J50" s="54"/>
      <c r="K50" s="58"/>
      <c r="L50" s="58"/>
      <c r="M50" s="59">
        <v>0</v>
      </c>
      <c r="N50" s="54"/>
      <c r="O50" s="76">
        <v>0</v>
      </c>
      <c r="P50" s="76"/>
      <c r="Q50" s="76"/>
      <c r="R50" s="76"/>
      <c r="S50" s="76"/>
      <c r="T50" s="76"/>
      <c r="U50" s="77">
        <f t="shared" si="1"/>
        <v>0</v>
      </c>
      <c r="V50" s="126">
        <f t="shared" si="2"/>
        <v>0</v>
      </c>
      <c r="W50" s="126">
        <f t="shared" si="3"/>
        <v>0</v>
      </c>
      <c r="X50" s="45">
        <v>0</v>
      </c>
      <c r="Y50" s="48"/>
      <c r="Z50" s="48"/>
      <c r="AA50" s="48"/>
      <c r="AB50" s="48"/>
      <c r="AC50" s="48"/>
      <c r="AD50" s="48"/>
      <c r="AE50" s="48"/>
    </row>
    <row r="51" spans="1:31">
      <c r="A51" s="57" t="s">
        <v>102</v>
      </c>
      <c r="B51" s="39" t="s">
        <v>58</v>
      </c>
      <c r="C51" s="55">
        <v>15.05</v>
      </c>
      <c r="D51" s="58">
        <v>2</v>
      </c>
      <c r="E51" s="58">
        <v>3</v>
      </c>
      <c r="F51" s="49">
        <f t="shared" si="4"/>
        <v>0.19933554817275748</v>
      </c>
      <c r="G51" s="59">
        <v>0</v>
      </c>
      <c r="H51" s="49">
        <f t="shared" si="0"/>
        <v>0</v>
      </c>
      <c r="I51" s="76"/>
      <c r="J51" s="54"/>
      <c r="K51" s="58"/>
      <c r="L51" s="58"/>
      <c r="M51" s="59">
        <v>0</v>
      </c>
      <c r="N51" s="54"/>
      <c r="O51" s="76">
        <v>0</v>
      </c>
      <c r="P51" s="76"/>
      <c r="Q51" s="76"/>
      <c r="R51" s="76"/>
      <c r="S51" s="76"/>
      <c r="T51" s="76"/>
      <c r="U51" s="77">
        <f t="shared" si="1"/>
        <v>0</v>
      </c>
      <c r="V51" s="126">
        <f t="shared" si="2"/>
        <v>0</v>
      </c>
      <c r="W51" s="126">
        <f t="shared" si="3"/>
        <v>0</v>
      </c>
      <c r="X51" s="45">
        <v>0</v>
      </c>
      <c r="Y51" s="48"/>
      <c r="Z51" s="48"/>
      <c r="AA51" s="48"/>
      <c r="AB51" s="48"/>
      <c r="AC51" s="48"/>
      <c r="AD51" s="48"/>
      <c r="AE51" s="48"/>
    </row>
    <row r="52" spans="1:31">
      <c r="A52" s="57" t="s">
        <v>103</v>
      </c>
      <c r="B52" s="39" t="s">
        <v>59</v>
      </c>
      <c r="C52" s="55">
        <v>23.59</v>
      </c>
      <c r="D52" s="58">
        <v>7</v>
      </c>
      <c r="E52" s="58">
        <v>13</v>
      </c>
      <c r="F52" s="49">
        <f t="shared" si="4"/>
        <v>0.55108096651123362</v>
      </c>
      <c r="G52" s="59">
        <v>0</v>
      </c>
      <c r="H52" s="49">
        <f t="shared" si="0"/>
        <v>0</v>
      </c>
      <c r="I52" s="76"/>
      <c r="J52" s="54"/>
      <c r="K52" s="58"/>
      <c r="L52" s="58"/>
      <c r="M52" s="59">
        <v>0</v>
      </c>
      <c r="N52" s="54"/>
      <c r="O52" s="76">
        <v>0</v>
      </c>
      <c r="P52" s="76"/>
      <c r="Q52" s="76"/>
      <c r="R52" s="76"/>
      <c r="S52" s="76"/>
      <c r="T52" s="76"/>
      <c r="U52" s="77">
        <f t="shared" si="1"/>
        <v>0</v>
      </c>
      <c r="V52" s="126">
        <f t="shared" si="2"/>
        <v>1</v>
      </c>
      <c r="W52" s="126">
        <f t="shared" si="3"/>
        <v>7.6930000000000005</v>
      </c>
      <c r="X52" s="45">
        <v>1</v>
      </c>
      <c r="Y52" s="48">
        <f t="shared" ref="Y52" si="5">SUM(X52*100/E52)</f>
        <v>7.6923076923076925</v>
      </c>
      <c r="Z52" s="48"/>
      <c r="AA52" s="48"/>
      <c r="AB52" s="48"/>
      <c r="AC52" s="48"/>
      <c r="AD52" s="48">
        <v>1</v>
      </c>
      <c r="AE52" s="48"/>
    </row>
    <row r="53" spans="1:31">
      <c r="A53" s="57" t="s">
        <v>104</v>
      </c>
      <c r="B53" s="39" t="s">
        <v>60</v>
      </c>
      <c r="C53" s="55">
        <v>48.9</v>
      </c>
      <c r="D53" s="58">
        <v>13</v>
      </c>
      <c r="E53" s="58">
        <v>4</v>
      </c>
      <c r="F53" s="49">
        <f t="shared" si="4"/>
        <v>8.1799591002044994E-2</v>
      </c>
      <c r="G53" s="59">
        <v>1</v>
      </c>
      <c r="H53" s="49">
        <f t="shared" si="0"/>
        <v>7.6920000000000002</v>
      </c>
      <c r="I53" s="76"/>
      <c r="J53" s="54"/>
      <c r="K53" s="58"/>
      <c r="L53" s="58"/>
      <c r="M53" s="59">
        <v>1</v>
      </c>
      <c r="N53" s="54"/>
      <c r="O53" s="76">
        <v>1</v>
      </c>
      <c r="P53" s="76"/>
      <c r="Q53" s="76"/>
      <c r="R53" s="76"/>
      <c r="S53" s="76">
        <v>1</v>
      </c>
      <c r="T53" s="76"/>
      <c r="U53" s="77">
        <f t="shared" si="1"/>
        <v>100</v>
      </c>
      <c r="V53" s="126">
        <f t="shared" si="2"/>
        <v>0</v>
      </c>
      <c r="W53" s="47">
        <f t="shared" si="3"/>
        <v>0</v>
      </c>
      <c r="X53" s="45">
        <v>0</v>
      </c>
      <c r="Y53" s="48"/>
      <c r="Z53" s="48"/>
      <c r="AA53" s="48"/>
      <c r="AB53" s="48"/>
      <c r="AC53" s="48"/>
      <c r="AD53" s="45"/>
      <c r="AE53" s="48"/>
    </row>
    <row r="54" spans="1:31">
      <c r="A54" s="57" t="s">
        <v>105</v>
      </c>
      <c r="B54" s="39" t="s">
        <v>61</v>
      </c>
      <c r="C54" s="55">
        <v>44.03</v>
      </c>
      <c r="D54" s="58">
        <v>0</v>
      </c>
      <c r="E54" s="58">
        <v>0</v>
      </c>
      <c r="F54" s="49">
        <f t="shared" si="4"/>
        <v>0</v>
      </c>
      <c r="G54" s="59">
        <v>0</v>
      </c>
      <c r="H54" s="49">
        <f t="shared" si="0"/>
        <v>0</v>
      </c>
      <c r="I54" s="76"/>
      <c r="J54" s="54"/>
      <c r="K54" s="58"/>
      <c r="L54" s="58"/>
      <c r="M54" s="59">
        <v>0</v>
      </c>
      <c r="N54" s="54"/>
      <c r="O54" s="76">
        <v>0</v>
      </c>
      <c r="P54" s="76"/>
      <c r="Q54" s="76"/>
      <c r="R54" s="76"/>
      <c r="S54" s="76"/>
      <c r="T54" s="76"/>
      <c r="U54" s="77">
        <f t="shared" si="1"/>
        <v>0</v>
      </c>
      <c r="V54" s="126">
        <f t="shared" si="2"/>
        <v>0</v>
      </c>
      <c r="W54" s="126">
        <f t="shared" si="3"/>
        <v>0</v>
      </c>
      <c r="X54" s="45">
        <v>0</v>
      </c>
      <c r="Y54" s="48"/>
      <c r="Z54" s="48"/>
      <c r="AA54" s="48"/>
      <c r="AB54" s="48"/>
      <c r="AC54" s="48"/>
      <c r="AD54" s="45"/>
      <c r="AE54" s="48"/>
    </row>
    <row r="55" spans="1:31">
      <c r="A55" s="57" t="s">
        <v>106</v>
      </c>
      <c r="B55" s="39" t="s">
        <v>62</v>
      </c>
      <c r="C55" s="55">
        <v>31.9</v>
      </c>
      <c r="D55" s="58">
        <v>2</v>
      </c>
      <c r="E55" s="58">
        <v>0</v>
      </c>
      <c r="F55" s="49">
        <f t="shared" si="4"/>
        <v>0</v>
      </c>
      <c r="G55" s="59">
        <v>0</v>
      </c>
      <c r="H55" s="49">
        <f t="shared" si="0"/>
        <v>0</v>
      </c>
      <c r="I55" s="76"/>
      <c r="J55" s="54"/>
      <c r="K55" s="58"/>
      <c r="L55" s="58"/>
      <c r="M55" s="59">
        <v>0</v>
      </c>
      <c r="N55" s="54"/>
      <c r="O55" s="76">
        <v>0</v>
      </c>
      <c r="P55" s="76"/>
      <c r="Q55" s="76"/>
      <c r="R55" s="76"/>
      <c r="S55" s="76"/>
      <c r="T55" s="76"/>
      <c r="U55" s="77">
        <f t="shared" si="1"/>
        <v>0</v>
      </c>
      <c r="V55" s="126">
        <f t="shared" si="2"/>
        <v>0</v>
      </c>
      <c r="W55" s="126">
        <f t="shared" si="3"/>
        <v>0</v>
      </c>
      <c r="X55" s="45">
        <v>0</v>
      </c>
      <c r="Y55" s="48"/>
      <c r="Z55" s="48"/>
      <c r="AA55" s="48"/>
      <c r="AB55" s="48"/>
      <c r="AC55" s="48"/>
      <c r="AD55" s="45"/>
      <c r="AE55" s="48"/>
    </row>
    <row r="56" spans="1:31">
      <c r="A56" s="57" t="s">
        <v>107</v>
      </c>
      <c r="B56" s="39" t="s">
        <v>63</v>
      </c>
      <c r="C56" s="55">
        <v>19.5</v>
      </c>
      <c r="D56" s="58">
        <v>1</v>
      </c>
      <c r="E56" s="58">
        <v>1</v>
      </c>
      <c r="F56" s="49">
        <f t="shared" si="4"/>
        <v>5.128205128205128E-2</v>
      </c>
      <c r="G56" s="59">
        <v>0</v>
      </c>
      <c r="H56" s="49">
        <f t="shared" si="0"/>
        <v>0</v>
      </c>
      <c r="I56" s="76"/>
      <c r="J56" s="54"/>
      <c r="K56" s="58"/>
      <c r="L56" s="58"/>
      <c r="M56" s="59">
        <v>0</v>
      </c>
      <c r="N56" s="54"/>
      <c r="O56" s="76">
        <v>0</v>
      </c>
      <c r="P56" s="76"/>
      <c r="Q56" s="76"/>
      <c r="R56" s="76"/>
      <c r="S56" s="76"/>
      <c r="T56" s="76"/>
      <c r="U56" s="77">
        <f t="shared" si="1"/>
        <v>0</v>
      </c>
      <c r="V56" s="126">
        <f t="shared" si="2"/>
        <v>0</v>
      </c>
      <c r="W56" s="126">
        <f t="shared" si="3"/>
        <v>0</v>
      </c>
      <c r="X56" s="45">
        <v>0</v>
      </c>
      <c r="Y56" s="48"/>
      <c r="Z56" s="48"/>
      <c r="AA56" s="48"/>
      <c r="AB56" s="48"/>
      <c r="AC56" s="48"/>
      <c r="AD56" s="45"/>
      <c r="AE56" s="48"/>
    </row>
    <row r="57" spans="1:31">
      <c r="A57" s="57"/>
      <c r="B57" s="109" t="s">
        <v>64</v>
      </c>
      <c r="C57" s="147">
        <f>SUM(C14:C56)</f>
        <v>1071.002</v>
      </c>
      <c r="D57" s="58">
        <f>SUM(D14:D56)</f>
        <v>74</v>
      </c>
      <c r="E57" s="58">
        <f>SUM(E14:E56)</f>
        <v>58</v>
      </c>
      <c r="F57" s="49">
        <f t="shared" si="4"/>
        <v>5.4154894201878245E-2</v>
      </c>
      <c r="G57" s="148">
        <f>SUM(G14:G56)</f>
        <v>1</v>
      </c>
      <c r="H57" s="49">
        <f t="shared" si="0"/>
        <v>1.351</v>
      </c>
      <c r="I57" s="76"/>
      <c r="J57" s="58">
        <f>SUM(J14:J56)</f>
        <v>0</v>
      </c>
      <c r="K57" s="58"/>
      <c r="L57" s="58"/>
      <c r="M57" s="149">
        <f>SUM(M14:M56)</f>
        <v>1</v>
      </c>
      <c r="N57" s="149">
        <f t="shared" ref="N57:O57" si="6">SUM(N14:N56)</f>
        <v>0</v>
      </c>
      <c r="O57" s="149">
        <f t="shared" si="6"/>
        <v>1</v>
      </c>
      <c r="P57" s="76"/>
      <c r="Q57" s="76"/>
      <c r="R57" s="76"/>
      <c r="S57" s="76">
        <v>1</v>
      </c>
      <c r="T57" s="76"/>
      <c r="U57" s="102">
        <f t="shared" si="1"/>
        <v>100</v>
      </c>
      <c r="V57" s="126">
        <f>SUM(V14:V56)</f>
        <v>1</v>
      </c>
      <c r="W57" s="47">
        <f t="shared" si="3"/>
        <v>1.7249999999999999</v>
      </c>
      <c r="X57" s="45">
        <f>SUM(X14:X56)</f>
        <v>1</v>
      </c>
      <c r="Y57" s="48">
        <f t="shared" ref="Y57" si="7">SUM(X57*100/E57)</f>
        <v>1.7241379310344827</v>
      </c>
      <c r="Z57" s="48"/>
      <c r="AA57" s="48"/>
      <c r="AB57" s="48"/>
      <c r="AC57" s="48"/>
      <c r="AD57" s="45">
        <v>1</v>
      </c>
      <c r="AE57" s="45">
        <v>0</v>
      </c>
    </row>
    <row r="58" spans="1:31">
      <c r="A58" s="160" t="s">
        <v>109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</row>
    <row r="59" spans="1:31">
      <c r="A59" s="61" t="s">
        <v>108</v>
      </c>
      <c r="B59" s="62" t="s">
        <v>110</v>
      </c>
      <c r="C59" s="55">
        <v>29.32</v>
      </c>
      <c r="D59" s="58">
        <v>0</v>
      </c>
      <c r="E59" s="58">
        <v>2</v>
      </c>
      <c r="F59" s="63">
        <f>SUM(E59/C59)</f>
        <v>6.8212824010914053E-2</v>
      </c>
      <c r="G59" s="59">
        <v>0</v>
      </c>
      <c r="H59" s="49">
        <f t="shared" si="0"/>
        <v>0</v>
      </c>
      <c r="I59" s="58"/>
      <c r="J59" s="54"/>
      <c r="K59" s="58"/>
      <c r="L59" s="58"/>
      <c r="M59" s="59">
        <v>0</v>
      </c>
      <c r="N59" s="64"/>
      <c r="O59" s="58">
        <v>0</v>
      </c>
      <c r="P59" s="58"/>
      <c r="Q59" s="58"/>
      <c r="R59" s="58"/>
      <c r="S59" s="58"/>
      <c r="T59" s="58"/>
      <c r="U59" s="126">
        <f t="shared" si="1"/>
        <v>0</v>
      </c>
      <c r="V59" s="45">
        <f t="shared" si="2"/>
        <v>0</v>
      </c>
      <c r="W59" s="45">
        <f t="shared" si="3"/>
        <v>0</v>
      </c>
      <c r="X59" s="45">
        <v>0</v>
      </c>
      <c r="Y59" s="45"/>
      <c r="Z59" s="45"/>
      <c r="AA59" s="45"/>
      <c r="AB59" s="45"/>
      <c r="AC59" s="45"/>
      <c r="AD59" s="45"/>
      <c r="AE59" s="45"/>
    </row>
    <row r="60" spans="1:31">
      <c r="A60" s="61" t="s">
        <v>130</v>
      </c>
      <c r="B60" s="62" t="s">
        <v>111</v>
      </c>
      <c r="C60" s="55">
        <v>106.62</v>
      </c>
      <c r="D60" s="58">
        <v>2</v>
      </c>
      <c r="E60" s="58">
        <v>1</v>
      </c>
      <c r="F60" s="63">
        <f t="shared" ref="F60:F74" si="8">SUM(E60/C60)</f>
        <v>9.3791033577190017E-3</v>
      </c>
      <c r="G60" s="59">
        <v>0</v>
      </c>
      <c r="H60" s="49">
        <f t="shared" si="0"/>
        <v>0</v>
      </c>
      <c r="I60" s="58"/>
      <c r="J60" s="54"/>
      <c r="K60" s="58"/>
      <c r="L60" s="58"/>
      <c r="M60" s="59">
        <v>0</v>
      </c>
      <c r="N60" s="64"/>
      <c r="O60" s="58">
        <v>0</v>
      </c>
      <c r="P60" s="58"/>
      <c r="Q60" s="58"/>
      <c r="R60" s="58"/>
      <c r="S60" s="58"/>
      <c r="T60" s="58"/>
      <c r="U60" s="126">
        <f t="shared" si="1"/>
        <v>0</v>
      </c>
      <c r="V60" s="45">
        <f t="shared" si="2"/>
        <v>0</v>
      </c>
      <c r="W60" s="45">
        <f t="shared" si="3"/>
        <v>0</v>
      </c>
      <c r="X60" s="45">
        <v>0</v>
      </c>
      <c r="Y60" s="45"/>
      <c r="Z60" s="45"/>
      <c r="AA60" s="45"/>
      <c r="AB60" s="45"/>
      <c r="AC60" s="45"/>
      <c r="AD60" s="45"/>
      <c r="AE60" s="45"/>
    </row>
    <row r="61" spans="1:31">
      <c r="A61" s="61" t="s">
        <v>131</v>
      </c>
      <c r="B61" s="62" t="s">
        <v>112</v>
      </c>
      <c r="C61" s="55">
        <v>78.78</v>
      </c>
      <c r="D61" s="58">
        <v>2</v>
      </c>
      <c r="E61" s="58">
        <v>3</v>
      </c>
      <c r="F61" s="63">
        <f t="shared" si="8"/>
        <v>3.8080731150038079E-2</v>
      </c>
      <c r="G61" s="59">
        <v>0</v>
      </c>
      <c r="H61" s="49">
        <f t="shared" si="0"/>
        <v>0</v>
      </c>
      <c r="I61" s="58"/>
      <c r="J61" s="54"/>
      <c r="K61" s="58"/>
      <c r="L61" s="58"/>
      <c r="M61" s="59">
        <v>0</v>
      </c>
      <c r="N61" s="64"/>
      <c r="O61" s="58">
        <v>0</v>
      </c>
      <c r="P61" s="58"/>
      <c r="Q61" s="58"/>
      <c r="R61" s="58"/>
      <c r="S61" s="58"/>
      <c r="T61" s="58"/>
      <c r="U61" s="126">
        <f t="shared" si="1"/>
        <v>0</v>
      </c>
      <c r="V61" s="45">
        <f t="shared" si="2"/>
        <v>0</v>
      </c>
      <c r="W61" s="45">
        <f t="shared" si="3"/>
        <v>0</v>
      </c>
      <c r="X61" s="45">
        <v>0</v>
      </c>
      <c r="Y61" s="45"/>
      <c r="Z61" s="45"/>
      <c r="AA61" s="45"/>
      <c r="AB61" s="45"/>
      <c r="AC61" s="45"/>
      <c r="AD61" s="45"/>
      <c r="AE61" s="45"/>
    </row>
    <row r="62" spans="1:31">
      <c r="A62" s="61" t="s">
        <v>132</v>
      </c>
      <c r="B62" s="62" t="s">
        <v>113</v>
      </c>
      <c r="C62" s="55">
        <v>108.19</v>
      </c>
      <c r="D62" s="58">
        <v>4</v>
      </c>
      <c r="E62" s="58">
        <v>9</v>
      </c>
      <c r="F62" s="63">
        <f t="shared" si="8"/>
        <v>8.3186985858212409E-2</v>
      </c>
      <c r="G62" s="59">
        <v>0</v>
      </c>
      <c r="H62" s="49">
        <f t="shared" si="0"/>
        <v>0</v>
      </c>
      <c r="I62" s="58"/>
      <c r="J62" s="54"/>
      <c r="K62" s="58"/>
      <c r="L62" s="58"/>
      <c r="M62" s="59">
        <v>0</v>
      </c>
      <c r="N62" s="64"/>
      <c r="O62" s="58">
        <v>0</v>
      </c>
      <c r="P62" s="58"/>
      <c r="Q62" s="58"/>
      <c r="R62" s="58"/>
      <c r="S62" s="58"/>
      <c r="T62" s="58"/>
      <c r="U62" s="126">
        <f t="shared" si="1"/>
        <v>0</v>
      </c>
      <c r="V62" s="45">
        <f t="shared" si="2"/>
        <v>0</v>
      </c>
      <c r="W62" s="45">
        <f t="shared" si="3"/>
        <v>0</v>
      </c>
      <c r="X62" s="45">
        <v>0</v>
      </c>
      <c r="Y62" s="45"/>
      <c r="Z62" s="45"/>
      <c r="AA62" s="45"/>
      <c r="AB62" s="45"/>
      <c r="AC62" s="45"/>
      <c r="AD62" s="45"/>
      <c r="AE62" s="45"/>
    </row>
    <row r="63" spans="1:31">
      <c r="A63" s="61" t="s">
        <v>133</v>
      </c>
      <c r="B63" s="62" t="s">
        <v>114</v>
      </c>
      <c r="C63" s="55">
        <v>45.85</v>
      </c>
      <c r="D63" s="58">
        <v>1</v>
      </c>
      <c r="E63" s="58">
        <v>3</v>
      </c>
      <c r="F63" s="63">
        <f t="shared" si="8"/>
        <v>6.5430752453653221E-2</v>
      </c>
      <c r="G63" s="59">
        <v>0</v>
      </c>
      <c r="H63" s="49">
        <f t="shared" si="0"/>
        <v>0</v>
      </c>
      <c r="I63" s="58"/>
      <c r="J63" s="54"/>
      <c r="K63" s="58"/>
      <c r="L63" s="58"/>
      <c r="M63" s="59">
        <v>0</v>
      </c>
      <c r="N63" s="64"/>
      <c r="O63" s="58">
        <v>0</v>
      </c>
      <c r="P63" s="58"/>
      <c r="Q63" s="58"/>
      <c r="R63" s="58"/>
      <c r="S63" s="58"/>
      <c r="T63" s="58"/>
      <c r="U63" s="126">
        <f t="shared" si="1"/>
        <v>0</v>
      </c>
      <c r="V63" s="45">
        <f t="shared" si="2"/>
        <v>0</v>
      </c>
      <c r="W63" s="45">
        <f t="shared" si="3"/>
        <v>0</v>
      </c>
      <c r="X63" s="45">
        <v>0</v>
      </c>
      <c r="Y63" s="45"/>
      <c r="Z63" s="45"/>
      <c r="AA63" s="45"/>
      <c r="AB63" s="45"/>
      <c r="AC63" s="45"/>
      <c r="AD63" s="45"/>
      <c r="AE63" s="45"/>
    </row>
    <row r="64" spans="1:31">
      <c r="A64" s="61" t="s">
        <v>134</v>
      </c>
      <c r="B64" s="62" t="s">
        <v>115</v>
      </c>
      <c r="C64" s="55">
        <v>71.59</v>
      </c>
      <c r="D64" s="58">
        <v>5</v>
      </c>
      <c r="E64" s="58">
        <v>1</v>
      </c>
      <c r="F64" s="63">
        <f t="shared" si="8"/>
        <v>1.3968431345159939E-2</v>
      </c>
      <c r="G64" s="59">
        <v>0</v>
      </c>
      <c r="H64" s="49">
        <f t="shared" si="0"/>
        <v>0</v>
      </c>
      <c r="I64" s="58"/>
      <c r="J64" s="54"/>
      <c r="K64" s="58"/>
      <c r="L64" s="58"/>
      <c r="M64" s="59">
        <v>0</v>
      </c>
      <c r="N64" s="64"/>
      <c r="O64" s="58">
        <v>0</v>
      </c>
      <c r="P64" s="58"/>
      <c r="Q64" s="58"/>
      <c r="R64" s="58"/>
      <c r="S64" s="58"/>
      <c r="T64" s="58"/>
      <c r="U64" s="126">
        <f t="shared" si="1"/>
        <v>0</v>
      </c>
      <c r="V64" s="45">
        <f t="shared" si="2"/>
        <v>0</v>
      </c>
      <c r="W64" s="45">
        <f t="shared" si="3"/>
        <v>0</v>
      </c>
      <c r="X64" s="45">
        <v>0</v>
      </c>
      <c r="Y64" s="45"/>
      <c r="Z64" s="45"/>
      <c r="AA64" s="45"/>
      <c r="AB64" s="45"/>
      <c r="AC64" s="45"/>
      <c r="AD64" s="45"/>
      <c r="AE64" s="45"/>
    </row>
    <row r="65" spans="1:31">
      <c r="A65" s="61" t="s">
        <v>135</v>
      </c>
      <c r="B65" s="62" t="s">
        <v>116</v>
      </c>
      <c r="C65" s="55">
        <v>125.79</v>
      </c>
      <c r="D65" s="58">
        <v>3</v>
      </c>
      <c r="E65" s="58">
        <v>3</v>
      </c>
      <c r="F65" s="63">
        <f t="shared" si="8"/>
        <v>2.3849272597185785E-2</v>
      </c>
      <c r="G65" s="59">
        <v>0</v>
      </c>
      <c r="H65" s="49">
        <f t="shared" si="0"/>
        <v>0</v>
      </c>
      <c r="I65" s="58"/>
      <c r="J65" s="54"/>
      <c r="K65" s="58"/>
      <c r="L65" s="58"/>
      <c r="M65" s="59">
        <v>0</v>
      </c>
      <c r="N65" s="64"/>
      <c r="O65" s="58">
        <v>0</v>
      </c>
      <c r="P65" s="58"/>
      <c r="Q65" s="58"/>
      <c r="R65" s="58"/>
      <c r="S65" s="58"/>
      <c r="T65" s="58"/>
      <c r="U65" s="126">
        <f t="shared" si="1"/>
        <v>0</v>
      </c>
      <c r="V65" s="45">
        <f t="shared" si="2"/>
        <v>0</v>
      </c>
      <c r="W65" s="45">
        <f t="shared" si="3"/>
        <v>0</v>
      </c>
      <c r="X65" s="45">
        <v>0</v>
      </c>
      <c r="Y65" s="45"/>
      <c r="Z65" s="45"/>
      <c r="AA65" s="45"/>
      <c r="AB65" s="45"/>
      <c r="AC65" s="45"/>
      <c r="AD65" s="45"/>
      <c r="AE65" s="45"/>
    </row>
    <row r="66" spans="1:31">
      <c r="A66" s="61" t="s">
        <v>136</v>
      </c>
      <c r="B66" s="62" t="s">
        <v>117</v>
      </c>
      <c r="C66" s="55">
        <v>94.83</v>
      </c>
      <c r="D66" s="58">
        <v>4</v>
      </c>
      <c r="E66" s="58">
        <v>6</v>
      </c>
      <c r="F66" s="63">
        <f t="shared" si="8"/>
        <v>6.3271116735210381E-2</v>
      </c>
      <c r="G66" s="59">
        <v>0</v>
      </c>
      <c r="H66" s="49">
        <f t="shared" si="0"/>
        <v>0</v>
      </c>
      <c r="I66" s="58"/>
      <c r="J66" s="54"/>
      <c r="K66" s="58"/>
      <c r="L66" s="58"/>
      <c r="M66" s="59">
        <v>0</v>
      </c>
      <c r="N66" s="64"/>
      <c r="O66" s="58">
        <v>0</v>
      </c>
      <c r="P66" s="58"/>
      <c r="Q66" s="58"/>
      <c r="R66" s="58"/>
      <c r="S66" s="58"/>
      <c r="T66" s="58"/>
      <c r="U66" s="126">
        <f t="shared" si="1"/>
        <v>0</v>
      </c>
      <c r="V66" s="45">
        <f t="shared" si="2"/>
        <v>0</v>
      </c>
      <c r="W66" s="45">
        <f t="shared" si="3"/>
        <v>0</v>
      </c>
      <c r="X66" s="45">
        <v>0</v>
      </c>
      <c r="Y66" s="45"/>
      <c r="Z66" s="45"/>
      <c r="AA66" s="45"/>
      <c r="AB66" s="45"/>
      <c r="AC66" s="45"/>
      <c r="AD66" s="45"/>
      <c r="AE66" s="45"/>
    </row>
    <row r="67" spans="1:31">
      <c r="A67" s="61" t="s">
        <v>137</v>
      </c>
      <c r="B67" s="62" t="s">
        <v>118</v>
      </c>
      <c r="C67" s="55">
        <v>34.020000000000003</v>
      </c>
      <c r="D67" s="58">
        <v>1</v>
      </c>
      <c r="E67" s="58">
        <v>5</v>
      </c>
      <c r="F67" s="63">
        <f t="shared" si="8"/>
        <v>0.14697236919459139</v>
      </c>
      <c r="G67" s="59">
        <v>0</v>
      </c>
      <c r="H67" s="49">
        <f t="shared" si="0"/>
        <v>0</v>
      </c>
      <c r="I67" s="58"/>
      <c r="J67" s="54"/>
      <c r="K67" s="58"/>
      <c r="L67" s="58"/>
      <c r="M67" s="59">
        <v>0</v>
      </c>
      <c r="N67" s="64"/>
      <c r="O67" s="58">
        <v>0</v>
      </c>
      <c r="P67" s="58"/>
      <c r="Q67" s="58"/>
      <c r="R67" s="58"/>
      <c r="S67" s="58"/>
      <c r="T67" s="58"/>
      <c r="U67" s="126">
        <f t="shared" si="1"/>
        <v>0</v>
      </c>
      <c r="V67" s="45">
        <f t="shared" si="2"/>
        <v>0</v>
      </c>
      <c r="W67" s="45">
        <f t="shared" si="3"/>
        <v>0</v>
      </c>
      <c r="X67" s="45">
        <v>0</v>
      </c>
      <c r="Y67" s="45"/>
      <c r="Z67" s="45"/>
      <c r="AA67" s="45"/>
      <c r="AB67" s="45"/>
      <c r="AC67" s="45"/>
      <c r="AD67" s="45"/>
      <c r="AE67" s="45"/>
    </row>
    <row r="68" spans="1:31">
      <c r="A68" s="61" t="s">
        <v>138</v>
      </c>
      <c r="B68" s="62" t="s">
        <v>119</v>
      </c>
      <c r="C68" s="55">
        <v>51.45</v>
      </c>
      <c r="D68" s="58">
        <v>3</v>
      </c>
      <c r="E68" s="58">
        <v>0</v>
      </c>
      <c r="F68" s="63">
        <f t="shared" si="8"/>
        <v>0</v>
      </c>
      <c r="G68" s="59">
        <v>0</v>
      </c>
      <c r="H68" s="49">
        <f t="shared" si="0"/>
        <v>0</v>
      </c>
      <c r="I68" s="58"/>
      <c r="J68" s="54"/>
      <c r="K68" s="58"/>
      <c r="L68" s="58"/>
      <c r="M68" s="59">
        <v>0</v>
      </c>
      <c r="N68" s="64"/>
      <c r="O68" s="58">
        <v>0</v>
      </c>
      <c r="P68" s="58"/>
      <c r="Q68" s="58"/>
      <c r="R68" s="58"/>
      <c r="S68" s="58"/>
      <c r="T68" s="58"/>
      <c r="U68" s="126">
        <f t="shared" si="1"/>
        <v>0</v>
      </c>
      <c r="V68" s="45">
        <f t="shared" si="2"/>
        <v>0</v>
      </c>
      <c r="W68" s="45">
        <f t="shared" si="3"/>
        <v>0</v>
      </c>
      <c r="X68" s="45">
        <v>0</v>
      </c>
      <c r="Y68" s="45"/>
      <c r="Z68" s="45"/>
      <c r="AA68" s="45"/>
      <c r="AB68" s="45"/>
      <c r="AC68" s="45"/>
      <c r="AD68" s="45"/>
      <c r="AE68" s="45"/>
    </row>
    <row r="69" spans="1:31">
      <c r="A69" s="61" t="s">
        <v>139</v>
      </c>
      <c r="B69" s="62" t="s">
        <v>120</v>
      </c>
      <c r="C69" s="55">
        <v>60.13</v>
      </c>
      <c r="D69" s="58">
        <v>2</v>
      </c>
      <c r="E69" s="58">
        <v>2</v>
      </c>
      <c r="F69" s="63">
        <f t="shared" si="8"/>
        <v>3.3261267254282384E-2</v>
      </c>
      <c r="G69" s="59">
        <v>0</v>
      </c>
      <c r="H69" s="49">
        <f t="shared" si="0"/>
        <v>0</v>
      </c>
      <c r="I69" s="58"/>
      <c r="J69" s="54"/>
      <c r="K69" s="58"/>
      <c r="L69" s="58"/>
      <c r="M69" s="59">
        <v>0</v>
      </c>
      <c r="N69" s="64"/>
      <c r="O69" s="58">
        <v>0</v>
      </c>
      <c r="P69" s="58"/>
      <c r="Q69" s="58"/>
      <c r="R69" s="58"/>
      <c r="S69" s="58"/>
      <c r="T69" s="58"/>
      <c r="U69" s="126">
        <f t="shared" si="1"/>
        <v>0</v>
      </c>
      <c r="V69" s="45">
        <f t="shared" si="2"/>
        <v>0</v>
      </c>
      <c r="W69" s="45">
        <f t="shared" si="3"/>
        <v>0</v>
      </c>
      <c r="X69" s="45">
        <v>0</v>
      </c>
      <c r="Y69" s="45"/>
      <c r="Z69" s="45"/>
      <c r="AA69" s="45"/>
      <c r="AB69" s="45"/>
      <c r="AC69" s="45"/>
      <c r="AD69" s="45"/>
      <c r="AE69" s="45"/>
    </row>
    <row r="70" spans="1:31">
      <c r="A70" s="61" t="s">
        <v>140</v>
      </c>
      <c r="B70" s="62" t="s">
        <v>121</v>
      </c>
      <c r="C70" s="55">
        <v>72.73</v>
      </c>
      <c r="D70" s="58">
        <v>8</v>
      </c>
      <c r="E70" s="58">
        <v>4</v>
      </c>
      <c r="F70" s="63">
        <f t="shared" si="8"/>
        <v>5.4997937577340845E-2</v>
      </c>
      <c r="G70" s="59">
        <v>0</v>
      </c>
      <c r="H70" s="49">
        <f t="shared" si="0"/>
        <v>0</v>
      </c>
      <c r="I70" s="58"/>
      <c r="J70" s="54"/>
      <c r="K70" s="58"/>
      <c r="L70" s="58"/>
      <c r="M70" s="59">
        <v>0</v>
      </c>
      <c r="N70" s="64"/>
      <c r="O70" s="58">
        <v>0</v>
      </c>
      <c r="P70" s="58"/>
      <c r="Q70" s="58"/>
      <c r="R70" s="58"/>
      <c r="S70" s="58"/>
      <c r="T70" s="58"/>
      <c r="U70" s="126">
        <f t="shared" si="1"/>
        <v>0</v>
      </c>
      <c r="V70" s="45">
        <f t="shared" si="2"/>
        <v>0</v>
      </c>
      <c r="W70" s="45">
        <f t="shared" si="3"/>
        <v>0</v>
      </c>
      <c r="X70" s="45">
        <v>0</v>
      </c>
      <c r="Y70" s="45"/>
      <c r="Z70" s="45"/>
      <c r="AA70" s="45"/>
      <c r="AB70" s="45"/>
      <c r="AC70" s="45"/>
      <c r="AD70" s="45"/>
      <c r="AE70" s="45"/>
    </row>
    <row r="71" spans="1:31">
      <c r="A71" s="61" t="s">
        <v>141</v>
      </c>
      <c r="B71" s="62" t="s">
        <v>122</v>
      </c>
      <c r="C71" s="55">
        <v>77.900000000000006</v>
      </c>
      <c r="D71" s="58">
        <v>9</v>
      </c>
      <c r="E71" s="58">
        <v>4</v>
      </c>
      <c r="F71" s="63">
        <f t="shared" si="8"/>
        <v>5.1347881899871627E-2</v>
      </c>
      <c r="G71" s="59">
        <v>0</v>
      </c>
      <c r="H71" s="49">
        <f t="shared" si="0"/>
        <v>0</v>
      </c>
      <c r="I71" s="58"/>
      <c r="J71" s="54"/>
      <c r="K71" s="58"/>
      <c r="L71" s="58"/>
      <c r="M71" s="59">
        <v>0</v>
      </c>
      <c r="N71" s="64"/>
      <c r="O71" s="58">
        <v>0</v>
      </c>
      <c r="P71" s="58"/>
      <c r="Q71" s="58"/>
      <c r="R71" s="58"/>
      <c r="S71" s="58"/>
      <c r="T71" s="58"/>
      <c r="U71" s="126">
        <f t="shared" si="1"/>
        <v>0</v>
      </c>
      <c r="V71" s="45">
        <f t="shared" si="2"/>
        <v>0</v>
      </c>
      <c r="W71" s="45">
        <f t="shared" si="3"/>
        <v>0</v>
      </c>
      <c r="X71" s="45">
        <v>0</v>
      </c>
      <c r="Y71" s="45"/>
      <c r="Z71" s="45"/>
      <c r="AA71" s="45"/>
      <c r="AB71" s="45"/>
      <c r="AC71" s="45"/>
      <c r="AD71" s="45"/>
      <c r="AE71" s="45"/>
    </row>
    <row r="72" spans="1:31">
      <c r="A72" s="61" t="s">
        <v>142</v>
      </c>
      <c r="B72" s="62" t="s">
        <v>123</v>
      </c>
      <c r="C72" s="55">
        <v>46.33</v>
      </c>
      <c r="D72" s="58">
        <v>6</v>
      </c>
      <c r="E72" s="58">
        <v>4</v>
      </c>
      <c r="F72" s="66">
        <f t="shared" si="8"/>
        <v>8.6337146557306288E-2</v>
      </c>
      <c r="G72" s="59">
        <v>0</v>
      </c>
      <c r="H72" s="49">
        <f t="shared" si="0"/>
        <v>0</v>
      </c>
      <c r="I72" s="58"/>
      <c r="J72" s="54"/>
      <c r="K72" s="58"/>
      <c r="L72" s="58"/>
      <c r="M72" s="59">
        <v>0</v>
      </c>
      <c r="N72" s="64"/>
      <c r="O72" s="58">
        <v>0</v>
      </c>
      <c r="P72" s="58"/>
      <c r="Q72" s="58"/>
      <c r="R72" s="58"/>
      <c r="S72" s="58"/>
      <c r="T72" s="58"/>
      <c r="U72" s="126">
        <f t="shared" si="1"/>
        <v>0</v>
      </c>
      <c r="V72" s="45">
        <f t="shared" si="2"/>
        <v>0</v>
      </c>
      <c r="W72" s="45">
        <f t="shared" si="3"/>
        <v>0</v>
      </c>
      <c r="X72" s="45">
        <v>0</v>
      </c>
      <c r="Y72" s="45"/>
      <c r="Z72" s="45"/>
      <c r="AA72" s="45"/>
      <c r="AB72" s="45"/>
      <c r="AC72" s="45"/>
      <c r="AD72" s="45"/>
      <c r="AE72" s="45"/>
    </row>
    <row r="73" spans="1:31">
      <c r="A73" s="61"/>
      <c r="B73" s="117" t="s">
        <v>64</v>
      </c>
      <c r="C73" s="150">
        <f>SUM(C59:C72)</f>
        <v>1003.5300000000001</v>
      </c>
      <c r="D73" s="58">
        <f>SUM(D59:D72)</f>
        <v>50</v>
      </c>
      <c r="E73" s="58">
        <f>SUM(E59:E72)</f>
        <v>47</v>
      </c>
      <c r="F73" s="66">
        <f t="shared" si="8"/>
        <v>4.6834673602184289E-2</v>
      </c>
      <c r="G73" s="149">
        <f>SUM(G59:G72)</f>
        <v>0</v>
      </c>
      <c r="H73" s="49">
        <f t="shared" si="0"/>
        <v>0</v>
      </c>
      <c r="I73" s="58"/>
      <c r="J73" s="118">
        <f>SUM(J59:J72)</f>
        <v>0</v>
      </c>
      <c r="K73" s="58"/>
      <c r="L73" s="58"/>
      <c r="M73" s="118">
        <f>SUM(M59:M72)</f>
        <v>0</v>
      </c>
      <c r="N73" s="118"/>
      <c r="O73" s="118">
        <f t="shared" ref="O73" si="9">SUM(O59:O72)</f>
        <v>0</v>
      </c>
      <c r="P73" s="58"/>
      <c r="Q73" s="58"/>
      <c r="R73" s="58"/>
      <c r="S73" s="58"/>
      <c r="T73" s="58"/>
      <c r="U73" s="126">
        <f t="shared" si="1"/>
        <v>0</v>
      </c>
      <c r="V73" s="45">
        <f>SUM(V59:V72)</f>
        <v>0</v>
      </c>
      <c r="W73" s="45">
        <f t="shared" si="3"/>
        <v>0</v>
      </c>
      <c r="X73" s="45">
        <f>SUM(X59:X72)</f>
        <v>0</v>
      </c>
      <c r="Y73" s="45"/>
      <c r="Z73" s="45"/>
      <c r="AA73" s="45"/>
      <c r="AB73" s="45"/>
      <c r="AC73" s="45"/>
      <c r="AD73" s="45">
        <f>SUM(AD59:AD72)</f>
        <v>0</v>
      </c>
      <c r="AE73" s="45">
        <v>0</v>
      </c>
    </row>
    <row r="74" spans="1:31" s="105" customFormat="1" ht="14.25">
      <c r="A74" s="151"/>
      <c r="B74" s="117" t="s">
        <v>124</v>
      </c>
      <c r="C74" s="97">
        <f>SUM(C57+C73)</f>
        <v>2074.5320000000002</v>
      </c>
      <c r="D74" s="112">
        <f>SUM(D57+D73)</f>
        <v>124</v>
      </c>
      <c r="E74" s="112">
        <f>SUM(E57+E73)</f>
        <v>105</v>
      </c>
      <c r="F74" s="66">
        <f t="shared" si="8"/>
        <v>5.0613825190452592E-2</v>
      </c>
      <c r="G74" s="104">
        <f>SUM(G73+G57)</f>
        <v>1</v>
      </c>
      <c r="H74" s="49">
        <f t="shared" si="0"/>
        <v>0.80600000000000005</v>
      </c>
      <c r="I74" s="98"/>
      <c r="J74" s="118">
        <f>J57+J73</f>
        <v>0</v>
      </c>
      <c r="K74" s="98"/>
      <c r="L74" s="98"/>
      <c r="M74" s="118">
        <f>M57+M73</f>
        <v>1</v>
      </c>
      <c r="N74" s="118">
        <f t="shared" ref="N74:O74" si="10">N57+N73</f>
        <v>0</v>
      </c>
      <c r="O74" s="118">
        <f t="shared" si="10"/>
        <v>1</v>
      </c>
      <c r="P74" s="98"/>
      <c r="Q74" s="98"/>
      <c r="R74" s="98"/>
      <c r="S74" s="98">
        <v>1</v>
      </c>
      <c r="T74" s="98"/>
      <c r="U74" s="65">
        <f t="shared" si="1"/>
        <v>100</v>
      </c>
      <c r="V74" s="45">
        <f>SUM(V73+V57)</f>
        <v>1</v>
      </c>
      <c r="W74" s="45">
        <f t="shared" si="3"/>
        <v>0.95299999999999996</v>
      </c>
      <c r="X74" s="71">
        <f>SUM(X57+X73)</f>
        <v>1</v>
      </c>
      <c r="Y74" s="45">
        <f t="shared" ref="Y74" si="11">SUM(X74*100/E74)</f>
        <v>0.95238095238095233</v>
      </c>
      <c r="Z74" s="71">
        <f t="shared" ref="Z74:AC74" si="12">SUM(Z57+Z73)</f>
        <v>0</v>
      </c>
      <c r="AA74" s="71">
        <f t="shared" si="12"/>
        <v>0</v>
      </c>
      <c r="AB74" s="71">
        <f t="shared" si="12"/>
        <v>0</v>
      </c>
      <c r="AC74" s="71">
        <f t="shared" si="12"/>
        <v>0</v>
      </c>
      <c r="AD74" s="71">
        <f>SUM(AD73+AD57)</f>
        <v>1</v>
      </c>
      <c r="AE74" s="71">
        <f>SUM(AE73+AE57)</f>
        <v>0</v>
      </c>
    </row>
    <row r="75" spans="1:31">
      <c r="A75" s="160" t="s">
        <v>125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</row>
    <row r="76" spans="1:31">
      <c r="A76" s="61" t="s">
        <v>143</v>
      </c>
      <c r="B76" s="62" t="s">
        <v>126</v>
      </c>
      <c r="C76" s="55">
        <v>5.7</v>
      </c>
      <c r="D76" s="58">
        <v>0</v>
      </c>
      <c r="E76" s="58">
        <v>0</v>
      </c>
      <c r="F76" s="132">
        <f>SUM(E76/C76)</f>
        <v>0</v>
      </c>
      <c r="G76" s="58" t="s">
        <v>147</v>
      </c>
      <c r="H76" s="45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>
      <c r="A77" s="61" t="s">
        <v>144</v>
      </c>
      <c r="B77" s="62" t="s">
        <v>127</v>
      </c>
      <c r="C77" s="55">
        <v>3.3</v>
      </c>
      <c r="D77" s="58">
        <v>0</v>
      </c>
      <c r="E77" s="58">
        <v>0</v>
      </c>
      <c r="F77" s="132">
        <f t="shared" ref="F77:F80" si="13">SUM(E77/C77)</f>
        <v>0</v>
      </c>
      <c r="G77" s="58" t="s">
        <v>147</v>
      </c>
      <c r="H77" s="45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>
      <c r="A78" s="61" t="s">
        <v>145</v>
      </c>
      <c r="B78" s="136" t="s">
        <v>128</v>
      </c>
      <c r="C78" s="55">
        <v>44.436</v>
      </c>
      <c r="D78" s="58">
        <v>6</v>
      </c>
      <c r="E78" s="58">
        <v>0</v>
      </c>
      <c r="F78" s="132">
        <f t="shared" si="13"/>
        <v>0</v>
      </c>
      <c r="G78" s="58" t="s">
        <v>147</v>
      </c>
      <c r="H78" s="45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>
      <c r="A79" s="61" t="s">
        <v>146</v>
      </c>
      <c r="B79" s="62" t="s">
        <v>129</v>
      </c>
      <c r="C79" s="55">
        <v>9.49</v>
      </c>
      <c r="D79" s="58">
        <v>0</v>
      </c>
      <c r="E79" s="58">
        <v>1</v>
      </c>
      <c r="F79" s="132">
        <f t="shared" si="13"/>
        <v>0.10537407797681771</v>
      </c>
      <c r="G79" s="58" t="s">
        <v>147</v>
      </c>
      <c r="H79" s="45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>
      <c r="A80" s="61"/>
      <c r="B80" s="106" t="s">
        <v>124</v>
      </c>
      <c r="C80" s="97">
        <f>SUM(C74+C76+C77+C78+C79)</f>
        <v>2137.4580000000001</v>
      </c>
      <c r="D80" s="104">
        <f>SUM(D74+D76+D77+D78+D79)</f>
        <v>130</v>
      </c>
      <c r="E80" s="104">
        <f>SUM(E74+E76+E77+E78+E79)</f>
        <v>106</v>
      </c>
      <c r="F80" s="132">
        <f t="shared" si="13"/>
        <v>4.9591617706640313E-2</v>
      </c>
      <c r="G80" s="58" t="s">
        <v>147</v>
      </c>
      <c r="H80" s="45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</sheetData>
  <mergeCells count="39">
    <mergeCell ref="P9:T9"/>
    <mergeCell ref="U9:U11"/>
    <mergeCell ref="V9:V11"/>
    <mergeCell ref="W9:W11"/>
    <mergeCell ref="A13:AE13"/>
    <mergeCell ref="A58:AE58"/>
    <mergeCell ref="A75:AE75"/>
    <mergeCell ref="G8:N8"/>
    <mergeCell ref="O8:U8"/>
    <mergeCell ref="V8:W8"/>
    <mergeCell ref="X8:AE8"/>
    <mergeCell ref="X9:X11"/>
    <mergeCell ref="Y9:Y11"/>
    <mergeCell ref="Z9:Z11"/>
    <mergeCell ref="AA9:AE9"/>
    <mergeCell ref="J10:M10"/>
    <mergeCell ref="N10:N11"/>
    <mergeCell ref="P10:S10"/>
    <mergeCell ref="T10:T11"/>
    <mergeCell ref="AA10:AD10"/>
    <mergeCell ref="AE10:AE11"/>
    <mergeCell ref="J9:N9"/>
    <mergeCell ref="O9:O11"/>
    <mergeCell ref="A1:AE1"/>
    <mergeCell ref="A2:AE2"/>
    <mergeCell ref="A4:O4"/>
    <mergeCell ref="A5:O5"/>
    <mergeCell ref="A7:A11"/>
    <mergeCell ref="B7:B11"/>
    <mergeCell ref="C7:C11"/>
    <mergeCell ref="D7:E8"/>
    <mergeCell ref="F7:F11"/>
    <mergeCell ref="G7:U7"/>
    <mergeCell ref="D9:D11"/>
    <mergeCell ref="E9:E11"/>
    <mergeCell ref="G9:G11"/>
    <mergeCell ref="H9:H11"/>
    <mergeCell ref="I9:I11"/>
    <mergeCell ref="V7:AE7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80"/>
  <sheetViews>
    <sheetView view="pageBreakPreview" topLeftCell="A53" zoomScale="120" zoomScaleNormal="80" zoomScaleSheetLayoutView="120" workbookViewId="0">
      <selection activeCell="A81" sqref="A81:XFD84"/>
    </sheetView>
  </sheetViews>
  <sheetFormatPr defaultRowHeight="15"/>
  <cols>
    <col min="1" max="1" width="3.7109375" style="60" customWidth="1"/>
    <col min="2" max="2" width="22.7109375" style="60" customWidth="1"/>
    <col min="3" max="3" width="13.85546875" style="60" customWidth="1"/>
    <col min="4" max="4" width="9.85546875" style="60" bestFit="1" customWidth="1"/>
    <col min="5" max="5" width="9.140625" style="60"/>
    <col min="6" max="6" width="18.28515625" style="60" customWidth="1"/>
    <col min="7" max="7" width="4.85546875" style="60" bestFit="1" customWidth="1"/>
    <col min="8" max="8" width="5.28515625" style="60" customWidth="1"/>
    <col min="9" max="9" width="4.85546875" style="60" customWidth="1"/>
    <col min="10" max="10" width="4.7109375" style="60" customWidth="1"/>
    <col min="11" max="11" width="5.7109375" style="60" customWidth="1"/>
    <col min="12" max="12" width="5.28515625" style="60" customWidth="1"/>
    <col min="13" max="13" width="5.7109375" style="60" customWidth="1"/>
    <col min="14" max="14" width="4.28515625" style="60" customWidth="1"/>
    <col min="15" max="15" width="4" style="60" customWidth="1"/>
    <col min="16" max="16" width="5.5703125" style="60" customWidth="1"/>
    <col min="17" max="17" width="6.42578125" style="60" customWidth="1"/>
    <col min="18" max="18" width="5.42578125" style="60" customWidth="1"/>
    <col min="19" max="19" width="5.140625" style="60" customWidth="1"/>
    <col min="20" max="21" width="4.7109375" style="60" customWidth="1"/>
    <col min="22" max="22" width="4.85546875" style="60" customWidth="1"/>
    <col min="23" max="23" width="5.85546875" style="60" customWidth="1"/>
    <col min="24" max="24" width="4.5703125" style="60" customWidth="1"/>
    <col min="25" max="25" width="4.42578125" style="60" customWidth="1"/>
    <col min="26" max="26" width="5" style="60" customWidth="1"/>
    <col min="27" max="27" width="4.42578125" style="60" customWidth="1"/>
    <col min="28" max="28" width="6" style="60" customWidth="1"/>
    <col min="29" max="29" width="4" style="60" customWidth="1"/>
    <col min="30" max="30" width="5.42578125" style="60" customWidth="1"/>
    <col min="31" max="31" width="4.28515625" style="60" customWidth="1"/>
    <col min="32" max="16384" width="9.140625" style="60"/>
  </cols>
  <sheetData>
    <row r="1" spans="1:31" ht="2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</row>
    <row r="2" spans="1:31" ht="20.25">
      <c r="A2" s="158" t="s">
        <v>173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1" ht="18.75">
      <c r="A3" s="90"/>
    </row>
    <row r="4" spans="1:31" ht="18.75">
      <c r="A4" s="159" t="s">
        <v>19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31" ht="18.75">
      <c r="A5" s="159" t="s">
        <v>150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31" ht="18.75">
      <c r="A6" s="90"/>
    </row>
    <row r="7" spans="1:31" ht="77.25" customHeight="1">
      <c r="A7" s="156" t="s">
        <v>1</v>
      </c>
      <c r="B7" s="156" t="s">
        <v>167</v>
      </c>
      <c r="C7" s="156" t="s">
        <v>168</v>
      </c>
      <c r="D7" s="156" t="s">
        <v>169</v>
      </c>
      <c r="E7" s="156"/>
      <c r="F7" s="156" t="s">
        <v>171</v>
      </c>
      <c r="G7" s="156">
        <v>2023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2024</v>
      </c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ht="55.5" customHeight="1">
      <c r="A8" s="156"/>
      <c r="B8" s="156"/>
      <c r="C8" s="156"/>
      <c r="D8" s="156"/>
      <c r="E8" s="156"/>
      <c r="F8" s="156"/>
      <c r="G8" s="156" t="s">
        <v>2</v>
      </c>
      <c r="H8" s="156"/>
      <c r="I8" s="156"/>
      <c r="J8" s="156"/>
      <c r="K8" s="156"/>
      <c r="L8" s="156"/>
      <c r="M8" s="156"/>
      <c r="N8" s="156"/>
      <c r="O8" s="156" t="s">
        <v>3</v>
      </c>
      <c r="P8" s="156"/>
      <c r="Q8" s="156"/>
      <c r="R8" s="156"/>
      <c r="S8" s="156"/>
      <c r="T8" s="156"/>
      <c r="U8" s="156"/>
      <c r="V8" s="156" t="s">
        <v>172</v>
      </c>
      <c r="W8" s="156"/>
      <c r="X8" s="156" t="s">
        <v>4</v>
      </c>
      <c r="Y8" s="156"/>
      <c r="Z8" s="156"/>
      <c r="AA8" s="156"/>
      <c r="AB8" s="156"/>
      <c r="AC8" s="156"/>
      <c r="AD8" s="156"/>
      <c r="AE8" s="156"/>
    </row>
    <row r="9" spans="1:31">
      <c r="A9" s="156"/>
      <c r="B9" s="156"/>
      <c r="C9" s="156"/>
      <c r="D9" s="156">
        <v>2023</v>
      </c>
      <c r="E9" s="156">
        <v>2024</v>
      </c>
      <c r="F9" s="156"/>
      <c r="G9" s="157" t="s">
        <v>5</v>
      </c>
      <c r="H9" s="157" t="s">
        <v>6</v>
      </c>
      <c r="I9" s="157" t="s">
        <v>7</v>
      </c>
      <c r="J9" s="156" t="s">
        <v>8</v>
      </c>
      <c r="K9" s="156"/>
      <c r="L9" s="156"/>
      <c r="M9" s="156"/>
      <c r="N9" s="156"/>
      <c r="O9" s="157" t="s">
        <v>5</v>
      </c>
      <c r="P9" s="156" t="s">
        <v>8</v>
      </c>
      <c r="Q9" s="156"/>
      <c r="R9" s="156"/>
      <c r="S9" s="156"/>
      <c r="T9" s="156"/>
      <c r="U9" s="157" t="s">
        <v>9</v>
      </c>
      <c r="V9" s="157" t="s">
        <v>5</v>
      </c>
      <c r="W9" s="157" t="s">
        <v>6</v>
      </c>
      <c r="X9" s="157" t="s">
        <v>5</v>
      </c>
      <c r="Y9" s="157" t="s">
        <v>6</v>
      </c>
      <c r="Z9" s="157" t="s">
        <v>10</v>
      </c>
      <c r="AA9" s="156" t="s">
        <v>8</v>
      </c>
      <c r="AB9" s="156"/>
      <c r="AC9" s="156"/>
      <c r="AD9" s="156"/>
      <c r="AE9" s="156"/>
    </row>
    <row r="10" spans="1:31" ht="24" customHeight="1">
      <c r="A10" s="156"/>
      <c r="B10" s="156"/>
      <c r="C10" s="156"/>
      <c r="D10" s="156"/>
      <c r="E10" s="156"/>
      <c r="F10" s="156"/>
      <c r="G10" s="157"/>
      <c r="H10" s="157"/>
      <c r="I10" s="157"/>
      <c r="J10" s="156" t="s">
        <v>11</v>
      </c>
      <c r="K10" s="156"/>
      <c r="L10" s="156"/>
      <c r="M10" s="156"/>
      <c r="N10" s="157" t="s">
        <v>12</v>
      </c>
      <c r="O10" s="157"/>
      <c r="P10" s="156" t="s">
        <v>11</v>
      </c>
      <c r="Q10" s="156"/>
      <c r="R10" s="156"/>
      <c r="S10" s="156"/>
      <c r="T10" s="157" t="s">
        <v>13</v>
      </c>
      <c r="U10" s="157"/>
      <c r="V10" s="157"/>
      <c r="W10" s="157"/>
      <c r="X10" s="157"/>
      <c r="Y10" s="157"/>
      <c r="Z10" s="157"/>
      <c r="AA10" s="156" t="s">
        <v>11</v>
      </c>
      <c r="AB10" s="156"/>
      <c r="AC10" s="156"/>
      <c r="AD10" s="156"/>
      <c r="AE10" s="157" t="s">
        <v>13</v>
      </c>
    </row>
    <row r="11" spans="1:31" ht="93.75" customHeight="1">
      <c r="A11" s="156"/>
      <c r="B11" s="156"/>
      <c r="C11" s="156"/>
      <c r="D11" s="156"/>
      <c r="E11" s="156"/>
      <c r="F11" s="156"/>
      <c r="G11" s="157"/>
      <c r="H11" s="157"/>
      <c r="I11" s="157"/>
      <c r="J11" s="139" t="s">
        <v>14</v>
      </c>
      <c r="K11" s="139" t="s">
        <v>15</v>
      </c>
      <c r="L11" s="139" t="s">
        <v>16</v>
      </c>
      <c r="M11" s="139" t="s">
        <v>17</v>
      </c>
      <c r="N11" s="157"/>
      <c r="O11" s="157"/>
      <c r="P11" s="139" t="s">
        <v>14</v>
      </c>
      <c r="Q11" s="139" t="s">
        <v>15</v>
      </c>
      <c r="R11" s="139" t="s">
        <v>16</v>
      </c>
      <c r="S11" s="139" t="s">
        <v>17</v>
      </c>
      <c r="T11" s="157"/>
      <c r="U11" s="157"/>
      <c r="V11" s="157"/>
      <c r="W11" s="157"/>
      <c r="X11" s="157"/>
      <c r="Y11" s="157"/>
      <c r="Z11" s="157"/>
      <c r="AA11" s="139" t="s">
        <v>14</v>
      </c>
      <c r="AB11" s="139" t="s">
        <v>15</v>
      </c>
      <c r="AC11" s="139" t="s">
        <v>16</v>
      </c>
      <c r="AD11" s="139" t="s">
        <v>17</v>
      </c>
      <c r="AE11" s="157"/>
    </row>
    <row r="12" spans="1:31">
      <c r="A12" s="138">
        <v>1</v>
      </c>
      <c r="B12" s="138">
        <v>2</v>
      </c>
      <c r="C12" s="138">
        <v>3</v>
      </c>
      <c r="D12" s="138">
        <v>4</v>
      </c>
      <c r="E12" s="138">
        <v>5</v>
      </c>
      <c r="F12" s="138">
        <v>6</v>
      </c>
      <c r="G12" s="138">
        <v>7</v>
      </c>
      <c r="H12" s="138">
        <v>8</v>
      </c>
      <c r="I12" s="138">
        <v>9</v>
      </c>
      <c r="J12" s="138">
        <v>10</v>
      </c>
      <c r="K12" s="138">
        <v>11</v>
      </c>
      <c r="L12" s="138">
        <v>12</v>
      </c>
      <c r="M12" s="138">
        <v>13</v>
      </c>
      <c r="N12" s="138">
        <v>14</v>
      </c>
      <c r="O12" s="138">
        <v>15</v>
      </c>
      <c r="P12" s="138">
        <v>16</v>
      </c>
      <c r="Q12" s="138">
        <v>17</v>
      </c>
      <c r="R12" s="138">
        <v>18</v>
      </c>
      <c r="S12" s="138">
        <v>19</v>
      </c>
      <c r="T12" s="138">
        <v>20</v>
      </c>
      <c r="U12" s="138">
        <v>21</v>
      </c>
      <c r="V12" s="138">
        <v>22</v>
      </c>
      <c r="W12" s="138">
        <v>23</v>
      </c>
      <c r="X12" s="138">
        <v>24</v>
      </c>
      <c r="Y12" s="138">
        <v>25</v>
      </c>
      <c r="Z12" s="138">
        <v>26</v>
      </c>
      <c r="AA12" s="138">
        <v>27</v>
      </c>
      <c r="AB12" s="138">
        <v>28</v>
      </c>
      <c r="AC12" s="138">
        <v>29</v>
      </c>
      <c r="AD12" s="138">
        <v>30</v>
      </c>
      <c r="AE12" s="138">
        <v>31</v>
      </c>
    </row>
    <row r="13" spans="1:31">
      <c r="A13" s="156" t="s">
        <v>18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</row>
    <row r="14" spans="1:31">
      <c r="A14" s="73" t="s">
        <v>65</v>
      </c>
      <c r="B14" s="74" t="s">
        <v>21</v>
      </c>
      <c r="C14" s="56">
        <v>36.86</v>
      </c>
      <c r="D14" s="77">
        <v>0</v>
      </c>
      <c r="E14" s="77">
        <v>0</v>
      </c>
      <c r="F14" s="78">
        <f>SUM(E14/C14)</f>
        <v>0</v>
      </c>
      <c r="G14" s="77">
        <v>0</v>
      </c>
      <c r="H14" s="78">
        <f>IF(D14=0,0,ROUND(G14*100/D14,3))</f>
        <v>0</v>
      </c>
      <c r="I14" s="77"/>
      <c r="J14" s="75"/>
      <c r="K14" s="77"/>
      <c r="L14" s="77"/>
      <c r="M14" s="77">
        <v>0</v>
      </c>
      <c r="N14" s="75"/>
      <c r="O14" s="77">
        <v>0</v>
      </c>
      <c r="P14" s="77"/>
      <c r="Q14" s="77"/>
      <c r="R14" s="77"/>
      <c r="S14" s="77">
        <v>0</v>
      </c>
      <c r="T14" s="77"/>
      <c r="U14" s="77">
        <f>IF(G14=0,0,ROUND(O14*100/G14,1))</f>
        <v>0</v>
      </c>
      <c r="V14" s="77">
        <f>ROUNDDOWN(IF(E14=0,0,ROUND(E14*10/100,1)),0)</f>
        <v>0</v>
      </c>
      <c r="W14" s="77">
        <f>IF(E14=0,0,ROUNDUP(V14*100/E14,3))</f>
        <v>0</v>
      </c>
      <c r="X14" s="77">
        <v>0</v>
      </c>
      <c r="Y14" s="77">
        <v>0</v>
      </c>
      <c r="Z14" s="77"/>
      <c r="AA14" s="77"/>
      <c r="AB14" s="77"/>
      <c r="AC14" s="77"/>
      <c r="AD14" s="77">
        <v>0</v>
      </c>
      <c r="AE14" s="77"/>
    </row>
    <row r="15" spans="1:31">
      <c r="A15" s="73" t="s">
        <v>66</v>
      </c>
      <c r="B15" s="74" t="s">
        <v>22</v>
      </c>
      <c r="C15" s="56">
        <v>49.981999999999999</v>
      </c>
      <c r="D15" s="77">
        <v>19</v>
      </c>
      <c r="E15" s="77">
        <v>20</v>
      </c>
      <c r="F15" s="145">
        <f>SUM(E15/C15)</f>
        <v>0.40014405185866914</v>
      </c>
      <c r="G15" s="77">
        <v>1</v>
      </c>
      <c r="H15" s="78">
        <f t="shared" ref="H15:H74" si="0">IF(D15=0,0,ROUND(G15*100/D15,3))</f>
        <v>5.2629999999999999</v>
      </c>
      <c r="I15" s="77"/>
      <c r="J15" s="75"/>
      <c r="K15" s="77"/>
      <c r="L15" s="77"/>
      <c r="M15" s="77">
        <v>1</v>
      </c>
      <c r="N15" s="75"/>
      <c r="O15" s="77">
        <v>0</v>
      </c>
      <c r="P15" s="77"/>
      <c r="Q15" s="77"/>
      <c r="R15" s="77"/>
      <c r="S15" s="77">
        <v>0</v>
      </c>
      <c r="T15" s="77"/>
      <c r="U15" s="77">
        <f t="shared" ref="U15:U74" si="1">IF(G15=0,0,ROUND(O15*100/G15,1))</f>
        <v>0</v>
      </c>
      <c r="V15" s="77">
        <f t="shared" ref="V15:V74" si="2">ROUNDDOWN(IF(E15=0,0,ROUND(E15*10/100,1)),0)</f>
        <v>2</v>
      </c>
      <c r="W15" s="77">
        <f t="shared" ref="W15:W74" si="3">IF(E15=0,0,ROUNDUP(V15*100/E15,3))</f>
        <v>10</v>
      </c>
      <c r="X15" s="77">
        <v>2</v>
      </c>
      <c r="Y15" s="77">
        <f t="shared" ref="Y15:Y74" si="4">SUM(X15*100/E15)</f>
        <v>10</v>
      </c>
      <c r="Z15" s="77"/>
      <c r="AA15" s="77"/>
      <c r="AB15" s="77"/>
      <c r="AC15" s="77"/>
      <c r="AD15" s="77">
        <v>2</v>
      </c>
      <c r="AE15" s="77"/>
    </row>
    <row r="16" spans="1:31">
      <c r="A16" s="73" t="s">
        <v>67</v>
      </c>
      <c r="B16" s="74" t="s">
        <v>23</v>
      </c>
      <c r="C16" s="56">
        <v>16.64</v>
      </c>
      <c r="D16" s="58">
        <v>0</v>
      </c>
      <c r="E16" s="58">
        <v>0</v>
      </c>
      <c r="F16" s="78">
        <f t="shared" ref="F16:F57" si="5">SUM(E16/C16)</f>
        <v>0</v>
      </c>
      <c r="G16" s="77">
        <v>0</v>
      </c>
      <c r="H16" s="78">
        <f t="shared" si="0"/>
        <v>0</v>
      </c>
      <c r="I16" s="76"/>
      <c r="J16" s="75"/>
      <c r="K16" s="58"/>
      <c r="L16" s="58"/>
      <c r="M16" s="58">
        <v>0</v>
      </c>
      <c r="N16" s="75"/>
      <c r="O16" s="58">
        <v>0</v>
      </c>
      <c r="P16" s="76"/>
      <c r="Q16" s="76"/>
      <c r="R16" s="76"/>
      <c r="S16" s="58">
        <v>0</v>
      </c>
      <c r="T16" s="76"/>
      <c r="U16" s="77">
        <f t="shared" si="1"/>
        <v>0</v>
      </c>
      <c r="V16" s="77">
        <f t="shared" si="2"/>
        <v>0</v>
      </c>
      <c r="W16" s="77">
        <f t="shared" si="3"/>
        <v>0</v>
      </c>
      <c r="X16" s="77">
        <v>0</v>
      </c>
      <c r="Y16" s="77">
        <v>0</v>
      </c>
      <c r="Z16" s="76"/>
      <c r="AA16" s="76"/>
      <c r="AB16" s="76"/>
      <c r="AC16" s="76"/>
      <c r="AD16" s="58">
        <v>0</v>
      </c>
      <c r="AE16" s="76"/>
    </row>
    <row r="17" spans="1:31">
      <c r="A17" s="73" t="s">
        <v>68</v>
      </c>
      <c r="B17" s="74" t="s">
        <v>24</v>
      </c>
      <c r="C17" s="56">
        <v>11.34</v>
      </c>
      <c r="D17" s="58">
        <v>18</v>
      </c>
      <c r="E17" s="58">
        <v>19</v>
      </c>
      <c r="F17" s="78">
        <f t="shared" si="5"/>
        <v>1.6754850088183422</v>
      </c>
      <c r="G17" s="77">
        <v>1</v>
      </c>
      <c r="H17" s="78">
        <f t="shared" si="0"/>
        <v>5.556</v>
      </c>
      <c r="I17" s="76"/>
      <c r="J17" s="75"/>
      <c r="K17" s="58"/>
      <c r="L17" s="58"/>
      <c r="M17" s="58">
        <v>1</v>
      </c>
      <c r="N17" s="75"/>
      <c r="O17" s="58">
        <v>0</v>
      </c>
      <c r="P17" s="76"/>
      <c r="Q17" s="76"/>
      <c r="R17" s="76"/>
      <c r="S17" s="58">
        <v>0</v>
      </c>
      <c r="T17" s="76"/>
      <c r="U17" s="77">
        <f t="shared" si="1"/>
        <v>0</v>
      </c>
      <c r="V17" s="77">
        <f t="shared" si="2"/>
        <v>1</v>
      </c>
      <c r="W17" s="77">
        <f t="shared" si="3"/>
        <v>5.2640000000000002</v>
      </c>
      <c r="X17" s="77">
        <v>1</v>
      </c>
      <c r="Y17" s="77">
        <f t="shared" si="4"/>
        <v>5.2631578947368425</v>
      </c>
      <c r="Z17" s="76"/>
      <c r="AA17" s="76"/>
      <c r="AB17" s="76"/>
      <c r="AC17" s="76"/>
      <c r="AD17" s="58">
        <v>1</v>
      </c>
      <c r="AE17" s="76"/>
    </row>
    <row r="18" spans="1:31" s="86" customFormat="1" ht="17.25" customHeight="1">
      <c r="A18" s="79" t="s">
        <v>69</v>
      </c>
      <c r="B18" s="80" t="s">
        <v>25</v>
      </c>
      <c r="C18" s="56">
        <v>3.3130000000000002</v>
      </c>
      <c r="D18" s="81">
        <v>2</v>
      </c>
      <c r="E18" s="81">
        <v>2</v>
      </c>
      <c r="F18" s="82">
        <f t="shared" si="5"/>
        <v>0.60368246302444906</v>
      </c>
      <c r="G18" s="83">
        <v>0</v>
      </c>
      <c r="H18" s="82">
        <f t="shared" si="0"/>
        <v>0</v>
      </c>
      <c r="I18" s="84"/>
      <c r="J18" s="85"/>
      <c r="K18" s="81"/>
      <c r="L18" s="81"/>
      <c r="M18" s="81">
        <v>0</v>
      </c>
      <c r="N18" s="85"/>
      <c r="O18" s="81">
        <v>0</v>
      </c>
      <c r="P18" s="84"/>
      <c r="Q18" s="84"/>
      <c r="R18" s="84"/>
      <c r="S18" s="81">
        <v>0</v>
      </c>
      <c r="T18" s="84"/>
      <c r="U18" s="83">
        <f t="shared" si="1"/>
        <v>0</v>
      </c>
      <c r="V18" s="83">
        <f t="shared" si="2"/>
        <v>0</v>
      </c>
      <c r="W18" s="83">
        <f t="shared" si="3"/>
        <v>0</v>
      </c>
      <c r="X18" s="83">
        <v>0</v>
      </c>
      <c r="Y18" s="83">
        <f t="shared" si="4"/>
        <v>0</v>
      </c>
      <c r="Z18" s="84"/>
      <c r="AA18" s="84"/>
      <c r="AB18" s="84"/>
      <c r="AC18" s="84"/>
      <c r="AD18" s="81">
        <v>0</v>
      </c>
      <c r="AE18" s="84"/>
    </row>
    <row r="19" spans="1:31">
      <c r="A19" s="73" t="s">
        <v>70</v>
      </c>
      <c r="B19" s="74" t="s">
        <v>26</v>
      </c>
      <c r="C19" s="56">
        <v>67.251000000000005</v>
      </c>
      <c r="D19" s="58">
        <v>0</v>
      </c>
      <c r="E19" s="58">
        <v>0</v>
      </c>
      <c r="F19" s="78">
        <f t="shared" si="5"/>
        <v>0</v>
      </c>
      <c r="G19" s="77">
        <v>0</v>
      </c>
      <c r="H19" s="78">
        <f t="shared" si="0"/>
        <v>0</v>
      </c>
      <c r="I19" s="76"/>
      <c r="J19" s="75"/>
      <c r="K19" s="58"/>
      <c r="L19" s="58"/>
      <c r="M19" s="58">
        <v>0</v>
      </c>
      <c r="N19" s="75"/>
      <c r="O19" s="58">
        <v>0</v>
      </c>
      <c r="P19" s="76"/>
      <c r="Q19" s="76"/>
      <c r="R19" s="76"/>
      <c r="S19" s="58">
        <v>0</v>
      </c>
      <c r="T19" s="76"/>
      <c r="U19" s="77">
        <f t="shared" si="1"/>
        <v>0</v>
      </c>
      <c r="V19" s="77">
        <f t="shared" si="2"/>
        <v>0</v>
      </c>
      <c r="W19" s="77">
        <f t="shared" si="3"/>
        <v>0</v>
      </c>
      <c r="X19" s="77">
        <v>0</v>
      </c>
      <c r="Y19" s="77">
        <v>0</v>
      </c>
      <c r="Z19" s="76"/>
      <c r="AA19" s="76"/>
      <c r="AB19" s="76"/>
      <c r="AC19" s="76"/>
      <c r="AD19" s="58">
        <v>0</v>
      </c>
      <c r="AE19" s="76"/>
    </row>
    <row r="20" spans="1:31">
      <c r="A20" s="73" t="s">
        <v>71</v>
      </c>
      <c r="B20" s="74" t="s">
        <v>27</v>
      </c>
      <c r="C20" s="56">
        <v>22.61</v>
      </c>
      <c r="D20" s="58">
        <v>12</v>
      </c>
      <c r="E20" s="58">
        <v>11</v>
      </c>
      <c r="F20" s="78">
        <f t="shared" si="5"/>
        <v>0.48651039363113668</v>
      </c>
      <c r="G20" s="77">
        <v>1</v>
      </c>
      <c r="H20" s="78">
        <f t="shared" si="0"/>
        <v>8.3330000000000002</v>
      </c>
      <c r="I20" s="76"/>
      <c r="J20" s="75"/>
      <c r="K20" s="58"/>
      <c r="L20" s="58"/>
      <c r="M20" s="58">
        <v>1</v>
      </c>
      <c r="N20" s="75"/>
      <c r="O20" s="58">
        <v>0</v>
      </c>
      <c r="P20" s="76"/>
      <c r="Q20" s="76"/>
      <c r="R20" s="76"/>
      <c r="S20" s="58">
        <v>0</v>
      </c>
      <c r="T20" s="76"/>
      <c r="U20" s="77">
        <f t="shared" si="1"/>
        <v>0</v>
      </c>
      <c r="V20" s="77">
        <f t="shared" si="2"/>
        <v>1</v>
      </c>
      <c r="W20" s="77">
        <f t="shared" si="3"/>
        <v>9.0909999999999993</v>
      </c>
      <c r="X20" s="77">
        <v>1</v>
      </c>
      <c r="Y20" s="77">
        <f t="shared" si="4"/>
        <v>9.0909090909090917</v>
      </c>
      <c r="Z20" s="76"/>
      <c r="AA20" s="76"/>
      <c r="AB20" s="76"/>
      <c r="AC20" s="76"/>
      <c r="AD20" s="58">
        <v>1</v>
      </c>
      <c r="AE20" s="76"/>
    </row>
    <row r="21" spans="1:31">
      <c r="A21" s="73" t="s">
        <v>72</v>
      </c>
      <c r="B21" s="74" t="s">
        <v>28</v>
      </c>
      <c r="C21" s="56">
        <v>6.56</v>
      </c>
      <c r="D21" s="58">
        <v>0</v>
      </c>
      <c r="E21" s="58">
        <v>0</v>
      </c>
      <c r="F21" s="78">
        <f t="shared" si="5"/>
        <v>0</v>
      </c>
      <c r="G21" s="77">
        <v>0</v>
      </c>
      <c r="H21" s="78">
        <f t="shared" si="0"/>
        <v>0</v>
      </c>
      <c r="I21" s="76"/>
      <c r="J21" s="75"/>
      <c r="K21" s="58"/>
      <c r="L21" s="58"/>
      <c r="M21" s="58">
        <v>0</v>
      </c>
      <c r="N21" s="75"/>
      <c r="O21" s="58">
        <v>0</v>
      </c>
      <c r="P21" s="76"/>
      <c r="Q21" s="76"/>
      <c r="R21" s="76"/>
      <c r="S21" s="58">
        <v>0</v>
      </c>
      <c r="T21" s="76"/>
      <c r="U21" s="77">
        <f t="shared" si="1"/>
        <v>0</v>
      </c>
      <c r="V21" s="77">
        <f t="shared" si="2"/>
        <v>0</v>
      </c>
      <c r="W21" s="77">
        <f t="shared" si="3"/>
        <v>0</v>
      </c>
      <c r="X21" s="77">
        <v>0</v>
      </c>
      <c r="Y21" s="77">
        <v>0</v>
      </c>
      <c r="Z21" s="76"/>
      <c r="AA21" s="76"/>
      <c r="AB21" s="76"/>
      <c r="AC21" s="76"/>
      <c r="AD21" s="58">
        <v>0</v>
      </c>
      <c r="AE21" s="76"/>
    </row>
    <row r="22" spans="1:31">
      <c r="A22" s="73" t="s">
        <v>73</v>
      </c>
      <c r="B22" s="74" t="s">
        <v>29</v>
      </c>
      <c r="C22" s="56">
        <v>31.2</v>
      </c>
      <c r="D22" s="58">
        <v>8</v>
      </c>
      <c r="E22" s="58">
        <v>4</v>
      </c>
      <c r="F22" s="78">
        <f t="shared" si="5"/>
        <v>0.12820512820512822</v>
      </c>
      <c r="G22" s="77">
        <v>0</v>
      </c>
      <c r="H22" s="78">
        <f t="shared" si="0"/>
        <v>0</v>
      </c>
      <c r="I22" s="76"/>
      <c r="J22" s="75"/>
      <c r="K22" s="58"/>
      <c r="L22" s="58"/>
      <c r="M22" s="58">
        <v>0</v>
      </c>
      <c r="N22" s="75"/>
      <c r="O22" s="58">
        <v>0</v>
      </c>
      <c r="P22" s="76"/>
      <c r="Q22" s="76"/>
      <c r="R22" s="76"/>
      <c r="S22" s="58">
        <v>0</v>
      </c>
      <c r="T22" s="76"/>
      <c r="U22" s="77">
        <f t="shared" si="1"/>
        <v>0</v>
      </c>
      <c r="V22" s="77">
        <f t="shared" si="2"/>
        <v>0</v>
      </c>
      <c r="W22" s="77">
        <f t="shared" si="3"/>
        <v>0</v>
      </c>
      <c r="X22" s="77">
        <v>0</v>
      </c>
      <c r="Y22" s="77">
        <v>0</v>
      </c>
      <c r="Z22" s="76"/>
      <c r="AA22" s="76"/>
      <c r="AB22" s="76"/>
      <c r="AC22" s="76"/>
      <c r="AD22" s="58">
        <v>0</v>
      </c>
      <c r="AE22" s="76"/>
    </row>
    <row r="23" spans="1:31">
      <c r="A23" s="73" t="s">
        <v>74</v>
      </c>
      <c r="B23" s="74" t="s">
        <v>30</v>
      </c>
      <c r="C23" s="56">
        <v>34.786000000000001</v>
      </c>
      <c r="D23" s="58">
        <v>0</v>
      </c>
      <c r="E23" s="58">
        <v>0</v>
      </c>
      <c r="F23" s="78">
        <f t="shared" si="5"/>
        <v>0</v>
      </c>
      <c r="G23" s="77">
        <v>0</v>
      </c>
      <c r="H23" s="78">
        <f t="shared" si="0"/>
        <v>0</v>
      </c>
      <c r="I23" s="76"/>
      <c r="J23" s="75"/>
      <c r="K23" s="58"/>
      <c r="L23" s="58"/>
      <c r="M23" s="58">
        <v>0</v>
      </c>
      <c r="N23" s="75"/>
      <c r="O23" s="58">
        <v>0</v>
      </c>
      <c r="P23" s="76"/>
      <c r="Q23" s="76"/>
      <c r="R23" s="76"/>
      <c r="S23" s="58">
        <v>0</v>
      </c>
      <c r="T23" s="76"/>
      <c r="U23" s="77">
        <f t="shared" si="1"/>
        <v>0</v>
      </c>
      <c r="V23" s="77">
        <f t="shared" si="2"/>
        <v>0</v>
      </c>
      <c r="W23" s="77">
        <f t="shared" si="3"/>
        <v>0</v>
      </c>
      <c r="X23" s="77">
        <v>0</v>
      </c>
      <c r="Y23" s="77">
        <v>0</v>
      </c>
      <c r="Z23" s="76"/>
      <c r="AA23" s="76"/>
      <c r="AB23" s="76"/>
      <c r="AC23" s="76"/>
      <c r="AD23" s="58">
        <v>0</v>
      </c>
      <c r="AE23" s="76"/>
    </row>
    <row r="24" spans="1:31">
      <c r="A24" s="73" t="s">
        <v>75</v>
      </c>
      <c r="B24" s="74" t="s">
        <v>31</v>
      </c>
      <c r="C24" s="56">
        <v>20.536999999999999</v>
      </c>
      <c r="D24" s="58">
        <v>0</v>
      </c>
      <c r="E24" s="58">
        <v>0</v>
      </c>
      <c r="F24" s="78">
        <f t="shared" si="5"/>
        <v>0</v>
      </c>
      <c r="G24" s="77">
        <v>0</v>
      </c>
      <c r="H24" s="78">
        <f t="shared" si="0"/>
        <v>0</v>
      </c>
      <c r="I24" s="76"/>
      <c r="J24" s="75"/>
      <c r="K24" s="58"/>
      <c r="L24" s="58"/>
      <c r="M24" s="58">
        <v>0</v>
      </c>
      <c r="N24" s="75"/>
      <c r="O24" s="58">
        <v>0</v>
      </c>
      <c r="P24" s="76"/>
      <c r="Q24" s="76"/>
      <c r="R24" s="76"/>
      <c r="S24" s="58">
        <v>0</v>
      </c>
      <c r="T24" s="76"/>
      <c r="U24" s="77">
        <f t="shared" si="1"/>
        <v>0</v>
      </c>
      <c r="V24" s="77">
        <f t="shared" si="2"/>
        <v>0</v>
      </c>
      <c r="W24" s="77">
        <f t="shared" si="3"/>
        <v>0</v>
      </c>
      <c r="X24" s="77">
        <v>0</v>
      </c>
      <c r="Y24" s="77">
        <v>0</v>
      </c>
      <c r="Z24" s="76"/>
      <c r="AA24" s="76"/>
      <c r="AB24" s="76"/>
      <c r="AC24" s="76"/>
      <c r="AD24" s="58">
        <v>0</v>
      </c>
      <c r="AE24" s="76"/>
    </row>
    <row r="25" spans="1:31">
      <c r="A25" s="73" t="s">
        <v>76</v>
      </c>
      <c r="B25" s="74" t="s">
        <v>32</v>
      </c>
      <c r="C25" s="56">
        <v>8</v>
      </c>
      <c r="D25" s="58">
        <v>0</v>
      </c>
      <c r="E25" s="58">
        <v>0</v>
      </c>
      <c r="F25" s="78">
        <f t="shared" si="5"/>
        <v>0</v>
      </c>
      <c r="G25" s="77">
        <v>0</v>
      </c>
      <c r="H25" s="78">
        <f t="shared" si="0"/>
        <v>0</v>
      </c>
      <c r="I25" s="76"/>
      <c r="J25" s="75"/>
      <c r="K25" s="58"/>
      <c r="L25" s="58"/>
      <c r="M25" s="58">
        <v>0</v>
      </c>
      <c r="N25" s="75"/>
      <c r="O25" s="58">
        <v>0</v>
      </c>
      <c r="P25" s="76"/>
      <c r="Q25" s="76"/>
      <c r="R25" s="76"/>
      <c r="S25" s="58">
        <v>0</v>
      </c>
      <c r="T25" s="76"/>
      <c r="U25" s="77">
        <f t="shared" si="1"/>
        <v>0</v>
      </c>
      <c r="V25" s="77">
        <f t="shared" si="2"/>
        <v>0</v>
      </c>
      <c r="W25" s="77">
        <f t="shared" si="3"/>
        <v>0</v>
      </c>
      <c r="X25" s="77">
        <v>0</v>
      </c>
      <c r="Y25" s="77">
        <v>0</v>
      </c>
      <c r="Z25" s="76"/>
      <c r="AA25" s="76"/>
      <c r="AB25" s="76"/>
      <c r="AC25" s="76"/>
      <c r="AD25" s="58">
        <v>0</v>
      </c>
      <c r="AE25" s="76"/>
    </row>
    <row r="26" spans="1:31">
      <c r="A26" s="73" t="s">
        <v>77</v>
      </c>
      <c r="B26" s="74" t="s">
        <v>33</v>
      </c>
      <c r="C26" s="56">
        <v>36.840000000000003</v>
      </c>
      <c r="D26" s="58">
        <v>3</v>
      </c>
      <c r="E26" s="58">
        <v>3</v>
      </c>
      <c r="F26" s="78">
        <f t="shared" si="5"/>
        <v>8.143322475570032E-2</v>
      </c>
      <c r="G26" s="77">
        <v>0</v>
      </c>
      <c r="H26" s="78">
        <f t="shared" si="0"/>
        <v>0</v>
      </c>
      <c r="I26" s="76"/>
      <c r="J26" s="75"/>
      <c r="K26" s="58"/>
      <c r="L26" s="58"/>
      <c r="M26" s="58">
        <v>0</v>
      </c>
      <c r="N26" s="75"/>
      <c r="O26" s="58">
        <v>0</v>
      </c>
      <c r="P26" s="76"/>
      <c r="Q26" s="76"/>
      <c r="R26" s="76"/>
      <c r="S26" s="58">
        <v>0</v>
      </c>
      <c r="T26" s="76"/>
      <c r="U26" s="77">
        <f t="shared" si="1"/>
        <v>0</v>
      </c>
      <c r="V26" s="77">
        <f t="shared" si="2"/>
        <v>0</v>
      </c>
      <c r="W26" s="77">
        <f t="shared" si="3"/>
        <v>0</v>
      </c>
      <c r="X26" s="77">
        <v>0</v>
      </c>
      <c r="Y26" s="77">
        <f t="shared" si="4"/>
        <v>0</v>
      </c>
      <c r="Z26" s="76"/>
      <c r="AA26" s="76"/>
      <c r="AB26" s="76"/>
      <c r="AC26" s="76"/>
      <c r="AD26" s="58">
        <v>0</v>
      </c>
      <c r="AE26" s="76"/>
    </row>
    <row r="27" spans="1:31">
      <c r="A27" s="73" t="s">
        <v>78</v>
      </c>
      <c r="B27" s="74" t="s">
        <v>34</v>
      </c>
      <c r="C27" s="56">
        <v>5.92</v>
      </c>
      <c r="D27" s="58">
        <v>8</v>
      </c>
      <c r="E27" s="58">
        <v>8</v>
      </c>
      <c r="F27" s="78">
        <f t="shared" si="5"/>
        <v>1.3513513513513513</v>
      </c>
      <c r="G27" s="77">
        <v>0</v>
      </c>
      <c r="H27" s="78">
        <f t="shared" si="0"/>
        <v>0</v>
      </c>
      <c r="I27" s="76"/>
      <c r="J27" s="75"/>
      <c r="K27" s="58"/>
      <c r="L27" s="58"/>
      <c r="M27" s="58">
        <v>0</v>
      </c>
      <c r="N27" s="75"/>
      <c r="O27" s="58">
        <v>0</v>
      </c>
      <c r="P27" s="76"/>
      <c r="Q27" s="76"/>
      <c r="R27" s="76"/>
      <c r="S27" s="58">
        <v>0</v>
      </c>
      <c r="T27" s="76"/>
      <c r="U27" s="77">
        <f t="shared" si="1"/>
        <v>0</v>
      </c>
      <c r="V27" s="77">
        <f t="shared" si="2"/>
        <v>0</v>
      </c>
      <c r="W27" s="77">
        <f t="shared" si="3"/>
        <v>0</v>
      </c>
      <c r="X27" s="77">
        <v>0</v>
      </c>
      <c r="Y27" s="77">
        <f t="shared" si="4"/>
        <v>0</v>
      </c>
      <c r="Z27" s="76"/>
      <c r="AA27" s="76"/>
      <c r="AB27" s="76"/>
      <c r="AC27" s="76"/>
      <c r="AD27" s="58">
        <v>0</v>
      </c>
      <c r="AE27" s="76"/>
    </row>
    <row r="28" spans="1:31">
      <c r="A28" s="73" t="s">
        <v>79</v>
      </c>
      <c r="B28" s="74" t="s">
        <v>35</v>
      </c>
      <c r="C28" s="56">
        <v>49.03</v>
      </c>
      <c r="D28" s="58">
        <v>14</v>
      </c>
      <c r="E28" s="58">
        <v>12</v>
      </c>
      <c r="F28" s="78">
        <f t="shared" si="5"/>
        <v>0.24474811339995919</v>
      </c>
      <c r="G28" s="77">
        <v>1</v>
      </c>
      <c r="H28" s="78">
        <f t="shared" si="0"/>
        <v>7.1429999999999998</v>
      </c>
      <c r="I28" s="76"/>
      <c r="J28" s="75"/>
      <c r="K28" s="58"/>
      <c r="L28" s="58"/>
      <c r="M28" s="58">
        <v>1</v>
      </c>
      <c r="N28" s="75"/>
      <c r="O28" s="58">
        <v>1</v>
      </c>
      <c r="P28" s="76"/>
      <c r="Q28" s="76"/>
      <c r="R28" s="76"/>
      <c r="S28" s="58">
        <v>1</v>
      </c>
      <c r="T28" s="76"/>
      <c r="U28" s="77">
        <f t="shared" si="1"/>
        <v>100</v>
      </c>
      <c r="V28" s="77">
        <f t="shared" si="2"/>
        <v>1</v>
      </c>
      <c r="W28" s="77">
        <f t="shared" si="3"/>
        <v>8.3339999999999996</v>
      </c>
      <c r="X28" s="77">
        <v>1</v>
      </c>
      <c r="Y28" s="77">
        <f t="shared" si="4"/>
        <v>8.3333333333333339</v>
      </c>
      <c r="Z28" s="76"/>
      <c r="AA28" s="76"/>
      <c r="AB28" s="76"/>
      <c r="AC28" s="76"/>
      <c r="AD28" s="58">
        <v>1</v>
      </c>
      <c r="AE28" s="76"/>
    </row>
    <row r="29" spans="1:31">
      <c r="A29" s="73" t="s">
        <v>80</v>
      </c>
      <c r="B29" s="74" t="s">
        <v>36</v>
      </c>
      <c r="C29" s="56">
        <v>18.89</v>
      </c>
      <c r="D29" s="58">
        <v>0</v>
      </c>
      <c r="E29" s="58">
        <v>0</v>
      </c>
      <c r="F29" s="78">
        <f t="shared" si="5"/>
        <v>0</v>
      </c>
      <c r="G29" s="77">
        <v>0</v>
      </c>
      <c r="H29" s="78">
        <f t="shared" si="0"/>
        <v>0</v>
      </c>
      <c r="I29" s="76"/>
      <c r="J29" s="75"/>
      <c r="K29" s="58"/>
      <c r="L29" s="58"/>
      <c r="M29" s="58">
        <v>0</v>
      </c>
      <c r="N29" s="75"/>
      <c r="O29" s="58">
        <v>0</v>
      </c>
      <c r="P29" s="76"/>
      <c r="Q29" s="76"/>
      <c r="R29" s="76"/>
      <c r="S29" s="58">
        <v>0</v>
      </c>
      <c r="T29" s="76"/>
      <c r="U29" s="77">
        <f t="shared" si="1"/>
        <v>0</v>
      </c>
      <c r="V29" s="77">
        <f t="shared" si="2"/>
        <v>0</v>
      </c>
      <c r="W29" s="77">
        <f t="shared" si="3"/>
        <v>0</v>
      </c>
      <c r="X29" s="77">
        <v>0</v>
      </c>
      <c r="Y29" s="77">
        <v>0</v>
      </c>
      <c r="Z29" s="76"/>
      <c r="AA29" s="76"/>
      <c r="AB29" s="76"/>
      <c r="AC29" s="76"/>
      <c r="AD29" s="58">
        <v>0</v>
      </c>
      <c r="AE29" s="76"/>
    </row>
    <row r="30" spans="1:31">
      <c r="A30" s="73" t="s">
        <v>81</v>
      </c>
      <c r="B30" s="74" t="s">
        <v>37</v>
      </c>
      <c r="C30" s="56">
        <v>22.97</v>
      </c>
      <c r="D30" s="58">
        <v>0</v>
      </c>
      <c r="E30" s="58">
        <v>0</v>
      </c>
      <c r="F30" s="78">
        <f t="shared" si="5"/>
        <v>0</v>
      </c>
      <c r="G30" s="77">
        <v>0</v>
      </c>
      <c r="H30" s="78">
        <f t="shared" si="0"/>
        <v>0</v>
      </c>
      <c r="I30" s="76"/>
      <c r="J30" s="75"/>
      <c r="K30" s="58"/>
      <c r="L30" s="58"/>
      <c r="M30" s="58">
        <v>0</v>
      </c>
      <c r="N30" s="75"/>
      <c r="O30" s="58">
        <v>0</v>
      </c>
      <c r="P30" s="76"/>
      <c r="Q30" s="76"/>
      <c r="R30" s="76"/>
      <c r="S30" s="58">
        <v>0</v>
      </c>
      <c r="T30" s="76"/>
      <c r="U30" s="77">
        <f t="shared" si="1"/>
        <v>0</v>
      </c>
      <c r="V30" s="77">
        <f t="shared" si="2"/>
        <v>0</v>
      </c>
      <c r="W30" s="77">
        <f t="shared" si="3"/>
        <v>0</v>
      </c>
      <c r="X30" s="77">
        <v>0</v>
      </c>
      <c r="Y30" s="77">
        <v>0</v>
      </c>
      <c r="Z30" s="76"/>
      <c r="AA30" s="76"/>
      <c r="AB30" s="76"/>
      <c r="AC30" s="76"/>
      <c r="AD30" s="58">
        <v>0</v>
      </c>
      <c r="AE30" s="76"/>
    </row>
    <row r="31" spans="1:31">
      <c r="A31" s="73" t="s">
        <v>82</v>
      </c>
      <c r="B31" s="74" t="s">
        <v>38</v>
      </c>
      <c r="C31" s="56">
        <v>14.461</v>
      </c>
      <c r="D31" s="58">
        <v>11</v>
      </c>
      <c r="E31" s="58">
        <v>12</v>
      </c>
      <c r="F31" s="78">
        <f t="shared" si="5"/>
        <v>0.82981813152617379</v>
      </c>
      <c r="G31" s="77">
        <v>1</v>
      </c>
      <c r="H31" s="78">
        <f t="shared" si="0"/>
        <v>9.0909999999999993</v>
      </c>
      <c r="I31" s="76"/>
      <c r="J31" s="75"/>
      <c r="K31" s="58"/>
      <c r="L31" s="58"/>
      <c r="M31" s="58">
        <v>1</v>
      </c>
      <c r="N31" s="75"/>
      <c r="O31" s="58">
        <v>0</v>
      </c>
      <c r="P31" s="76"/>
      <c r="Q31" s="76"/>
      <c r="R31" s="76"/>
      <c r="S31" s="58">
        <v>0</v>
      </c>
      <c r="T31" s="76"/>
      <c r="U31" s="77">
        <f t="shared" si="1"/>
        <v>0</v>
      </c>
      <c r="V31" s="77">
        <f t="shared" si="2"/>
        <v>1</v>
      </c>
      <c r="W31" s="77">
        <f t="shared" si="3"/>
        <v>8.3339999999999996</v>
      </c>
      <c r="X31" s="77">
        <v>1</v>
      </c>
      <c r="Y31" s="77">
        <f t="shared" si="4"/>
        <v>8.3333333333333339</v>
      </c>
      <c r="Z31" s="76"/>
      <c r="AA31" s="76"/>
      <c r="AB31" s="76"/>
      <c r="AC31" s="76"/>
      <c r="AD31" s="58">
        <v>1</v>
      </c>
      <c r="AE31" s="76"/>
    </row>
    <row r="32" spans="1:31">
      <c r="A32" s="73" t="s">
        <v>83</v>
      </c>
      <c r="B32" s="74" t="s">
        <v>39</v>
      </c>
      <c r="C32" s="56">
        <v>17.898</v>
      </c>
      <c r="D32" s="58">
        <v>0</v>
      </c>
      <c r="E32" s="58">
        <v>0</v>
      </c>
      <c r="F32" s="78">
        <f t="shared" si="5"/>
        <v>0</v>
      </c>
      <c r="G32" s="77">
        <v>0</v>
      </c>
      <c r="H32" s="78">
        <f t="shared" si="0"/>
        <v>0</v>
      </c>
      <c r="I32" s="76"/>
      <c r="J32" s="75"/>
      <c r="K32" s="58"/>
      <c r="L32" s="58"/>
      <c r="M32" s="58">
        <v>0</v>
      </c>
      <c r="N32" s="75"/>
      <c r="O32" s="58">
        <v>0</v>
      </c>
      <c r="P32" s="76"/>
      <c r="Q32" s="76"/>
      <c r="R32" s="76"/>
      <c r="S32" s="58">
        <v>0</v>
      </c>
      <c r="T32" s="76"/>
      <c r="U32" s="77">
        <f t="shared" si="1"/>
        <v>0</v>
      </c>
      <c r="V32" s="77">
        <f t="shared" si="2"/>
        <v>0</v>
      </c>
      <c r="W32" s="77">
        <f t="shared" si="3"/>
        <v>0</v>
      </c>
      <c r="X32" s="77">
        <v>0</v>
      </c>
      <c r="Y32" s="77">
        <v>0</v>
      </c>
      <c r="Z32" s="76"/>
      <c r="AA32" s="76"/>
      <c r="AB32" s="76"/>
      <c r="AC32" s="76"/>
      <c r="AD32" s="58">
        <v>0</v>
      </c>
      <c r="AE32" s="76"/>
    </row>
    <row r="33" spans="1:31">
      <c r="A33" s="73" t="s">
        <v>84</v>
      </c>
      <c r="B33" s="74" t="s">
        <v>40</v>
      </c>
      <c r="C33" s="55">
        <v>20.449000000000002</v>
      </c>
      <c r="D33" s="58">
        <v>5</v>
      </c>
      <c r="E33" s="58">
        <v>5</v>
      </c>
      <c r="F33" s="78">
        <f t="shared" si="5"/>
        <v>0.2445107340212235</v>
      </c>
      <c r="G33" s="77">
        <v>0</v>
      </c>
      <c r="H33" s="78">
        <f t="shared" si="0"/>
        <v>0</v>
      </c>
      <c r="I33" s="76"/>
      <c r="J33" s="75"/>
      <c r="K33" s="58"/>
      <c r="L33" s="58"/>
      <c r="M33" s="58">
        <v>0</v>
      </c>
      <c r="N33" s="75"/>
      <c r="O33" s="58">
        <v>0</v>
      </c>
      <c r="P33" s="76"/>
      <c r="Q33" s="76"/>
      <c r="R33" s="76"/>
      <c r="S33" s="58">
        <v>0</v>
      </c>
      <c r="T33" s="76"/>
      <c r="U33" s="77">
        <f t="shared" si="1"/>
        <v>0</v>
      </c>
      <c r="V33" s="77">
        <f t="shared" si="2"/>
        <v>0</v>
      </c>
      <c r="W33" s="77">
        <f t="shared" si="3"/>
        <v>0</v>
      </c>
      <c r="X33" s="77">
        <v>0</v>
      </c>
      <c r="Y33" s="77">
        <f t="shared" si="4"/>
        <v>0</v>
      </c>
      <c r="Z33" s="76"/>
      <c r="AA33" s="76"/>
      <c r="AB33" s="76"/>
      <c r="AC33" s="76"/>
      <c r="AD33" s="58">
        <v>0</v>
      </c>
      <c r="AE33" s="76"/>
    </row>
    <row r="34" spans="1:31">
      <c r="A34" s="73" t="s">
        <v>85</v>
      </c>
      <c r="B34" s="74" t="s">
        <v>41</v>
      </c>
      <c r="C34" s="55">
        <v>12.112</v>
      </c>
      <c r="D34" s="58">
        <v>0</v>
      </c>
      <c r="E34" s="58">
        <v>0</v>
      </c>
      <c r="F34" s="78">
        <f t="shared" si="5"/>
        <v>0</v>
      </c>
      <c r="G34" s="77">
        <v>0</v>
      </c>
      <c r="H34" s="78">
        <f t="shared" si="0"/>
        <v>0</v>
      </c>
      <c r="I34" s="76"/>
      <c r="J34" s="75"/>
      <c r="K34" s="58"/>
      <c r="L34" s="58"/>
      <c r="M34" s="58">
        <v>0</v>
      </c>
      <c r="N34" s="75"/>
      <c r="O34" s="58">
        <v>0</v>
      </c>
      <c r="P34" s="76"/>
      <c r="Q34" s="76"/>
      <c r="R34" s="76"/>
      <c r="S34" s="58">
        <v>0</v>
      </c>
      <c r="T34" s="76"/>
      <c r="U34" s="77">
        <f t="shared" si="1"/>
        <v>0</v>
      </c>
      <c r="V34" s="77">
        <f t="shared" si="2"/>
        <v>0</v>
      </c>
      <c r="W34" s="77">
        <f t="shared" si="3"/>
        <v>0</v>
      </c>
      <c r="X34" s="77">
        <v>0</v>
      </c>
      <c r="Y34" s="77">
        <v>0</v>
      </c>
      <c r="Z34" s="76"/>
      <c r="AA34" s="76"/>
      <c r="AB34" s="76"/>
      <c r="AC34" s="76"/>
      <c r="AD34" s="58">
        <v>0</v>
      </c>
      <c r="AE34" s="76"/>
    </row>
    <row r="35" spans="1:31">
      <c r="A35" s="73" t="s">
        <v>86</v>
      </c>
      <c r="B35" s="74" t="s">
        <v>42</v>
      </c>
      <c r="C35" s="55">
        <v>21.57</v>
      </c>
      <c r="D35" s="58">
        <v>0</v>
      </c>
      <c r="E35" s="58">
        <v>0</v>
      </c>
      <c r="F35" s="78">
        <f t="shared" si="5"/>
        <v>0</v>
      </c>
      <c r="G35" s="77">
        <v>0</v>
      </c>
      <c r="H35" s="78">
        <f t="shared" si="0"/>
        <v>0</v>
      </c>
      <c r="I35" s="76"/>
      <c r="J35" s="75"/>
      <c r="K35" s="58"/>
      <c r="L35" s="58"/>
      <c r="M35" s="58">
        <v>0</v>
      </c>
      <c r="N35" s="75"/>
      <c r="O35" s="58">
        <v>0</v>
      </c>
      <c r="P35" s="76"/>
      <c r="Q35" s="76"/>
      <c r="R35" s="76"/>
      <c r="S35" s="58">
        <v>0</v>
      </c>
      <c r="T35" s="76"/>
      <c r="U35" s="77">
        <f t="shared" si="1"/>
        <v>0</v>
      </c>
      <c r="V35" s="77">
        <f t="shared" si="2"/>
        <v>0</v>
      </c>
      <c r="W35" s="77">
        <f t="shared" si="3"/>
        <v>0</v>
      </c>
      <c r="X35" s="77">
        <v>0</v>
      </c>
      <c r="Y35" s="77">
        <v>0</v>
      </c>
      <c r="Z35" s="76"/>
      <c r="AA35" s="76"/>
      <c r="AB35" s="76"/>
      <c r="AC35" s="76"/>
      <c r="AD35" s="58">
        <v>0</v>
      </c>
      <c r="AE35" s="76"/>
    </row>
    <row r="36" spans="1:31">
      <c r="A36" s="73" t="s">
        <v>87</v>
      </c>
      <c r="B36" s="74" t="s">
        <v>43</v>
      </c>
      <c r="C36" s="55">
        <v>34.92</v>
      </c>
      <c r="D36" s="58">
        <v>4</v>
      </c>
      <c r="E36" s="58">
        <v>4</v>
      </c>
      <c r="F36" s="78">
        <f t="shared" si="5"/>
        <v>0.11454753722794959</v>
      </c>
      <c r="G36" s="77">
        <v>0</v>
      </c>
      <c r="H36" s="78">
        <f t="shared" si="0"/>
        <v>0</v>
      </c>
      <c r="I36" s="76"/>
      <c r="J36" s="75"/>
      <c r="K36" s="58"/>
      <c r="L36" s="58"/>
      <c r="M36" s="58">
        <v>0</v>
      </c>
      <c r="N36" s="75"/>
      <c r="O36" s="58">
        <v>0</v>
      </c>
      <c r="P36" s="76"/>
      <c r="Q36" s="76"/>
      <c r="R36" s="76"/>
      <c r="S36" s="58">
        <v>0</v>
      </c>
      <c r="T36" s="76"/>
      <c r="U36" s="77">
        <f t="shared" si="1"/>
        <v>0</v>
      </c>
      <c r="V36" s="77">
        <f t="shared" si="2"/>
        <v>0</v>
      </c>
      <c r="W36" s="77">
        <f t="shared" si="3"/>
        <v>0</v>
      </c>
      <c r="X36" s="77">
        <v>0</v>
      </c>
      <c r="Y36" s="77">
        <f t="shared" si="4"/>
        <v>0</v>
      </c>
      <c r="Z36" s="76"/>
      <c r="AA36" s="76"/>
      <c r="AB36" s="76"/>
      <c r="AC36" s="76"/>
      <c r="AD36" s="58">
        <v>0</v>
      </c>
      <c r="AE36" s="76"/>
    </row>
    <row r="37" spans="1:31">
      <c r="A37" s="73" t="s">
        <v>88</v>
      </c>
      <c r="B37" s="74" t="s">
        <v>44</v>
      </c>
      <c r="C37" s="55">
        <v>27.396000000000001</v>
      </c>
      <c r="D37" s="58">
        <v>6</v>
      </c>
      <c r="E37" s="58">
        <v>7</v>
      </c>
      <c r="F37" s="78">
        <f t="shared" si="5"/>
        <v>0.25551175354066286</v>
      </c>
      <c r="G37" s="77">
        <v>0</v>
      </c>
      <c r="H37" s="78">
        <f t="shared" si="0"/>
        <v>0</v>
      </c>
      <c r="I37" s="76"/>
      <c r="J37" s="75"/>
      <c r="K37" s="58"/>
      <c r="L37" s="58"/>
      <c r="M37" s="58">
        <v>0</v>
      </c>
      <c r="N37" s="75"/>
      <c r="O37" s="58">
        <v>0</v>
      </c>
      <c r="P37" s="76"/>
      <c r="Q37" s="76"/>
      <c r="R37" s="76"/>
      <c r="S37" s="58">
        <v>0</v>
      </c>
      <c r="T37" s="76"/>
      <c r="U37" s="77">
        <f t="shared" si="1"/>
        <v>0</v>
      </c>
      <c r="V37" s="77">
        <f t="shared" si="2"/>
        <v>0</v>
      </c>
      <c r="W37" s="77">
        <f t="shared" si="3"/>
        <v>0</v>
      </c>
      <c r="X37" s="77">
        <v>0</v>
      </c>
      <c r="Y37" s="77">
        <f t="shared" si="4"/>
        <v>0</v>
      </c>
      <c r="Z37" s="76"/>
      <c r="AA37" s="76"/>
      <c r="AB37" s="76"/>
      <c r="AC37" s="76"/>
      <c r="AD37" s="58">
        <v>0</v>
      </c>
      <c r="AE37" s="76"/>
    </row>
    <row r="38" spans="1:31">
      <c r="A38" s="73" t="s">
        <v>89</v>
      </c>
      <c r="B38" s="74" t="s">
        <v>45</v>
      </c>
      <c r="C38" s="55">
        <v>42.469000000000001</v>
      </c>
      <c r="D38" s="58">
        <v>7</v>
      </c>
      <c r="E38" s="58">
        <v>4</v>
      </c>
      <c r="F38" s="78">
        <f t="shared" si="5"/>
        <v>9.4186347688902494E-2</v>
      </c>
      <c r="G38" s="77">
        <v>0</v>
      </c>
      <c r="H38" s="78">
        <f t="shared" si="0"/>
        <v>0</v>
      </c>
      <c r="I38" s="76"/>
      <c r="J38" s="75"/>
      <c r="K38" s="58"/>
      <c r="L38" s="58"/>
      <c r="M38" s="58">
        <v>0</v>
      </c>
      <c r="N38" s="75"/>
      <c r="O38" s="58">
        <v>0</v>
      </c>
      <c r="P38" s="76"/>
      <c r="Q38" s="76"/>
      <c r="R38" s="76"/>
      <c r="S38" s="58">
        <v>0</v>
      </c>
      <c r="T38" s="76"/>
      <c r="U38" s="77">
        <f t="shared" si="1"/>
        <v>0</v>
      </c>
      <c r="V38" s="77">
        <f t="shared" si="2"/>
        <v>0</v>
      </c>
      <c r="W38" s="77">
        <f t="shared" si="3"/>
        <v>0</v>
      </c>
      <c r="X38" s="77">
        <v>0</v>
      </c>
      <c r="Y38" s="77">
        <f t="shared" si="4"/>
        <v>0</v>
      </c>
      <c r="Z38" s="76"/>
      <c r="AA38" s="76"/>
      <c r="AB38" s="76"/>
      <c r="AC38" s="76"/>
      <c r="AD38" s="58">
        <v>0</v>
      </c>
      <c r="AE38" s="76"/>
    </row>
    <row r="39" spans="1:31">
      <c r="A39" s="73" t="s">
        <v>90</v>
      </c>
      <c r="B39" s="74" t="s">
        <v>46</v>
      </c>
      <c r="C39" s="55">
        <v>26.2</v>
      </c>
      <c r="D39" s="58">
        <v>13</v>
      </c>
      <c r="E39" s="58">
        <v>10</v>
      </c>
      <c r="F39" s="78">
        <f t="shared" si="5"/>
        <v>0.38167938931297712</v>
      </c>
      <c r="G39" s="77">
        <v>1</v>
      </c>
      <c r="H39" s="78">
        <f t="shared" si="0"/>
        <v>7.6920000000000002</v>
      </c>
      <c r="I39" s="76"/>
      <c r="J39" s="75"/>
      <c r="K39" s="58"/>
      <c r="L39" s="58"/>
      <c r="M39" s="58">
        <v>1</v>
      </c>
      <c r="N39" s="75"/>
      <c r="O39" s="58">
        <v>1</v>
      </c>
      <c r="P39" s="76"/>
      <c r="Q39" s="76"/>
      <c r="R39" s="76"/>
      <c r="S39" s="58">
        <v>1</v>
      </c>
      <c r="T39" s="76"/>
      <c r="U39" s="77">
        <f t="shared" si="1"/>
        <v>100</v>
      </c>
      <c r="V39" s="77">
        <f t="shared" si="2"/>
        <v>1</v>
      </c>
      <c r="W39" s="77">
        <f t="shared" si="3"/>
        <v>10</v>
      </c>
      <c r="X39" s="77">
        <v>1</v>
      </c>
      <c r="Y39" s="77">
        <f t="shared" si="4"/>
        <v>10</v>
      </c>
      <c r="Z39" s="76"/>
      <c r="AA39" s="76"/>
      <c r="AB39" s="76"/>
      <c r="AC39" s="76"/>
      <c r="AD39" s="58">
        <v>1</v>
      </c>
      <c r="AE39" s="76"/>
    </row>
    <row r="40" spans="1:31">
      <c r="A40" s="73" t="s">
        <v>91</v>
      </c>
      <c r="B40" s="74" t="s">
        <v>47</v>
      </c>
      <c r="C40" s="55">
        <v>16.87</v>
      </c>
      <c r="D40" s="58">
        <v>20</v>
      </c>
      <c r="E40" s="58">
        <v>20</v>
      </c>
      <c r="F40" s="78">
        <f t="shared" si="5"/>
        <v>1.1855364552459988</v>
      </c>
      <c r="G40" s="77">
        <v>1</v>
      </c>
      <c r="H40" s="78">
        <f t="shared" si="0"/>
        <v>5</v>
      </c>
      <c r="I40" s="76"/>
      <c r="J40" s="75"/>
      <c r="K40" s="58"/>
      <c r="L40" s="58"/>
      <c r="M40" s="58">
        <v>1</v>
      </c>
      <c r="N40" s="75"/>
      <c r="O40" s="58">
        <v>1</v>
      </c>
      <c r="P40" s="76"/>
      <c r="Q40" s="76"/>
      <c r="R40" s="76"/>
      <c r="S40" s="58">
        <v>1</v>
      </c>
      <c r="T40" s="76"/>
      <c r="U40" s="77">
        <f t="shared" si="1"/>
        <v>100</v>
      </c>
      <c r="V40" s="77">
        <f t="shared" si="2"/>
        <v>2</v>
      </c>
      <c r="W40" s="77">
        <f t="shared" si="3"/>
        <v>10</v>
      </c>
      <c r="X40" s="77">
        <v>1</v>
      </c>
      <c r="Y40" s="77">
        <f t="shared" si="4"/>
        <v>5</v>
      </c>
      <c r="Z40" s="76"/>
      <c r="AA40" s="76"/>
      <c r="AB40" s="76"/>
      <c r="AC40" s="76"/>
      <c r="AD40" s="58">
        <v>1</v>
      </c>
      <c r="AE40" s="76"/>
    </row>
    <row r="41" spans="1:31">
      <c r="A41" s="73" t="s">
        <v>92</v>
      </c>
      <c r="B41" s="74" t="s">
        <v>48</v>
      </c>
      <c r="C41" s="55">
        <v>25.5</v>
      </c>
      <c r="D41" s="58">
        <v>12</v>
      </c>
      <c r="E41" s="58">
        <v>10</v>
      </c>
      <c r="F41" s="78">
        <f t="shared" si="5"/>
        <v>0.39215686274509803</v>
      </c>
      <c r="G41" s="77">
        <v>1</v>
      </c>
      <c r="H41" s="78">
        <f t="shared" si="0"/>
        <v>8.3330000000000002</v>
      </c>
      <c r="I41" s="76"/>
      <c r="J41" s="75"/>
      <c r="K41" s="58"/>
      <c r="L41" s="58"/>
      <c r="M41" s="58">
        <v>1</v>
      </c>
      <c r="N41" s="75"/>
      <c r="O41" s="58">
        <v>0</v>
      </c>
      <c r="P41" s="76"/>
      <c r="Q41" s="76"/>
      <c r="R41" s="76"/>
      <c r="S41" s="58">
        <v>0</v>
      </c>
      <c r="T41" s="76"/>
      <c r="U41" s="77">
        <f t="shared" si="1"/>
        <v>0</v>
      </c>
      <c r="V41" s="77">
        <f t="shared" si="2"/>
        <v>1</v>
      </c>
      <c r="W41" s="77">
        <f t="shared" si="3"/>
        <v>10</v>
      </c>
      <c r="X41" s="77">
        <v>0</v>
      </c>
      <c r="Y41" s="77">
        <f t="shared" si="4"/>
        <v>0</v>
      </c>
      <c r="Z41" s="76"/>
      <c r="AA41" s="76"/>
      <c r="AB41" s="76"/>
      <c r="AC41" s="76"/>
      <c r="AD41" s="58">
        <v>0</v>
      </c>
      <c r="AE41" s="76"/>
    </row>
    <row r="42" spans="1:31">
      <c r="A42" s="73" t="s">
        <v>93</v>
      </c>
      <c r="B42" s="74" t="s">
        <v>49</v>
      </c>
      <c r="C42" s="56">
        <v>21.411000000000001</v>
      </c>
      <c r="D42" s="58">
        <v>0</v>
      </c>
      <c r="E42" s="58">
        <v>0</v>
      </c>
      <c r="F42" s="78">
        <f t="shared" si="5"/>
        <v>0</v>
      </c>
      <c r="G42" s="77">
        <v>0</v>
      </c>
      <c r="H42" s="78">
        <f t="shared" si="0"/>
        <v>0</v>
      </c>
      <c r="I42" s="76"/>
      <c r="J42" s="72"/>
      <c r="K42" s="58"/>
      <c r="L42" s="58"/>
      <c r="M42" s="58">
        <v>0</v>
      </c>
      <c r="N42" s="72"/>
      <c r="O42" s="58">
        <v>0</v>
      </c>
      <c r="P42" s="76"/>
      <c r="Q42" s="76"/>
      <c r="R42" s="76"/>
      <c r="S42" s="58">
        <v>0</v>
      </c>
      <c r="T42" s="76"/>
      <c r="U42" s="77">
        <f t="shared" si="1"/>
        <v>0</v>
      </c>
      <c r="V42" s="77">
        <f t="shared" si="2"/>
        <v>0</v>
      </c>
      <c r="W42" s="77">
        <f t="shared" si="3"/>
        <v>0</v>
      </c>
      <c r="X42" s="77">
        <v>0</v>
      </c>
      <c r="Y42" s="77">
        <v>0</v>
      </c>
      <c r="Z42" s="76"/>
      <c r="AA42" s="76"/>
      <c r="AB42" s="76"/>
      <c r="AC42" s="76"/>
      <c r="AD42" s="58">
        <v>0</v>
      </c>
      <c r="AE42" s="76"/>
    </row>
    <row r="43" spans="1:31">
      <c r="A43" s="73" t="s">
        <v>94</v>
      </c>
      <c r="B43" s="74" t="s">
        <v>50</v>
      </c>
      <c r="C43" s="55">
        <v>18.79</v>
      </c>
      <c r="D43" s="58">
        <v>20</v>
      </c>
      <c r="E43" s="58">
        <v>21</v>
      </c>
      <c r="F43" s="78">
        <f t="shared" si="5"/>
        <v>1.1176157530601385</v>
      </c>
      <c r="G43" s="77">
        <v>2</v>
      </c>
      <c r="H43" s="78">
        <f t="shared" si="0"/>
        <v>10</v>
      </c>
      <c r="I43" s="76"/>
      <c r="J43" s="75"/>
      <c r="K43" s="58"/>
      <c r="L43" s="58"/>
      <c r="M43" s="58">
        <v>2</v>
      </c>
      <c r="N43" s="75"/>
      <c r="O43" s="58">
        <v>0</v>
      </c>
      <c r="P43" s="76"/>
      <c r="Q43" s="76"/>
      <c r="R43" s="76"/>
      <c r="S43" s="58">
        <v>0</v>
      </c>
      <c r="T43" s="76"/>
      <c r="U43" s="77">
        <f t="shared" si="1"/>
        <v>0</v>
      </c>
      <c r="V43" s="77">
        <f t="shared" si="2"/>
        <v>2</v>
      </c>
      <c r="W43" s="77">
        <f t="shared" si="3"/>
        <v>9.5239999999999991</v>
      </c>
      <c r="X43" s="77">
        <v>1</v>
      </c>
      <c r="Y43" s="77">
        <f t="shared" si="4"/>
        <v>4.7619047619047619</v>
      </c>
      <c r="Z43" s="76"/>
      <c r="AA43" s="76"/>
      <c r="AB43" s="76"/>
      <c r="AC43" s="76"/>
      <c r="AD43" s="58">
        <v>1</v>
      </c>
      <c r="AE43" s="76"/>
    </row>
    <row r="44" spans="1:31" ht="30">
      <c r="A44" s="73" t="s">
        <v>95</v>
      </c>
      <c r="B44" s="74" t="s">
        <v>51</v>
      </c>
      <c r="C44" s="55">
        <v>26.37</v>
      </c>
      <c r="D44" s="58">
        <v>15</v>
      </c>
      <c r="E44" s="58">
        <v>9</v>
      </c>
      <c r="F44" s="78">
        <f t="shared" si="5"/>
        <v>0.34129692832764502</v>
      </c>
      <c r="G44" s="77">
        <v>1</v>
      </c>
      <c r="H44" s="78">
        <f t="shared" si="0"/>
        <v>6.6669999999999998</v>
      </c>
      <c r="I44" s="76"/>
      <c r="J44" s="88"/>
      <c r="K44" s="58"/>
      <c r="L44" s="58"/>
      <c r="M44" s="58">
        <v>1</v>
      </c>
      <c r="N44" s="88"/>
      <c r="O44" s="58">
        <v>1</v>
      </c>
      <c r="P44" s="76"/>
      <c r="Q44" s="76"/>
      <c r="R44" s="76"/>
      <c r="S44" s="58">
        <v>1</v>
      </c>
      <c r="T44" s="76"/>
      <c r="U44" s="77">
        <f t="shared" si="1"/>
        <v>100</v>
      </c>
      <c r="V44" s="77">
        <f t="shared" si="2"/>
        <v>0</v>
      </c>
      <c r="W44" s="77">
        <f t="shared" si="3"/>
        <v>0</v>
      </c>
      <c r="X44" s="77">
        <v>0</v>
      </c>
      <c r="Y44" s="77">
        <f t="shared" si="4"/>
        <v>0</v>
      </c>
      <c r="Z44" s="76"/>
      <c r="AA44" s="76"/>
      <c r="AB44" s="76"/>
      <c r="AC44" s="76"/>
      <c r="AD44" s="58">
        <v>0</v>
      </c>
      <c r="AE44" s="76"/>
    </row>
    <row r="45" spans="1:31">
      <c r="A45" s="73" t="s">
        <v>96</v>
      </c>
      <c r="B45" s="74" t="s">
        <v>52</v>
      </c>
      <c r="C45" s="55">
        <v>22.6</v>
      </c>
      <c r="D45" s="58">
        <v>0</v>
      </c>
      <c r="E45" s="58">
        <v>0</v>
      </c>
      <c r="F45" s="78">
        <f t="shared" si="5"/>
        <v>0</v>
      </c>
      <c r="G45" s="77">
        <v>0</v>
      </c>
      <c r="H45" s="78">
        <f t="shared" si="0"/>
        <v>0</v>
      </c>
      <c r="I45" s="76"/>
      <c r="J45" s="75"/>
      <c r="K45" s="58"/>
      <c r="L45" s="58"/>
      <c r="M45" s="58">
        <v>0</v>
      </c>
      <c r="N45" s="75"/>
      <c r="O45" s="58">
        <v>0</v>
      </c>
      <c r="P45" s="76"/>
      <c r="Q45" s="76"/>
      <c r="R45" s="76"/>
      <c r="S45" s="58">
        <v>0</v>
      </c>
      <c r="T45" s="76"/>
      <c r="U45" s="77">
        <f t="shared" si="1"/>
        <v>0</v>
      </c>
      <c r="V45" s="77">
        <f t="shared" si="2"/>
        <v>0</v>
      </c>
      <c r="W45" s="77">
        <f t="shared" si="3"/>
        <v>0</v>
      </c>
      <c r="X45" s="77">
        <v>0</v>
      </c>
      <c r="Y45" s="77">
        <v>0</v>
      </c>
      <c r="Z45" s="76"/>
      <c r="AA45" s="76"/>
      <c r="AB45" s="76"/>
      <c r="AC45" s="76"/>
      <c r="AD45" s="58">
        <v>0</v>
      </c>
      <c r="AE45" s="76"/>
    </row>
    <row r="46" spans="1:31">
      <c r="A46" s="73" t="s">
        <v>97</v>
      </c>
      <c r="B46" s="74" t="s">
        <v>53</v>
      </c>
      <c r="C46" s="55">
        <v>16.399999999999999</v>
      </c>
      <c r="D46" s="58">
        <v>9</v>
      </c>
      <c r="E46" s="58">
        <v>6</v>
      </c>
      <c r="F46" s="78">
        <f t="shared" si="5"/>
        <v>0.36585365853658541</v>
      </c>
      <c r="G46" s="77">
        <v>0</v>
      </c>
      <c r="H46" s="78">
        <f t="shared" si="0"/>
        <v>0</v>
      </c>
      <c r="I46" s="76"/>
      <c r="J46" s="75"/>
      <c r="K46" s="58"/>
      <c r="L46" s="58"/>
      <c r="M46" s="58">
        <v>0</v>
      </c>
      <c r="N46" s="75"/>
      <c r="O46" s="58">
        <v>0</v>
      </c>
      <c r="P46" s="76"/>
      <c r="Q46" s="76"/>
      <c r="R46" s="76"/>
      <c r="S46" s="58">
        <v>0</v>
      </c>
      <c r="T46" s="76"/>
      <c r="U46" s="77">
        <f t="shared" si="1"/>
        <v>0</v>
      </c>
      <c r="V46" s="77">
        <f t="shared" si="2"/>
        <v>0</v>
      </c>
      <c r="W46" s="77">
        <f t="shared" si="3"/>
        <v>0</v>
      </c>
      <c r="X46" s="77">
        <v>0</v>
      </c>
      <c r="Y46" s="77">
        <f t="shared" si="4"/>
        <v>0</v>
      </c>
      <c r="Z46" s="76"/>
      <c r="AA46" s="76"/>
      <c r="AB46" s="76"/>
      <c r="AC46" s="76"/>
      <c r="AD46" s="58">
        <v>0</v>
      </c>
      <c r="AE46" s="76"/>
    </row>
    <row r="47" spans="1:31">
      <c r="A47" s="73" t="s">
        <v>98</v>
      </c>
      <c r="B47" s="74" t="s">
        <v>54</v>
      </c>
      <c r="C47" s="55">
        <v>33.152999999999999</v>
      </c>
      <c r="D47" s="58">
        <v>22</v>
      </c>
      <c r="E47" s="58">
        <v>19</v>
      </c>
      <c r="F47" s="78">
        <f t="shared" si="5"/>
        <v>0.57310047356197025</v>
      </c>
      <c r="G47" s="77">
        <v>2</v>
      </c>
      <c r="H47" s="78">
        <f t="shared" si="0"/>
        <v>9.0909999999999993</v>
      </c>
      <c r="I47" s="76"/>
      <c r="J47" s="75"/>
      <c r="K47" s="58"/>
      <c r="L47" s="58"/>
      <c r="M47" s="58">
        <v>2</v>
      </c>
      <c r="N47" s="75"/>
      <c r="O47" s="58">
        <v>2</v>
      </c>
      <c r="P47" s="76"/>
      <c r="Q47" s="76"/>
      <c r="R47" s="76"/>
      <c r="S47" s="58">
        <v>2</v>
      </c>
      <c r="T47" s="76"/>
      <c r="U47" s="77">
        <f t="shared" si="1"/>
        <v>100</v>
      </c>
      <c r="V47" s="77">
        <f t="shared" si="2"/>
        <v>1</v>
      </c>
      <c r="W47" s="77">
        <f t="shared" si="3"/>
        <v>5.2640000000000002</v>
      </c>
      <c r="X47" s="77">
        <v>1</v>
      </c>
      <c r="Y47" s="77">
        <f t="shared" si="4"/>
        <v>5.2631578947368425</v>
      </c>
      <c r="Z47" s="76"/>
      <c r="AA47" s="76"/>
      <c r="AB47" s="76"/>
      <c r="AC47" s="76"/>
      <c r="AD47" s="58">
        <v>1</v>
      </c>
      <c r="AE47" s="76"/>
    </row>
    <row r="48" spans="1:31" s="153" customFormat="1">
      <c r="A48" s="73" t="s">
        <v>99</v>
      </c>
      <c r="B48" s="74" t="s">
        <v>55</v>
      </c>
      <c r="C48" s="56">
        <v>17.8</v>
      </c>
      <c r="D48" s="58">
        <v>18</v>
      </c>
      <c r="E48" s="58">
        <v>11</v>
      </c>
      <c r="F48" s="78">
        <f t="shared" si="5"/>
        <v>0.6179775280898876</v>
      </c>
      <c r="G48" s="77">
        <v>0</v>
      </c>
      <c r="H48" s="78">
        <f t="shared" si="0"/>
        <v>0</v>
      </c>
      <c r="I48" s="76"/>
      <c r="J48" s="75"/>
      <c r="K48" s="58"/>
      <c r="L48" s="58"/>
      <c r="M48" s="58">
        <v>0</v>
      </c>
      <c r="N48" s="75"/>
      <c r="O48" s="58">
        <v>0</v>
      </c>
      <c r="P48" s="76"/>
      <c r="Q48" s="76"/>
      <c r="R48" s="76"/>
      <c r="S48" s="58">
        <v>0</v>
      </c>
      <c r="T48" s="76"/>
      <c r="U48" s="77">
        <f t="shared" si="1"/>
        <v>0</v>
      </c>
      <c r="V48" s="77">
        <f t="shared" si="2"/>
        <v>1</v>
      </c>
      <c r="W48" s="77">
        <f t="shared" si="3"/>
        <v>9.0909999999999993</v>
      </c>
      <c r="X48" s="77">
        <v>1</v>
      </c>
      <c r="Y48" s="77">
        <f t="shared" si="4"/>
        <v>9.0909090909090917</v>
      </c>
      <c r="Z48" s="76"/>
      <c r="AA48" s="76"/>
      <c r="AB48" s="76"/>
      <c r="AC48" s="76"/>
      <c r="AD48" s="58">
        <v>1</v>
      </c>
      <c r="AE48" s="76"/>
    </row>
    <row r="49" spans="1:31" s="153" customFormat="1">
      <c r="A49" s="73" t="s">
        <v>100</v>
      </c>
      <c r="B49" s="74" t="s">
        <v>56</v>
      </c>
      <c r="C49" s="55">
        <v>11.164</v>
      </c>
      <c r="D49" s="58">
        <v>9</v>
      </c>
      <c r="E49" s="58">
        <v>7</v>
      </c>
      <c r="F49" s="78">
        <f t="shared" si="5"/>
        <v>0.62701540666427802</v>
      </c>
      <c r="G49" s="77">
        <v>0</v>
      </c>
      <c r="H49" s="78">
        <f t="shared" si="0"/>
        <v>0</v>
      </c>
      <c r="I49" s="76"/>
      <c r="J49" s="75"/>
      <c r="K49" s="58"/>
      <c r="L49" s="58"/>
      <c r="M49" s="58">
        <v>0</v>
      </c>
      <c r="N49" s="75"/>
      <c r="O49" s="58">
        <v>0</v>
      </c>
      <c r="P49" s="76"/>
      <c r="Q49" s="76"/>
      <c r="R49" s="76"/>
      <c r="S49" s="58">
        <v>0</v>
      </c>
      <c r="T49" s="76"/>
      <c r="U49" s="77">
        <f t="shared" si="1"/>
        <v>0</v>
      </c>
      <c r="V49" s="77">
        <f t="shared" si="2"/>
        <v>0</v>
      </c>
      <c r="W49" s="77">
        <f t="shared" si="3"/>
        <v>0</v>
      </c>
      <c r="X49" s="77">
        <v>0</v>
      </c>
      <c r="Y49" s="77">
        <f t="shared" si="4"/>
        <v>0</v>
      </c>
      <c r="Z49" s="76"/>
      <c r="AA49" s="76"/>
      <c r="AB49" s="76"/>
      <c r="AC49" s="76"/>
      <c r="AD49" s="58">
        <v>0</v>
      </c>
      <c r="AE49" s="76"/>
    </row>
    <row r="50" spans="1:31" s="153" customFormat="1">
      <c r="A50" s="73" t="s">
        <v>101</v>
      </c>
      <c r="B50" s="74" t="s">
        <v>57</v>
      </c>
      <c r="C50" s="55">
        <v>17.77</v>
      </c>
      <c r="D50" s="58">
        <v>10</v>
      </c>
      <c r="E50" s="58">
        <v>11</v>
      </c>
      <c r="F50" s="78">
        <f t="shared" si="5"/>
        <v>0.61902082160945415</v>
      </c>
      <c r="G50" s="77">
        <v>1</v>
      </c>
      <c r="H50" s="78">
        <f t="shared" si="0"/>
        <v>10</v>
      </c>
      <c r="I50" s="76"/>
      <c r="J50" s="75"/>
      <c r="K50" s="58"/>
      <c r="L50" s="58"/>
      <c r="M50" s="58">
        <v>1</v>
      </c>
      <c r="N50" s="75"/>
      <c r="O50" s="58">
        <v>0</v>
      </c>
      <c r="P50" s="76"/>
      <c r="Q50" s="76"/>
      <c r="R50" s="76"/>
      <c r="S50" s="58">
        <v>0</v>
      </c>
      <c r="T50" s="76"/>
      <c r="U50" s="77">
        <f t="shared" si="1"/>
        <v>0</v>
      </c>
      <c r="V50" s="77">
        <f t="shared" si="2"/>
        <v>1</v>
      </c>
      <c r="W50" s="77">
        <f t="shared" si="3"/>
        <v>9.0909999999999993</v>
      </c>
      <c r="X50" s="77">
        <v>1</v>
      </c>
      <c r="Y50" s="77">
        <f t="shared" si="4"/>
        <v>9.0909090909090917</v>
      </c>
      <c r="Z50" s="76"/>
      <c r="AA50" s="76"/>
      <c r="AB50" s="76"/>
      <c r="AC50" s="76"/>
      <c r="AD50" s="58">
        <v>1</v>
      </c>
      <c r="AE50" s="76"/>
    </row>
    <row r="51" spans="1:31">
      <c r="A51" s="73" t="s">
        <v>102</v>
      </c>
      <c r="B51" s="74" t="s">
        <v>58</v>
      </c>
      <c r="C51" s="55">
        <v>15.05</v>
      </c>
      <c r="D51" s="58">
        <v>6</v>
      </c>
      <c r="E51" s="58">
        <v>7</v>
      </c>
      <c r="F51" s="78">
        <f t="shared" si="5"/>
        <v>0.46511627906976744</v>
      </c>
      <c r="G51" s="77">
        <v>0</v>
      </c>
      <c r="H51" s="78">
        <f t="shared" si="0"/>
        <v>0</v>
      </c>
      <c r="I51" s="76"/>
      <c r="J51" s="75"/>
      <c r="K51" s="58"/>
      <c r="L51" s="58"/>
      <c r="M51" s="58">
        <v>0</v>
      </c>
      <c r="N51" s="75"/>
      <c r="O51" s="58">
        <v>0</v>
      </c>
      <c r="P51" s="76"/>
      <c r="Q51" s="76"/>
      <c r="R51" s="76"/>
      <c r="S51" s="58">
        <v>0</v>
      </c>
      <c r="T51" s="76"/>
      <c r="U51" s="77">
        <f t="shared" si="1"/>
        <v>0</v>
      </c>
      <c r="V51" s="77">
        <f t="shared" si="2"/>
        <v>0</v>
      </c>
      <c r="W51" s="77">
        <f t="shared" si="3"/>
        <v>0</v>
      </c>
      <c r="X51" s="77">
        <v>0</v>
      </c>
      <c r="Y51" s="77">
        <f t="shared" si="4"/>
        <v>0</v>
      </c>
      <c r="Z51" s="76"/>
      <c r="AA51" s="76"/>
      <c r="AB51" s="76"/>
      <c r="AC51" s="76"/>
      <c r="AD51" s="58">
        <v>0</v>
      </c>
      <c r="AE51" s="76"/>
    </row>
    <row r="52" spans="1:31">
      <c r="A52" s="73" t="s">
        <v>103</v>
      </c>
      <c r="B52" s="74" t="s">
        <v>59</v>
      </c>
      <c r="C52" s="55">
        <v>23.59</v>
      </c>
      <c r="D52" s="58">
        <v>0</v>
      </c>
      <c r="E52" s="58">
        <v>0</v>
      </c>
      <c r="F52" s="78">
        <f t="shared" si="5"/>
        <v>0</v>
      </c>
      <c r="G52" s="77">
        <v>0</v>
      </c>
      <c r="H52" s="78">
        <f t="shared" si="0"/>
        <v>0</v>
      </c>
      <c r="I52" s="76"/>
      <c r="J52" s="75"/>
      <c r="K52" s="58"/>
      <c r="L52" s="58"/>
      <c r="M52" s="58">
        <v>0</v>
      </c>
      <c r="N52" s="75"/>
      <c r="O52" s="58">
        <v>0</v>
      </c>
      <c r="P52" s="76"/>
      <c r="Q52" s="76"/>
      <c r="R52" s="76"/>
      <c r="S52" s="58">
        <v>0</v>
      </c>
      <c r="T52" s="76"/>
      <c r="U52" s="77">
        <f t="shared" si="1"/>
        <v>0</v>
      </c>
      <c r="V52" s="77">
        <f t="shared" si="2"/>
        <v>0</v>
      </c>
      <c r="W52" s="77">
        <f t="shared" si="3"/>
        <v>0</v>
      </c>
      <c r="X52" s="77">
        <v>0</v>
      </c>
      <c r="Y52" s="77">
        <v>0</v>
      </c>
      <c r="Z52" s="76"/>
      <c r="AA52" s="76"/>
      <c r="AB52" s="76"/>
      <c r="AC52" s="76"/>
      <c r="AD52" s="58">
        <v>0</v>
      </c>
      <c r="AE52" s="76"/>
    </row>
    <row r="53" spans="1:31">
      <c r="A53" s="73" t="s">
        <v>104</v>
      </c>
      <c r="B53" s="74" t="s">
        <v>60</v>
      </c>
      <c r="C53" s="55">
        <v>48.9</v>
      </c>
      <c r="D53" s="58">
        <v>15</v>
      </c>
      <c r="E53" s="58">
        <v>12</v>
      </c>
      <c r="F53" s="78">
        <f t="shared" si="5"/>
        <v>0.24539877300613497</v>
      </c>
      <c r="G53" s="77">
        <v>1</v>
      </c>
      <c r="H53" s="78">
        <f t="shared" si="0"/>
        <v>6.6669999999999998</v>
      </c>
      <c r="I53" s="76"/>
      <c r="J53" s="75"/>
      <c r="K53" s="58"/>
      <c r="L53" s="58"/>
      <c r="M53" s="58">
        <v>1</v>
      </c>
      <c r="N53" s="75"/>
      <c r="O53" s="58">
        <v>0</v>
      </c>
      <c r="P53" s="76"/>
      <c r="Q53" s="76"/>
      <c r="R53" s="76"/>
      <c r="S53" s="58">
        <v>0</v>
      </c>
      <c r="T53" s="76"/>
      <c r="U53" s="77">
        <f t="shared" si="1"/>
        <v>0</v>
      </c>
      <c r="V53" s="77">
        <f t="shared" si="2"/>
        <v>1</v>
      </c>
      <c r="W53" s="77">
        <f t="shared" si="3"/>
        <v>8.3339999999999996</v>
      </c>
      <c r="X53" s="77">
        <v>1</v>
      </c>
      <c r="Y53" s="77">
        <f t="shared" si="4"/>
        <v>8.3333333333333339</v>
      </c>
      <c r="Z53" s="76"/>
      <c r="AA53" s="76"/>
      <c r="AB53" s="76"/>
      <c r="AC53" s="76"/>
      <c r="AD53" s="58">
        <v>1</v>
      </c>
      <c r="AE53" s="76"/>
    </row>
    <row r="54" spans="1:31">
      <c r="A54" s="73" t="s">
        <v>105</v>
      </c>
      <c r="B54" s="74" t="s">
        <v>61</v>
      </c>
      <c r="C54" s="55">
        <v>44.03</v>
      </c>
      <c r="D54" s="58">
        <v>10</v>
      </c>
      <c r="E54" s="58">
        <v>10</v>
      </c>
      <c r="F54" s="78">
        <f t="shared" si="5"/>
        <v>0.22711787417669771</v>
      </c>
      <c r="G54" s="77">
        <v>1</v>
      </c>
      <c r="H54" s="78">
        <f t="shared" si="0"/>
        <v>10</v>
      </c>
      <c r="I54" s="76"/>
      <c r="J54" s="75"/>
      <c r="K54" s="58"/>
      <c r="L54" s="58"/>
      <c r="M54" s="58">
        <v>1</v>
      </c>
      <c r="N54" s="75"/>
      <c r="O54" s="58">
        <v>0</v>
      </c>
      <c r="P54" s="76"/>
      <c r="Q54" s="76"/>
      <c r="R54" s="76"/>
      <c r="S54" s="58">
        <v>0</v>
      </c>
      <c r="T54" s="76"/>
      <c r="U54" s="77">
        <f t="shared" si="1"/>
        <v>0</v>
      </c>
      <c r="V54" s="77">
        <f t="shared" si="2"/>
        <v>1</v>
      </c>
      <c r="W54" s="77">
        <f t="shared" si="3"/>
        <v>10</v>
      </c>
      <c r="X54" s="77">
        <v>1</v>
      </c>
      <c r="Y54" s="77">
        <f t="shared" si="4"/>
        <v>10</v>
      </c>
      <c r="Z54" s="76"/>
      <c r="AA54" s="76"/>
      <c r="AB54" s="76"/>
      <c r="AC54" s="76"/>
      <c r="AD54" s="58">
        <v>1</v>
      </c>
      <c r="AE54" s="76"/>
    </row>
    <row r="55" spans="1:31">
      <c r="A55" s="73" t="s">
        <v>106</v>
      </c>
      <c r="B55" s="74" t="s">
        <v>62</v>
      </c>
      <c r="C55" s="55">
        <v>31.9</v>
      </c>
      <c r="D55" s="58">
        <v>23</v>
      </c>
      <c r="E55" s="58">
        <v>21</v>
      </c>
      <c r="F55" s="78">
        <f t="shared" si="5"/>
        <v>0.65830721003134796</v>
      </c>
      <c r="G55" s="77">
        <v>2</v>
      </c>
      <c r="H55" s="78">
        <f t="shared" si="0"/>
        <v>8.6959999999999997</v>
      </c>
      <c r="I55" s="76"/>
      <c r="J55" s="75"/>
      <c r="K55" s="58"/>
      <c r="L55" s="58"/>
      <c r="M55" s="58">
        <v>2</v>
      </c>
      <c r="N55" s="75"/>
      <c r="O55" s="58">
        <v>2</v>
      </c>
      <c r="P55" s="76"/>
      <c r="Q55" s="76"/>
      <c r="R55" s="76"/>
      <c r="S55" s="58">
        <v>2</v>
      </c>
      <c r="T55" s="76"/>
      <c r="U55" s="77">
        <f t="shared" si="1"/>
        <v>100</v>
      </c>
      <c r="V55" s="77">
        <f t="shared" si="2"/>
        <v>2</v>
      </c>
      <c r="W55" s="77">
        <f t="shared" si="3"/>
        <v>9.5239999999999991</v>
      </c>
      <c r="X55" s="77">
        <v>2</v>
      </c>
      <c r="Y55" s="77">
        <f t="shared" si="4"/>
        <v>9.5238095238095237</v>
      </c>
      <c r="Z55" s="76"/>
      <c r="AA55" s="76"/>
      <c r="AB55" s="76"/>
      <c r="AC55" s="76"/>
      <c r="AD55" s="58">
        <v>2</v>
      </c>
      <c r="AE55" s="76"/>
    </row>
    <row r="56" spans="1:31">
      <c r="A56" s="73" t="s">
        <v>107</v>
      </c>
      <c r="B56" s="74" t="s">
        <v>63</v>
      </c>
      <c r="C56" s="55">
        <v>19.5</v>
      </c>
      <c r="D56" s="58">
        <v>5</v>
      </c>
      <c r="E56" s="58">
        <v>9</v>
      </c>
      <c r="F56" s="78">
        <f t="shared" si="5"/>
        <v>0.46153846153846156</v>
      </c>
      <c r="G56" s="77">
        <v>0</v>
      </c>
      <c r="H56" s="78">
        <f t="shared" si="0"/>
        <v>0</v>
      </c>
      <c r="I56" s="76"/>
      <c r="J56" s="75"/>
      <c r="K56" s="58"/>
      <c r="L56" s="58"/>
      <c r="M56" s="77">
        <v>0</v>
      </c>
      <c r="N56" s="75"/>
      <c r="O56" s="58">
        <v>0</v>
      </c>
      <c r="P56" s="76"/>
      <c r="Q56" s="76"/>
      <c r="R56" s="76"/>
      <c r="S56" s="58">
        <v>0</v>
      </c>
      <c r="T56" s="76"/>
      <c r="U56" s="77">
        <f t="shared" si="1"/>
        <v>0</v>
      </c>
      <c r="V56" s="77">
        <f t="shared" si="2"/>
        <v>0</v>
      </c>
      <c r="W56" s="77">
        <f t="shared" si="3"/>
        <v>0</v>
      </c>
      <c r="X56" s="77">
        <v>0</v>
      </c>
      <c r="Y56" s="77">
        <f t="shared" si="4"/>
        <v>0</v>
      </c>
      <c r="Z56" s="76"/>
      <c r="AA56" s="76"/>
      <c r="AB56" s="76"/>
      <c r="AC56" s="76"/>
      <c r="AD56" s="58">
        <v>0</v>
      </c>
      <c r="AE56" s="76"/>
    </row>
    <row r="57" spans="1:31">
      <c r="A57" s="73"/>
      <c r="B57" s="91" t="s">
        <v>64</v>
      </c>
      <c r="C57" s="130">
        <f>SUM(C14:C56)</f>
        <v>1071.002</v>
      </c>
      <c r="D57" s="98">
        <f>SUM(D14:D56)</f>
        <v>324</v>
      </c>
      <c r="E57" s="98">
        <f>SUM(E14:E56)</f>
        <v>294</v>
      </c>
      <c r="F57" s="100">
        <f t="shared" si="5"/>
        <v>0.27450929129917595</v>
      </c>
      <c r="G57" s="104">
        <f>SUM(G14:G56)</f>
        <v>18</v>
      </c>
      <c r="H57" s="100">
        <f t="shared" si="0"/>
        <v>5.556</v>
      </c>
      <c r="I57" s="131"/>
      <c r="J57" s="98">
        <f>SUM(J14:J56)</f>
        <v>0</v>
      </c>
      <c r="K57" s="98"/>
      <c r="L57" s="98"/>
      <c r="M57" s="99">
        <f>SUM(M14:M56)</f>
        <v>18</v>
      </c>
      <c r="N57" s="99">
        <f t="shared" ref="N57:T57" si="6">SUM(N14:N56)</f>
        <v>0</v>
      </c>
      <c r="O57" s="99">
        <f t="shared" si="6"/>
        <v>8</v>
      </c>
      <c r="P57" s="99">
        <f t="shared" si="6"/>
        <v>0</v>
      </c>
      <c r="Q57" s="99">
        <f t="shared" si="6"/>
        <v>0</v>
      </c>
      <c r="R57" s="99">
        <f t="shared" si="6"/>
        <v>0</v>
      </c>
      <c r="S57" s="99">
        <f t="shared" si="6"/>
        <v>8</v>
      </c>
      <c r="T57" s="99">
        <f t="shared" si="6"/>
        <v>0</v>
      </c>
      <c r="U57" s="102">
        <f t="shared" si="1"/>
        <v>44.4</v>
      </c>
      <c r="V57" s="102">
        <f t="shared" si="2"/>
        <v>29</v>
      </c>
      <c r="W57" s="102">
        <f t="shared" si="3"/>
        <v>9.863999999999999</v>
      </c>
      <c r="X57" s="102">
        <f>SUM(X14:X56)</f>
        <v>16</v>
      </c>
      <c r="Y57" s="102">
        <f t="shared" si="4"/>
        <v>5.4421768707482991</v>
      </c>
      <c r="Z57" s="131"/>
      <c r="AA57" s="131"/>
      <c r="AB57" s="131"/>
      <c r="AC57" s="131"/>
      <c r="AD57" s="98">
        <f>SUM(AD14:AD56)</f>
        <v>16</v>
      </c>
      <c r="AE57" s="131"/>
    </row>
    <row r="58" spans="1:31">
      <c r="A58" s="166" t="s">
        <v>109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5"/>
    </row>
    <row r="59" spans="1:31">
      <c r="A59" s="92" t="s">
        <v>108</v>
      </c>
      <c r="B59" s="93" t="s">
        <v>110</v>
      </c>
      <c r="C59" s="55">
        <v>29.32</v>
      </c>
      <c r="D59" s="58">
        <v>1</v>
      </c>
      <c r="E59" s="58">
        <v>1</v>
      </c>
      <c r="F59" s="132">
        <f>SUM(E59/C59)</f>
        <v>3.4106412005457026E-2</v>
      </c>
      <c r="G59" s="58">
        <v>0</v>
      </c>
      <c r="H59" s="78">
        <f t="shared" si="0"/>
        <v>0</v>
      </c>
      <c r="I59" s="58"/>
      <c r="J59" s="75"/>
      <c r="K59" s="58"/>
      <c r="L59" s="58"/>
      <c r="M59" s="58">
        <v>0</v>
      </c>
      <c r="N59" s="95"/>
      <c r="O59" s="58">
        <v>0</v>
      </c>
      <c r="P59" s="58"/>
      <c r="Q59" s="58"/>
      <c r="R59" s="58"/>
      <c r="S59" s="58">
        <v>0</v>
      </c>
      <c r="T59" s="58"/>
      <c r="U59" s="77">
        <f t="shared" si="1"/>
        <v>0</v>
      </c>
      <c r="V59" s="58">
        <f t="shared" si="2"/>
        <v>0</v>
      </c>
      <c r="W59" s="58">
        <f t="shared" si="3"/>
        <v>0</v>
      </c>
      <c r="X59" s="58">
        <v>0</v>
      </c>
      <c r="Y59" s="58">
        <v>0</v>
      </c>
      <c r="Z59" s="58"/>
      <c r="AA59" s="58"/>
      <c r="AB59" s="58"/>
      <c r="AC59" s="58"/>
      <c r="AD59" s="58">
        <v>0</v>
      </c>
      <c r="AE59" s="58"/>
    </row>
    <row r="60" spans="1:31">
      <c r="A60" s="92" t="s">
        <v>130</v>
      </c>
      <c r="B60" s="93" t="s">
        <v>111</v>
      </c>
      <c r="C60" s="55">
        <v>106.62</v>
      </c>
      <c r="D60" s="58">
        <v>16</v>
      </c>
      <c r="E60" s="58">
        <v>16</v>
      </c>
      <c r="F60" s="94">
        <f t="shared" ref="F60:F74" si="7">SUM(E60/C60)</f>
        <v>0.15006565372350403</v>
      </c>
      <c r="G60" s="58">
        <v>1</v>
      </c>
      <c r="H60" s="78">
        <f t="shared" si="0"/>
        <v>6.25</v>
      </c>
      <c r="I60" s="58"/>
      <c r="J60" s="75"/>
      <c r="K60" s="58"/>
      <c r="L60" s="58"/>
      <c r="M60" s="58">
        <v>1</v>
      </c>
      <c r="N60" s="95"/>
      <c r="O60" s="58">
        <v>1</v>
      </c>
      <c r="P60" s="58"/>
      <c r="Q60" s="58"/>
      <c r="R60" s="58"/>
      <c r="S60" s="58">
        <v>1</v>
      </c>
      <c r="T60" s="58"/>
      <c r="U60" s="77">
        <f t="shared" si="1"/>
        <v>100</v>
      </c>
      <c r="V60" s="58">
        <f t="shared" si="2"/>
        <v>1</v>
      </c>
      <c r="W60" s="58">
        <f t="shared" si="3"/>
        <v>6.25</v>
      </c>
      <c r="X60" s="58">
        <v>1</v>
      </c>
      <c r="Y60" s="58">
        <f t="shared" si="4"/>
        <v>6.25</v>
      </c>
      <c r="Z60" s="58"/>
      <c r="AA60" s="58"/>
      <c r="AB60" s="58"/>
      <c r="AC60" s="58"/>
      <c r="AD60" s="58">
        <v>1</v>
      </c>
      <c r="AE60" s="58"/>
    </row>
    <row r="61" spans="1:31">
      <c r="A61" s="92" t="s">
        <v>131</v>
      </c>
      <c r="B61" s="93" t="s">
        <v>112</v>
      </c>
      <c r="C61" s="55">
        <v>78.78</v>
      </c>
      <c r="D61" s="58">
        <v>4</v>
      </c>
      <c r="E61" s="58">
        <v>2</v>
      </c>
      <c r="F61" s="132">
        <f t="shared" si="7"/>
        <v>2.5387154100025386E-2</v>
      </c>
      <c r="G61" s="58">
        <v>0</v>
      </c>
      <c r="H61" s="78">
        <f t="shared" si="0"/>
        <v>0</v>
      </c>
      <c r="I61" s="58"/>
      <c r="J61" s="75"/>
      <c r="K61" s="58"/>
      <c r="L61" s="58"/>
      <c r="M61" s="58">
        <v>0</v>
      </c>
      <c r="N61" s="95"/>
      <c r="O61" s="58">
        <v>0</v>
      </c>
      <c r="P61" s="58"/>
      <c r="Q61" s="58"/>
      <c r="R61" s="58"/>
      <c r="S61" s="58">
        <v>0</v>
      </c>
      <c r="T61" s="58"/>
      <c r="U61" s="77">
        <f t="shared" si="1"/>
        <v>0</v>
      </c>
      <c r="V61" s="58">
        <f t="shared" si="2"/>
        <v>0</v>
      </c>
      <c r="W61" s="58">
        <f t="shared" si="3"/>
        <v>0</v>
      </c>
      <c r="X61" s="58">
        <v>0</v>
      </c>
      <c r="Y61" s="58">
        <f t="shared" si="4"/>
        <v>0</v>
      </c>
      <c r="Z61" s="58"/>
      <c r="AA61" s="58"/>
      <c r="AB61" s="58"/>
      <c r="AC61" s="58"/>
      <c r="AD61" s="58">
        <v>0</v>
      </c>
      <c r="AE61" s="58"/>
    </row>
    <row r="62" spans="1:31">
      <c r="A62" s="92" t="s">
        <v>132</v>
      </c>
      <c r="B62" s="93" t="s">
        <v>113</v>
      </c>
      <c r="C62" s="55">
        <v>108.19</v>
      </c>
      <c r="D62" s="58">
        <v>29</v>
      </c>
      <c r="E62" s="58">
        <v>31</v>
      </c>
      <c r="F62" s="94">
        <f t="shared" si="7"/>
        <v>0.28653295128939826</v>
      </c>
      <c r="G62" s="58">
        <v>2</v>
      </c>
      <c r="H62" s="78">
        <f t="shared" si="0"/>
        <v>6.8970000000000002</v>
      </c>
      <c r="I62" s="58"/>
      <c r="J62" s="75"/>
      <c r="K62" s="58"/>
      <c r="L62" s="58"/>
      <c r="M62" s="58">
        <v>2</v>
      </c>
      <c r="N62" s="95"/>
      <c r="O62" s="58">
        <v>1</v>
      </c>
      <c r="P62" s="58"/>
      <c r="Q62" s="58"/>
      <c r="R62" s="58"/>
      <c r="S62" s="58">
        <v>1</v>
      </c>
      <c r="T62" s="58"/>
      <c r="U62" s="77">
        <f t="shared" si="1"/>
        <v>50</v>
      </c>
      <c r="V62" s="58">
        <f t="shared" si="2"/>
        <v>3</v>
      </c>
      <c r="W62" s="58">
        <f t="shared" si="3"/>
        <v>9.677999999999999</v>
      </c>
      <c r="X62" s="58">
        <v>3</v>
      </c>
      <c r="Y62" s="58">
        <f t="shared" si="4"/>
        <v>9.67741935483871</v>
      </c>
      <c r="Z62" s="58"/>
      <c r="AA62" s="58"/>
      <c r="AB62" s="58"/>
      <c r="AC62" s="58"/>
      <c r="AD62" s="58">
        <v>3</v>
      </c>
      <c r="AE62" s="58"/>
    </row>
    <row r="63" spans="1:31">
      <c r="A63" s="92" t="s">
        <v>133</v>
      </c>
      <c r="B63" s="93" t="s">
        <v>114</v>
      </c>
      <c r="C63" s="55">
        <v>45.85</v>
      </c>
      <c r="D63" s="58">
        <v>4</v>
      </c>
      <c r="E63" s="58">
        <v>6</v>
      </c>
      <c r="F63" s="94">
        <f t="shared" si="7"/>
        <v>0.13086150490730644</v>
      </c>
      <c r="G63" s="58">
        <v>0</v>
      </c>
      <c r="H63" s="78">
        <f t="shared" si="0"/>
        <v>0</v>
      </c>
      <c r="I63" s="58"/>
      <c r="J63" s="75"/>
      <c r="K63" s="58"/>
      <c r="L63" s="58"/>
      <c r="M63" s="58">
        <v>0</v>
      </c>
      <c r="N63" s="95"/>
      <c r="O63" s="58">
        <v>0</v>
      </c>
      <c r="P63" s="58"/>
      <c r="Q63" s="58"/>
      <c r="R63" s="58"/>
      <c r="S63" s="58">
        <v>0</v>
      </c>
      <c r="T63" s="58"/>
      <c r="U63" s="77">
        <f t="shared" si="1"/>
        <v>0</v>
      </c>
      <c r="V63" s="58">
        <f t="shared" si="2"/>
        <v>0</v>
      </c>
      <c r="W63" s="58">
        <f t="shared" si="3"/>
        <v>0</v>
      </c>
      <c r="X63" s="58">
        <v>0</v>
      </c>
      <c r="Y63" s="58">
        <f t="shared" si="4"/>
        <v>0</v>
      </c>
      <c r="Z63" s="58"/>
      <c r="AA63" s="58"/>
      <c r="AB63" s="58"/>
      <c r="AC63" s="58"/>
      <c r="AD63" s="58">
        <v>0</v>
      </c>
      <c r="AE63" s="58"/>
    </row>
    <row r="64" spans="1:31">
      <c r="A64" s="92" t="s">
        <v>134</v>
      </c>
      <c r="B64" s="93" t="s">
        <v>115</v>
      </c>
      <c r="C64" s="55">
        <v>71.59</v>
      </c>
      <c r="D64" s="58">
        <v>7</v>
      </c>
      <c r="E64" s="58">
        <v>6</v>
      </c>
      <c r="F64" s="94">
        <f t="shared" si="7"/>
        <v>8.3810588070959632E-2</v>
      </c>
      <c r="G64" s="58">
        <v>0</v>
      </c>
      <c r="H64" s="78">
        <f t="shared" si="0"/>
        <v>0</v>
      </c>
      <c r="I64" s="58"/>
      <c r="J64" s="75"/>
      <c r="K64" s="58"/>
      <c r="L64" s="58"/>
      <c r="M64" s="58">
        <v>0</v>
      </c>
      <c r="N64" s="95"/>
      <c r="O64" s="58">
        <v>0</v>
      </c>
      <c r="P64" s="58"/>
      <c r="Q64" s="58"/>
      <c r="R64" s="58"/>
      <c r="S64" s="58">
        <v>0</v>
      </c>
      <c r="T64" s="58"/>
      <c r="U64" s="77">
        <f t="shared" si="1"/>
        <v>0</v>
      </c>
      <c r="V64" s="58">
        <f t="shared" si="2"/>
        <v>0</v>
      </c>
      <c r="W64" s="58">
        <f t="shared" si="3"/>
        <v>0</v>
      </c>
      <c r="X64" s="58">
        <v>0</v>
      </c>
      <c r="Y64" s="58">
        <f t="shared" si="4"/>
        <v>0</v>
      </c>
      <c r="Z64" s="58"/>
      <c r="AA64" s="58"/>
      <c r="AB64" s="58"/>
      <c r="AC64" s="58"/>
      <c r="AD64" s="58">
        <v>0</v>
      </c>
      <c r="AE64" s="58"/>
    </row>
    <row r="65" spans="1:31">
      <c r="A65" s="92" t="s">
        <v>135</v>
      </c>
      <c r="B65" s="93" t="s">
        <v>116</v>
      </c>
      <c r="C65" s="55">
        <v>125.79</v>
      </c>
      <c r="D65" s="58">
        <v>6</v>
      </c>
      <c r="E65" s="58">
        <v>8</v>
      </c>
      <c r="F65" s="94">
        <f t="shared" si="7"/>
        <v>6.3598060259162092E-2</v>
      </c>
      <c r="G65" s="58">
        <v>0</v>
      </c>
      <c r="H65" s="78">
        <f t="shared" si="0"/>
        <v>0</v>
      </c>
      <c r="I65" s="58"/>
      <c r="J65" s="75"/>
      <c r="K65" s="58"/>
      <c r="L65" s="58"/>
      <c r="M65" s="58">
        <v>0</v>
      </c>
      <c r="N65" s="95"/>
      <c r="O65" s="58">
        <v>0</v>
      </c>
      <c r="P65" s="58"/>
      <c r="Q65" s="58"/>
      <c r="R65" s="58"/>
      <c r="S65" s="58">
        <v>0</v>
      </c>
      <c r="T65" s="58"/>
      <c r="U65" s="77">
        <f t="shared" si="1"/>
        <v>0</v>
      </c>
      <c r="V65" s="58">
        <f t="shared" si="2"/>
        <v>0</v>
      </c>
      <c r="W65" s="58">
        <f t="shared" si="3"/>
        <v>0</v>
      </c>
      <c r="X65" s="58">
        <v>0</v>
      </c>
      <c r="Y65" s="58">
        <f t="shared" si="4"/>
        <v>0</v>
      </c>
      <c r="Z65" s="58"/>
      <c r="AA65" s="58"/>
      <c r="AB65" s="58"/>
      <c r="AC65" s="58"/>
      <c r="AD65" s="58">
        <v>0</v>
      </c>
      <c r="AE65" s="58"/>
    </row>
    <row r="66" spans="1:31">
      <c r="A66" s="92" t="s">
        <v>136</v>
      </c>
      <c r="B66" s="93" t="s">
        <v>117</v>
      </c>
      <c r="C66" s="55">
        <v>94.83</v>
      </c>
      <c r="D66" s="58">
        <v>24</v>
      </c>
      <c r="E66" s="58">
        <v>17</v>
      </c>
      <c r="F66" s="94">
        <f t="shared" si="7"/>
        <v>0.17926816408309607</v>
      </c>
      <c r="G66" s="58">
        <v>2</v>
      </c>
      <c r="H66" s="78">
        <f t="shared" si="0"/>
        <v>8.3330000000000002</v>
      </c>
      <c r="I66" s="58"/>
      <c r="J66" s="75"/>
      <c r="K66" s="58"/>
      <c r="L66" s="58"/>
      <c r="M66" s="58">
        <v>2</v>
      </c>
      <c r="N66" s="95"/>
      <c r="O66" s="58">
        <v>0</v>
      </c>
      <c r="P66" s="58"/>
      <c r="Q66" s="58"/>
      <c r="R66" s="58"/>
      <c r="S66" s="58">
        <v>0</v>
      </c>
      <c r="T66" s="58"/>
      <c r="U66" s="77">
        <f t="shared" si="1"/>
        <v>0</v>
      </c>
      <c r="V66" s="58">
        <f t="shared" si="2"/>
        <v>1</v>
      </c>
      <c r="W66" s="58">
        <f t="shared" si="3"/>
        <v>5.883</v>
      </c>
      <c r="X66" s="58">
        <v>1</v>
      </c>
      <c r="Y66" s="58">
        <f t="shared" si="4"/>
        <v>5.882352941176471</v>
      </c>
      <c r="Z66" s="58"/>
      <c r="AA66" s="58"/>
      <c r="AB66" s="58"/>
      <c r="AC66" s="58"/>
      <c r="AD66" s="58">
        <v>1</v>
      </c>
      <c r="AE66" s="58"/>
    </row>
    <row r="67" spans="1:31">
      <c r="A67" s="92" t="s">
        <v>137</v>
      </c>
      <c r="B67" s="93" t="s">
        <v>118</v>
      </c>
      <c r="C67" s="55">
        <v>34.020000000000003</v>
      </c>
      <c r="D67" s="58">
        <v>5</v>
      </c>
      <c r="E67" s="58">
        <v>3</v>
      </c>
      <c r="F67" s="94">
        <f t="shared" si="7"/>
        <v>8.8183421516754845E-2</v>
      </c>
      <c r="G67" s="58">
        <v>0</v>
      </c>
      <c r="H67" s="78">
        <f t="shared" si="0"/>
        <v>0</v>
      </c>
      <c r="I67" s="58"/>
      <c r="J67" s="75"/>
      <c r="K67" s="58"/>
      <c r="L67" s="58"/>
      <c r="M67" s="58">
        <v>0</v>
      </c>
      <c r="N67" s="95"/>
      <c r="O67" s="58">
        <v>0</v>
      </c>
      <c r="P67" s="58"/>
      <c r="Q67" s="58"/>
      <c r="R67" s="58"/>
      <c r="S67" s="58">
        <v>0</v>
      </c>
      <c r="T67" s="58"/>
      <c r="U67" s="77">
        <f t="shared" si="1"/>
        <v>0</v>
      </c>
      <c r="V67" s="58">
        <f t="shared" si="2"/>
        <v>0</v>
      </c>
      <c r="W67" s="58">
        <f t="shared" si="3"/>
        <v>0</v>
      </c>
      <c r="X67" s="58">
        <v>0</v>
      </c>
      <c r="Y67" s="58">
        <f t="shared" si="4"/>
        <v>0</v>
      </c>
      <c r="Z67" s="58"/>
      <c r="AA67" s="58"/>
      <c r="AB67" s="58"/>
      <c r="AC67" s="58"/>
      <c r="AD67" s="58">
        <v>0</v>
      </c>
      <c r="AE67" s="58"/>
    </row>
    <row r="68" spans="1:31">
      <c r="A68" s="92" t="s">
        <v>138</v>
      </c>
      <c r="B68" s="93" t="s">
        <v>119</v>
      </c>
      <c r="C68" s="55">
        <v>51.45</v>
      </c>
      <c r="D68" s="58">
        <v>7</v>
      </c>
      <c r="E68" s="58">
        <v>10</v>
      </c>
      <c r="F68" s="94">
        <f t="shared" si="7"/>
        <v>0.1943634596695821</v>
      </c>
      <c r="G68" s="58">
        <v>0</v>
      </c>
      <c r="H68" s="78">
        <f t="shared" si="0"/>
        <v>0</v>
      </c>
      <c r="I68" s="58"/>
      <c r="J68" s="75"/>
      <c r="K68" s="58"/>
      <c r="L68" s="58"/>
      <c r="M68" s="58">
        <v>0</v>
      </c>
      <c r="N68" s="95"/>
      <c r="O68" s="58">
        <v>0</v>
      </c>
      <c r="P68" s="58"/>
      <c r="Q68" s="58"/>
      <c r="R68" s="58"/>
      <c r="S68" s="58">
        <v>0</v>
      </c>
      <c r="T68" s="58"/>
      <c r="U68" s="77">
        <f t="shared" si="1"/>
        <v>0</v>
      </c>
      <c r="V68" s="58">
        <f t="shared" si="2"/>
        <v>1</v>
      </c>
      <c r="W68" s="58">
        <f t="shared" si="3"/>
        <v>10</v>
      </c>
      <c r="X68" s="58">
        <v>1</v>
      </c>
      <c r="Y68" s="58">
        <f t="shared" si="4"/>
        <v>10</v>
      </c>
      <c r="Z68" s="58"/>
      <c r="AA68" s="58"/>
      <c r="AB68" s="58"/>
      <c r="AC68" s="58"/>
      <c r="AD68" s="58">
        <v>1</v>
      </c>
      <c r="AE68" s="58"/>
    </row>
    <row r="69" spans="1:31">
      <c r="A69" s="92" t="s">
        <v>139</v>
      </c>
      <c r="B69" s="93" t="s">
        <v>120</v>
      </c>
      <c r="C69" s="55">
        <v>60.13</v>
      </c>
      <c r="D69" s="58">
        <v>1</v>
      </c>
      <c r="E69" s="58">
        <v>1</v>
      </c>
      <c r="F69" s="132">
        <f t="shared" si="7"/>
        <v>1.6630633627141192E-2</v>
      </c>
      <c r="G69" s="58">
        <v>0</v>
      </c>
      <c r="H69" s="78">
        <f t="shared" si="0"/>
        <v>0</v>
      </c>
      <c r="I69" s="58"/>
      <c r="J69" s="75"/>
      <c r="K69" s="58"/>
      <c r="L69" s="58"/>
      <c r="M69" s="58">
        <v>0</v>
      </c>
      <c r="N69" s="95"/>
      <c r="O69" s="58">
        <v>0</v>
      </c>
      <c r="P69" s="58"/>
      <c r="Q69" s="58"/>
      <c r="R69" s="58"/>
      <c r="S69" s="58">
        <v>0</v>
      </c>
      <c r="T69" s="58"/>
      <c r="U69" s="77">
        <f t="shared" si="1"/>
        <v>0</v>
      </c>
      <c r="V69" s="58">
        <f t="shared" si="2"/>
        <v>0</v>
      </c>
      <c r="W69" s="58">
        <f t="shared" si="3"/>
        <v>0</v>
      </c>
      <c r="X69" s="58">
        <v>0</v>
      </c>
      <c r="Y69" s="58">
        <f t="shared" si="4"/>
        <v>0</v>
      </c>
      <c r="Z69" s="58"/>
      <c r="AA69" s="58"/>
      <c r="AB69" s="58"/>
      <c r="AC69" s="58"/>
      <c r="AD69" s="58">
        <v>0</v>
      </c>
      <c r="AE69" s="58"/>
    </row>
    <row r="70" spans="1:31">
      <c r="A70" s="92" t="s">
        <v>140</v>
      </c>
      <c r="B70" s="93" t="s">
        <v>121</v>
      </c>
      <c r="C70" s="55">
        <v>72.73</v>
      </c>
      <c r="D70" s="58">
        <v>4</v>
      </c>
      <c r="E70" s="58">
        <v>6</v>
      </c>
      <c r="F70" s="94">
        <f t="shared" si="7"/>
        <v>8.2496906366011272E-2</v>
      </c>
      <c r="G70" s="58">
        <v>0</v>
      </c>
      <c r="H70" s="78">
        <f t="shared" si="0"/>
        <v>0</v>
      </c>
      <c r="I70" s="58"/>
      <c r="J70" s="75"/>
      <c r="K70" s="58"/>
      <c r="L70" s="58"/>
      <c r="M70" s="58">
        <v>0</v>
      </c>
      <c r="N70" s="95"/>
      <c r="O70" s="58">
        <v>0</v>
      </c>
      <c r="P70" s="58"/>
      <c r="Q70" s="58"/>
      <c r="R70" s="58"/>
      <c r="S70" s="58">
        <v>0</v>
      </c>
      <c r="T70" s="58"/>
      <c r="U70" s="77">
        <f t="shared" si="1"/>
        <v>0</v>
      </c>
      <c r="V70" s="58">
        <f t="shared" si="2"/>
        <v>0</v>
      </c>
      <c r="W70" s="58">
        <f t="shared" si="3"/>
        <v>0</v>
      </c>
      <c r="X70" s="58">
        <v>0</v>
      </c>
      <c r="Y70" s="58">
        <v>0</v>
      </c>
      <c r="Z70" s="58"/>
      <c r="AA70" s="58"/>
      <c r="AB70" s="58"/>
      <c r="AC70" s="58"/>
      <c r="AD70" s="58">
        <v>0</v>
      </c>
      <c r="AE70" s="58"/>
    </row>
    <row r="71" spans="1:31">
      <c r="A71" s="92" t="s">
        <v>141</v>
      </c>
      <c r="B71" s="93" t="s">
        <v>122</v>
      </c>
      <c r="C71" s="55">
        <v>77.900000000000006</v>
      </c>
      <c r="D71" s="58">
        <v>8</v>
      </c>
      <c r="E71" s="58">
        <v>7</v>
      </c>
      <c r="F71" s="94">
        <f t="shared" si="7"/>
        <v>8.9858793324775352E-2</v>
      </c>
      <c r="G71" s="58">
        <v>0</v>
      </c>
      <c r="H71" s="78">
        <f t="shared" si="0"/>
        <v>0</v>
      </c>
      <c r="I71" s="58"/>
      <c r="J71" s="75"/>
      <c r="K71" s="58"/>
      <c r="L71" s="58"/>
      <c r="M71" s="58">
        <v>0</v>
      </c>
      <c r="N71" s="95"/>
      <c r="O71" s="58">
        <v>0</v>
      </c>
      <c r="P71" s="58"/>
      <c r="Q71" s="58"/>
      <c r="R71" s="58"/>
      <c r="S71" s="58">
        <v>0</v>
      </c>
      <c r="T71" s="58"/>
      <c r="U71" s="77">
        <f t="shared" si="1"/>
        <v>0</v>
      </c>
      <c r="V71" s="58">
        <f t="shared" si="2"/>
        <v>0</v>
      </c>
      <c r="W71" s="58">
        <f t="shared" si="3"/>
        <v>0</v>
      </c>
      <c r="X71" s="58">
        <v>0</v>
      </c>
      <c r="Y71" s="58">
        <f t="shared" si="4"/>
        <v>0</v>
      </c>
      <c r="Z71" s="58"/>
      <c r="AA71" s="58"/>
      <c r="AB71" s="58"/>
      <c r="AC71" s="58"/>
      <c r="AD71" s="58">
        <v>0</v>
      </c>
      <c r="AE71" s="58"/>
    </row>
    <row r="72" spans="1:31">
      <c r="A72" s="92" t="s">
        <v>142</v>
      </c>
      <c r="B72" s="93" t="s">
        <v>123</v>
      </c>
      <c r="C72" s="55">
        <v>46.33</v>
      </c>
      <c r="D72" s="58">
        <v>13</v>
      </c>
      <c r="E72" s="58">
        <v>14</v>
      </c>
      <c r="F72" s="94">
        <f t="shared" si="7"/>
        <v>0.30218001295057201</v>
      </c>
      <c r="G72" s="58">
        <v>1</v>
      </c>
      <c r="H72" s="78">
        <f t="shared" si="0"/>
        <v>7.6920000000000002</v>
      </c>
      <c r="I72" s="58"/>
      <c r="J72" s="75"/>
      <c r="K72" s="58"/>
      <c r="L72" s="58"/>
      <c r="M72" s="58">
        <v>1</v>
      </c>
      <c r="N72" s="95"/>
      <c r="O72" s="58">
        <v>1</v>
      </c>
      <c r="P72" s="58"/>
      <c r="Q72" s="58"/>
      <c r="R72" s="58"/>
      <c r="S72" s="58">
        <v>1</v>
      </c>
      <c r="T72" s="58"/>
      <c r="U72" s="77">
        <f t="shared" si="1"/>
        <v>100</v>
      </c>
      <c r="V72" s="58">
        <f t="shared" si="2"/>
        <v>1</v>
      </c>
      <c r="W72" s="58">
        <f t="shared" si="3"/>
        <v>7.1430000000000007</v>
      </c>
      <c r="X72" s="58">
        <v>1</v>
      </c>
      <c r="Y72" s="58">
        <f t="shared" si="4"/>
        <v>7.1428571428571432</v>
      </c>
      <c r="Z72" s="58"/>
      <c r="AA72" s="58"/>
      <c r="AB72" s="58"/>
      <c r="AC72" s="58"/>
      <c r="AD72" s="58">
        <v>1</v>
      </c>
      <c r="AE72" s="58"/>
    </row>
    <row r="73" spans="1:31">
      <c r="A73" s="92"/>
      <c r="B73" s="96" t="s">
        <v>64</v>
      </c>
      <c r="C73" s="97">
        <f>SUM(C59:C72)</f>
        <v>1003.5300000000001</v>
      </c>
      <c r="D73" s="98">
        <f>SUM(D59:D72)</f>
        <v>129</v>
      </c>
      <c r="E73" s="98">
        <f>SUM(E59:E72)</f>
        <v>128</v>
      </c>
      <c r="F73" s="94">
        <f t="shared" si="7"/>
        <v>0.12754974938467209</v>
      </c>
      <c r="G73" s="99">
        <f>SUM(G59:G72)</f>
        <v>6</v>
      </c>
      <c r="H73" s="100">
        <f t="shared" si="0"/>
        <v>4.6509999999999998</v>
      </c>
      <c r="I73" s="58"/>
      <c r="J73" s="101">
        <f>SUM(J59:J72)</f>
        <v>0</v>
      </c>
      <c r="K73" s="58"/>
      <c r="L73" s="58"/>
      <c r="M73" s="101">
        <f>SUM(M59:M72)</f>
        <v>6</v>
      </c>
      <c r="N73" s="101">
        <f t="shared" ref="N73:O73" si="8">SUM(N59:N72)</f>
        <v>0</v>
      </c>
      <c r="O73" s="101">
        <f t="shared" si="8"/>
        <v>3</v>
      </c>
      <c r="P73" s="58"/>
      <c r="Q73" s="58"/>
      <c r="R73" s="58"/>
      <c r="S73" s="98">
        <f>SUM(S59:S72)</f>
        <v>3</v>
      </c>
      <c r="T73" s="98"/>
      <c r="U73" s="102">
        <f t="shared" si="1"/>
        <v>50</v>
      </c>
      <c r="V73" s="98">
        <f t="shared" si="2"/>
        <v>12</v>
      </c>
      <c r="W73" s="98">
        <f t="shared" si="3"/>
        <v>9.375</v>
      </c>
      <c r="X73" s="98">
        <f>SUM(X59:X72)</f>
        <v>7</v>
      </c>
      <c r="Y73" s="98">
        <f t="shared" si="4"/>
        <v>5.46875</v>
      </c>
      <c r="Z73" s="98"/>
      <c r="AA73" s="98"/>
      <c r="AB73" s="98"/>
      <c r="AC73" s="98"/>
      <c r="AD73" s="98">
        <f>SUM(AD59:AD72)</f>
        <v>7</v>
      </c>
      <c r="AE73" s="98"/>
    </row>
    <row r="74" spans="1:31" s="105" customFormat="1">
      <c r="A74" s="103"/>
      <c r="B74" s="96" t="s">
        <v>124</v>
      </c>
      <c r="C74" s="97">
        <f>SUM(C57+C73)</f>
        <v>2074.5320000000002</v>
      </c>
      <c r="D74" s="104">
        <f>SUM(D57+D73)</f>
        <v>453</v>
      </c>
      <c r="E74" s="98">
        <f>SUM(E73+E57)</f>
        <v>422</v>
      </c>
      <c r="F74" s="94">
        <f t="shared" si="7"/>
        <v>0.20341937362258089</v>
      </c>
      <c r="G74" s="104">
        <f>SUM(G73+G57)</f>
        <v>24</v>
      </c>
      <c r="H74" s="100">
        <f t="shared" si="0"/>
        <v>5.298</v>
      </c>
      <c r="I74" s="98"/>
      <c r="J74" s="101">
        <f>J57+J73</f>
        <v>0</v>
      </c>
      <c r="K74" s="98"/>
      <c r="L74" s="98"/>
      <c r="M74" s="101">
        <f>M57+M73</f>
        <v>24</v>
      </c>
      <c r="N74" s="101">
        <f t="shared" ref="N74:T74" si="9">N57+N73</f>
        <v>0</v>
      </c>
      <c r="O74" s="101">
        <f t="shared" si="9"/>
        <v>11</v>
      </c>
      <c r="P74" s="101">
        <f t="shared" si="9"/>
        <v>0</v>
      </c>
      <c r="Q74" s="101">
        <f t="shared" si="9"/>
        <v>0</v>
      </c>
      <c r="R74" s="101">
        <f t="shared" si="9"/>
        <v>0</v>
      </c>
      <c r="S74" s="101">
        <f t="shared" si="9"/>
        <v>11</v>
      </c>
      <c r="T74" s="101">
        <f t="shared" si="9"/>
        <v>0</v>
      </c>
      <c r="U74" s="102">
        <f t="shared" si="1"/>
        <v>45.8</v>
      </c>
      <c r="V74" s="98">
        <f t="shared" si="2"/>
        <v>42</v>
      </c>
      <c r="W74" s="98">
        <f t="shared" si="3"/>
        <v>9.9529999999999994</v>
      </c>
      <c r="X74" s="98">
        <f>SUM(X57+X73)</f>
        <v>23</v>
      </c>
      <c r="Y74" s="98">
        <f t="shared" si="4"/>
        <v>5.4502369668246446</v>
      </c>
      <c r="Z74" s="98"/>
      <c r="AA74" s="98"/>
      <c r="AB74" s="98"/>
      <c r="AC74" s="98"/>
      <c r="AD74" s="98">
        <f>SUM(AD57+AD73)</f>
        <v>23</v>
      </c>
      <c r="AE74" s="98"/>
    </row>
    <row r="75" spans="1:31">
      <c r="A75" s="160" t="s">
        <v>125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</row>
    <row r="76" spans="1:31">
      <c r="A76" s="61" t="s">
        <v>143</v>
      </c>
      <c r="B76" s="62" t="s">
        <v>126</v>
      </c>
      <c r="C76" s="55">
        <v>5.7</v>
      </c>
      <c r="D76" s="58">
        <v>0</v>
      </c>
      <c r="E76" s="58">
        <v>0</v>
      </c>
      <c r="F76" s="58">
        <f>SUM(E76/C76)</f>
        <v>0</v>
      </c>
      <c r="G76" s="58" t="s">
        <v>147</v>
      </c>
      <c r="H76" s="45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>
      <c r="A77" s="61" t="s">
        <v>144</v>
      </c>
      <c r="B77" s="62" t="s">
        <v>127</v>
      </c>
      <c r="C77" s="55">
        <v>3.3</v>
      </c>
      <c r="D77" s="58">
        <v>4</v>
      </c>
      <c r="E77" s="58">
        <v>4</v>
      </c>
      <c r="F77" s="94">
        <f t="shared" ref="F77:F80" si="10">SUM(E77/C77)</f>
        <v>1.2121212121212122</v>
      </c>
      <c r="G77" s="58" t="s">
        <v>147</v>
      </c>
      <c r="H77" s="45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>
      <c r="A78" s="61" t="s">
        <v>145</v>
      </c>
      <c r="B78" s="127" t="s">
        <v>128</v>
      </c>
      <c r="C78" s="55">
        <v>44.436</v>
      </c>
      <c r="D78" s="58">
        <v>13</v>
      </c>
      <c r="E78" s="58">
        <v>10</v>
      </c>
      <c r="F78" s="94">
        <f t="shared" si="10"/>
        <v>0.22504275812404356</v>
      </c>
      <c r="G78" s="58" t="s">
        <v>147</v>
      </c>
      <c r="H78" s="45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>
      <c r="A79" s="61" t="s">
        <v>146</v>
      </c>
      <c r="B79" s="62" t="s">
        <v>129</v>
      </c>
      <c r="C79" s="55">
        <v>9.49</v>
      </c>
      <c r="D79" s="58">
        <v>10</v>
      </c>
      <c r="E79" s="58">
        <v>10</v>
      </c>
      <c r="F79" s="94">
        <f t="shared" si="10"/>
        <v>1.053740779768177</v>
      </c>
      <c r="G79" s="58" t="s">
        <v>147</v>
      </c>
      <c r="H79" s="45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>
      <c r="A80" s="61"/>
      <c r="B80" s="106" t="s">
        <v>124</v>
      </c>
      <c r="C80" s="97">
        <f>SUM(C74+C76+C77+C78+C79)</f>
        <v>2137.4580000000001</v>
      </c>
      <c r="D80" s="104">
        <f>SUM(D74+D76+D77+D78+D79)</f>
        <v>480</v>
      </c>
      <c r="E80" s="98">
        <f>SUM(E74+E76+E77+E78+E79)</f>
        <v>446</v>
      </c>
      <c r="F80" s="94">
        <f t="shared" si="10"/>
        <v>0.20865907072793943</v>
      </c>
      <c r="G80" s="58" t="s">
        <v>147</v>
      </c>
      <c r="H80" s="45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</sheetData>
  <mergeCells count="39">
    <mergeCell ref="P9:T9"/>
    <mergeCell ref="U9:U11"/>
    <mergeCell ref="V9:V11"/>
    <mergeCell ref="W9:W11"/>
    <mergeCell ref="A13:AE13"/>
    <mergeCell ref="A58:AE58"/>
    <mergeCell ref="A75:AE75"/>
    <mergeCell ref="G8:N8"/>
    <mergeCell ref="O8:U8"/>
    <mergeCell ref="V8:W8"/>
    <mergeCell ref="X8:AE8"/>
    <mergeCell ref="X9:X11"/>
    <mergeCell ref="Y9:Y11"/>
    <mergeCell ref="Z9:Z11"/>
    <mergeCell ref="AA9:AE9"/>
    <mergeCell ref="J10:M10"/>
    <mergeCell ref="N10:N11"/>
    <mergeCell ref="P10:S10"/>
    <mergeCell ref="T10:T11"/>
    <mergeCell ref="AA10:AD10"/>
    <mergeCell ref="AE10:AE11"/>
    <mergeCell ref="J9:N9"/>
    <mergeCell ref="O9:O11"/>
    <mergeCell ref="A1:AE1"/>
    <mergeCell ref="A2:AE2"/>
    <mergeCell ref="A4:O4"/>
    <mergeCell ref="A5:O5"/>
    <mergeCell ref="A7:A11"/>
    <mergeCell ref="B7:B11"/>
    <mergeCell ref="C7:C11"/>
    <mergeCell ref="D7:E8"/>
    <mergeCell ref="F7:F11"/>
    <mergeCell ref="G7:U7"/>
    <mergeCell ref="D9:D11"/>
    <mergeCell ref="E9:E11"/>
    <mergeCell ref="G9:G11"/>
    <mergeCell ref="H9:H11"/>
    <mergeCell ref="I9:I11"/>
    <mergeCell ref="V7:AE7"/>
  </mergeCells>
  <pageMargins left="0.70866141732283472" right="0.31496062992125984" top="0.74803149606299213" bottom="0.74803149606299213" header="0.31496062992125984" footer="0.31496062992125984"/>
  <pageSetup paperSize="9" scale="64" fitToHeight="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1"/>
  <sheetViews>
    <sheetView view="pageBreakPreview" topLeftCell="A53" zoomScale="120" zoomScaleNormal="70" zoomScaleSheetLayoutView="120" workbookViewId="0">
      <selection activeCell="A82" sqref="A82:XFD84"/>
    </sheetView>
  </sheetViews>
  <sheetFormatPr defaultRowHeight="15"/>
  <cols>
    <col min="1" max="1" width="3.7109375" style="7" customWidth="1"/>
    <col min="2" max="2" width="22.7109375" style="7" customWidth="1"/>
    <col min="3" max="3" width="13.85546875" style="7" customWidth="1"/>
    <col min="4" max="4" width="9.85546875" style="7" bestFit="1" customWidth="1"/>
    <col min="5" max="5" width="9.140625" style="7"/>
    <col min="6" max="6" width="18.28515625" style="7" customWidth="1"/>
    <col min="7" max="7" width="4.85546875" style="7" bestFit="1" customWidth="1"/>
    <col min="8" max="8" width="5.28515625" style="7" customWidth="1"/>
    <col min="9" max="9" width="4.85546875" style="7" customWidth="1"/>
    <col min="10" max="10" width="4.7109375" style="7" customWidth="1"/>
    <col min="11" max="11" width="5.7109375" style="7" customWidth="1"/>
    <col min="12" max="12" width="5.28515625" style="7" customWidth="1"/>
    <col min="13" max="13" width="5.7109375" style="7" customWidth="1"/>
    <col min="14" max="14" width="4.28515625" style="7" customWidth="1"/>
    <col min="15" max="15" width="4" style="7" customWidth="1"/>
    <col min="16" max="16" width="5.5703125" style="7" customWidth="1"/>
    <col min="17" max="17" width="6.42578125" style="7" customWidth="1"/>
    <col min="18" max="18" width="5.42578125" style="7" customWidth="1"/>
    <col min="19" max="19" width="5.140625" style="7" customWidth="1"/>
    <col min="20" max="21" width="4.7109375" style="7" customWidth="1"/>
    <col min="22" max="22" width="4.85546875" style="7" customWidth="1"/>
    <col min="23" max="23" width="5.85546875" style="7" customWidth="1"/>
    <col min="24" max="24" width="4.5703125" style="7" customWidth="1"/>
    <col min="25" max="25" width="4.42578125" style="7" customWidth="1"/>
    <col min="26" max="26" width="5" style="7" customWidth="1"/>
    <col min="27" max="27" width="4.42578125" style="7" customWidth="1"/>
    <col min="28" max="28" width="6" style="7" customWidth="1"/>
    <col min="29" max="29" width="4" style="7" customWidth="1"/>
    <col min="30" max="30" width="5.42578125" style="7" customWidth="1"/>
    <col min="31" max="31" width="4.28515625" style="7" customWidth="1"/>
    <col min="32" max="16384" width="9.140625" style="7"/>
  </cols>
  <sheetData>
    <row r="1" spans="1:31" ht="20.25">
      <c r="A1" s="168" t="s">
        <v>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</row>
    <row r="2" spans="1:31" ht="20.25">
      <c r="A2" s="168" t="s">
        <v>173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</row>
    <row r="3" spans="1:31" ht="9.75" customHeight="1">
      <c r="A3" s="1"/>
    </row>
    <row r="4" spans="1:31" ht="18.75">
      <c r="A4" s="169" t="s">
        <v>19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31" ht="18.75">
      <c r="A5" s="169" t="s">
        <v>151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31" ht="5.25" customHeight="1">
      <c r="A6" s="1"/>
    </row>
    <row r="7" spans="1:31" s="60" customFormat="1" ht="77.25" customHeight="1">
      <c r="A7" s="156" t="s">
        <v>1</v>
      </c>
      <c r="B7" s="156" t="s">
        <v>167</v>
      </c>
      <c r="C7" s="156" t="s">
        <v>168</v>
      </c>
      <c r="D7" s="156" t="s">
        <v>169</v>
      </c>
      <c r="E7" s="156"/>
      <c r="F7" s="156" t="s">
        <v>171</v>
      </c>
      <c r="G7" s="156">
        <v>2023</v>
      </c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>
        <v>2024</v>
      </c>
      <c r="W7" s="156"/>
      <c r="X7" s="156"/>
      <c r="Y7" s="156"/>
      <c r="Z7" s="156"/>
      <c r="AA7" s="156"/>
      <c r="AB7" s="156"/>
      <c r="AC7" s="156"/>
      <c r="AD7" s="156"/>
      <c r="AE7" s="156"/>
    </row>
    <row r="8" spans="1:31" s="60" customFormat="1" ht="55.5" customHeight="1">
      <c r="A8" s="156"/>
      <c r="B8" s="156"/>
      <c r="C8" s="156"/>
      <c r="D8" s="156"/>
      <c r="E8" s="156"/>
      <c r="F8" s="156"/>
      <c r="G8" s="156" t="s">
        <v>2</v>
      </c>
      <c r="H8" s="156"/>
      <c r="I8" s="156"/>
      <c r="J8" s="156"/>
      <c r="K8" s="156"/>
      <c r="L8" s="156"/>
      <c r="M8" s="156"/>
      <c r="N8" s="156"/>
      <c r="O8" s="156" t="s">
        <v>3</v>
      </c>
      <c r="P8" s="156"/>
      <c r="Q8" s="156"/>
      <c r="R8" s="156"/>
      <c r="S8" s="156"/>
      <c r="T8" s="156"/>
      <c r="U8" s="156"/>
      <c r="V8" s="156" t="s">
        <v>172</v>
      </c>
      <c r="W8" s="156"/>
      <c r="X8" s="156" t="s">
        <v>4</v>
      </c>
      <c r="Y8" s="156"/>
      <c r="Z8" s="156"/>
      <c r="AA8" s="156"/>
      <c r="AB8" s="156"/>
      <c r="AC8" s="156"/>
      <c r="AD8" s="156"/>
      <c r="AE8" s="156"/>
    </row>
    <row r="9" spans="1:31" s="60" customFormat="1">
      <c r="A9" s="156"/>
      <c r="B9" s="156"/>
      <c r="C9" s="156"/>
      <c r="D9" s="156">
        <v>2023</v>
      </c>
      <c r="E9" s="156">
        <v>2024</v>
      </c>
      <c r="F9" s="156"/>
      <c r="G9" s="157" t="s">
        <v>5</v>
      </c>
      <c r="H9" s="157" t="s">
        <v>6</v>
      </c>
      <c r="I9" s="157" t="s">
        <v>7</v>
      </c>
      <c r="J9" s="156" t="s">
        <v>8</v>
      </c>
      <c r="K9" s="156"/>
      <c r="L9" s="156"/>
      <c r="M9" s="156"/>
      <c r="N9" s="156"/>
      <c r="O9" s="157" t="s">
        <v>5</v>
      </c>
      <c r="P9" s="156" t="s">
        <v>8</v>
      </c>
      <c r="Q9" s="156"/>
      <c r="R9" s="156"/>
      <c r="S9" s="156"/>
      <c r="T9" s="156"/>
      <c r="U9" s="157" t="s">
        <v>9</v>
      </c>
      <c r="V9" s="157" t="s">
        <v>5</v>
      </c>
      <c r="W9" s="157" t="s">
        <v>6</v>
      </c>
      <c r="X9" s="157" t="s">
        <v>5</v>
      </c>
      <c r="Y9" s="157" t="s">
        <v>6</v>
      </c>
      <c r="Z9" s="157" t="s">
        <v>10</v>
      </c>
      <c r="AA9" s="156" t="s">
        <v>8</v>
      </c>
      <c r="AB9" s="156"/>
      <c r="AC9" s="156"/>
      <c r="AD9" s="156"/>
      <c r="AE9" s="156"/>
    </row>
    <row r="10" spans="1:31" s="60" customFormat="1" ht="24" customHeight="1">
      <c r="A10" s="156"/>
      <c r="B10" s="156"/>
      <c r="C10" s="156"/>
      <c r="D10" s="156"/>
      <c r="E10" s="156"/>
      <c r="F10" s="156"/>
      <c r="G10" s="157"/>
      <c r="H10" s="157"/>
      <c r="I10" s="157"/>
      <c r="J10" s="156" t="s">
        <v>11</v>
      </c>
      <c r="K10" s="156"/>
      <c r="L10" s="156"/>
      <c r="M10" s="156"/>
      <c r="N10" s="157" t="s">
        <v>12</v>
      </c>
      <c r="O10" s="157"/>
      <c r="P10" s="156" t="s">
        <v>11</v>
      </c>
      <c r="Q10" s="156"/>
      <c r="R10" s="156"/>
      <c r="S10" s="156"/>
      <c r="T10" s="157" t="s">
        <v>13</v>
      </c>
      <c r="U10" s="157"/>
      <c r="V10" s="157"/>
      <c r="W10" s="157"/>
      <c r="X10" s="157"/>
      <c r="Y10" s="157"/>
      <c r="Z10" s="157"/>
      <c r="AA10" s="156" t="s">
        <v>11</v>
      </c>
      <c r="AB10" s="156"/>
      <c r="AC10" s="156"/>
      <c r="AD10" s="156"/>
      <c r="AE10" s="157" t="s">
        <v>13</v>
      </c>
    </row>
    <row r="11" spans="1:31" s="60" customFormat="1" ht="93.75" customHeight="1">
      <c r="A11" s="156"/>
      <c r="B11" s="156"/>
      <c r="C11" s="156"/>
      <c r="D11" s="156"/>
      <c r="E11" s="156"/>
      <c r="F11" s="156"/>
      <c r="G11" s="157"/>
      <c r="H11" s="157"/>
      <c r="I11" s="157"/>
      <c r="J11" s="134" t="s">
        <v>14</v>
      </c>
      <c r="K11" s="134" t="s">
        <v>15</v>
      </c>
      <c r="L11" s="134" t="s">
        <v>16</v>
      </c>
      <c r="M11" s="134" t="s">
        <v>17</v>
      </c>
      <c r="N11" s="157"/>
      <c r="O11" s="157"/>
      <c r="P11" s="134" t="s">
        <v>14</v>
      </c>
      <c r="Q11" s="134" t="s">
        <v>15</v>
      </c>
      <c r="R11" s="134" t="s">
        <v>16</v>
      </c>
      <c r="S11" s="134" t="s">
        <v>17</v>
      </c>
      <c r="T11" s="157"/>
      <c r="U11" s="157"/>
      <c r="V11" s="157"/>
      <c r="W11" s="157"/>
      <c r="X11" s="157"/>
      <c r="Y11" s="157"/>
      <c r="Z11" s="157"/>
      <c r="AA11" s="155" t="s">
        <v>14</v>
      </c>
      <c r="AB11" s="155" t="s">
        <v>15</v>
      </c>
      <c r="AC11" s="155" t="s">
        <v>16</v>
      </c>
      <c r="AD11" s="155" t="s">
        <v>17</v>
      </c>
      <c r="AE11" s="157"/>
    </row>
    <row r="12" spans="1:31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133">
        <v>7</v>
      </c>
      <c r="H12" s="133">
        <v>8</v>
      </c>
      <c r="I12" s="133">
        <v>9</v>
      </c>
      <c r="J12" s="133">
        <v>10</v>
      </c>
      <c r="K12" s="133">
        <v>11</v>
      </c>
      <c r="L12" s="133">
        <v>12</v>
      </c>
      <c r="M12" s="133">
        <v>13</v>
      </c>
      <c r="N12" s="133">
        <v>14</v>
      </c>
      <c r="O12" s="133">
        <v>15</v>
      </c>
      <c r="P12" s="133">
        <v>16</v>
      </c>
      <c r="Q12" s="133">
        <v>17</v>
      </c>
      <c r="R12" s="133">
        <v>18</v>
      </c>
      <c r="S12" s="133">
        <v>19</v>
      </c>
      <c r="T12" s="133">
        <v>20</v>
      </c>
      <c r="U12" s="133">
        <v>21</v>
      </c>
      <c r="V12" s="154">
        <v>22</v>
      </c>
      <c r="W12" s="154">
        <v>23</v>
      </c>
      <c r="X12" s="154">
        <v>24</v>
      </c>
      <c r="Y12" s="154">
        <v>25</v>
      </c>
      <c r="Z12" s="154">
        <v>26</v>
      </c>
      <c r="AA12" s="154">
        <v>27</v>
      </c>
      <c r="AB12" s="154">
        <v>28</v>
      </c>
      <c r="AC12" s="154">
        <v>29</v>
      </c>
      <c r="AD12" s="154">
        <v>30</v>
      </c>
      <c r="AE12" s="154">
        <v>31</v>
      </c>
    </row>
    <row r="13" spans="1:31">
      <c r="A13" s="170" t="s">
        <v>18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</row>
    <row r="14" spans="1:31">
      <c r="A14" s="2" t="s">
        <v>65</v>
      </c>
      <c r="B14" s="4" t="s">
        <v>21</v>
      </c>
      <c r="C14" s="8">
        <v>36.86</v>
      </c>
      <c r="D14" s="10">
        <v>0</v>
      </c>
      <c r="E14" s="38"/>
      <c r="F14" s="15">
        <f>SUM(E14/C14)</f>
        <v>0</v>
      </c>
      <c r="G14" s="32">
        <v>0</v>
      </c>
      <c r="H14" s="15">
        <f>IF(D14=0,0,ROUND(G14*100/D14,3))</f>
        <v>0</v>
      </c>
      <c r="I14" s="38"/>
      <c r="J14" s="28"/>
      <c r="K14" s="38"/>
      <c r="L14" s="38"/>
      <c r="M14" s="32">
        <v>0</v>
      </c>
      <c r="N14" s="28"/>
      <c r="O14" s="38"/>
      <c r="P14" s="38"/>
      <c r="Q14" s="38"/>
      <c r="R14" s="38"/>
      <c r="S14" s="38"/>
      <c r="T14" s="38"/>
      <c r="U14" s="38">
        <f>IF(G14=0,0,ROUND(O14*100/G14,1))</f>
        <v>0</v>
      </c>
      <c r="V14" s="123">
        <v>0</v>
      </c>
      <c r="W14" s="123">
        <v>0</v>
      </c>
      <c r="X14" s="123">
        <v>0</v>
      </c>
      <c r="Y14" s="123">
        <v>0</v>
      </c>
      <c r="Z14" s="38"/>
      <c r="AA14" s="38"/>
      <c r="AB14" s="38"/>
      <c r="AC14" s="38"/>
      <c r="AD14" s="38">
        <v>0</v>
      </c>
      <c r="AE14" s="38">
        <v>0</v>
      </c>
    </row>
    <row r="15" spans="1:31">
      <c r="A15" s="2" t="s">
        <v>66</v>
      </c>
      <c r="B15" s="4" t="s">
        <v>22</v>
      </c>
      <c r="C15" s="8">
        <v>49.981999999999999</v>
      </c>
      <c r="D15" s="10">
        <v>0</v>
      </c>
      <c r="E15" s="38"/>
      <c r="F15" s="40">
        <f>SUM(E15/C15)</f>
        <v>0</v>
      </c>
      <c r="G15" s="32">
        <v>0</v>
      </c>
      <c r="H15" s="15">
        <f t="shared" ref="H15:H74" si="0">IF(D15=0,0,ROUND(G15*100/D15,3))</f>
        <v>0</v>
      </c>
      <c r="I15" s="38"/>
      <c r="J15" s="28"/>
      <c r="K15" s="38"/>
      <c r="L15" s="38"/>
      <c r="M15" s="32">
        <v>0</v>
      </c>
      <c r="N15" s="28"/>
      <c r="O15" s="38"/>
      <c r="P15" s="38"/>
      <c r="Q15" s="38"/>
      <c r="R15" s="38"/>
      <c r="S15" s="38"/>
      <c r="T15" s="38"/>
      <c r="U15" s="38">
        <f t="shared" ref="U15:U74" si="1">IF(G15=0,0,ROUND(O15*100/G15,1))</f>
        <v>0</v>
      </c>
      <c r="V15" s="123">
        <v>0</v>
      </c>
      <c r="W15" s="123">
        <v>0</v>
      </c>
      <c r="X15" s="123">
        <v>0</v>
      </c>
      <c r="Y15" s="123">
        <v>0</v>
      </c>
      <c r="Z15" s="38"/>
      <c r="AA15" s="38"/>
      <c r="AB15" s="38"/>
      <c r="AC15" s="38"/>
      <c r="AD15" s="38">
        <v>0</v>
      </c>
      <c r="AE15" s="38">
        <v>0</v>
      </c>
    </row>
    <row r="16" spans="1:31">
      <c r="A16" s="2" t="s">
        <v>67</v>
      </c>
      <c r="B16" s="4" t="s">
        <v>23</v>
      </c>
      <c r="C16" s="56">
        <v>16.64</v>
      </c>
      <c r="D16" s="10">
        <v>0</v>
      </c>
      <c r="E16" s="25"/>
      <c r="F16" s="15">
        <f t="shared" ref="F16:F57" si="2">SUM(E16/C16)</f>
        <v>0</v>
      </c>
      <c r="G16" s="32">
        <v>0</v>
      </c>
      <c r="H16" s="15">
        <f t="shared" si="0"/>
        <v>0</v>
      </c>
      <c r="I16" s="41"/>
      <c r="J16" s="28"/>
      <c r="K16" s="25"/>
      <c r="L16" s="25"/>
      <c r="M16" s="32">
        <v>0</v>
      </c>
      <c r="N16" s="28"/>
      <c r="O16" s="41"/>
      <c r="P16" s="41"/>
      <c r="Q16" s="41"/>
      <c r="R16" s="41"/>
      <c r="S16" s="41"/>
      <c r="T16" s="41"/>
      <c r="U16" s="38">
        <f t="shared" si="1"/>
        <v>0</v>
      </c>
      <c r="V16" s="25">
        <v>0</v>
      </c>
      <c r="W16" s="25">
        <v>0</v>
      </c>
      <c r="X16" s="25">
        <v>0</v>
      </c>
      <c r="Y16" s="25">
        <v>0</v>
      </c>
      <c r="Z16" s="41"/>
      <c r="AA16" s="41"/>
      <c r="AB16" s="41"/>
      <c r="AC16" s="41"/>
      <c r="AD16" s="25">
        <v>0</v>
      </c>
      <c r="AE16" s="25">
        <v>0</v>
      </c>
    </row>
    <row r="17" spans="1:31">
      <c r="A17" s="2" t="s">
        <v>68</v>
      </c>
      <c r="B17" s="4" t="s">
        <v>24</v>
      </c>
      <c r="C17" s="8">
        <v>11.34</v>
      </c>
      <c r="D17" s="10">
        <v>0</v>
      </c>
      <c r="E17" s="41"/>
      <c r="F17" s="15">
        <f t="shared" si="2"/>
        <v>0</v>
      </c>
      <c r="G17" s="32">
        <v>0</v>
      </c>
      <c r="H17" s="15">
        <f t="shared" si="0"/>
        <v>0</v>
      </c>
      <c r="I17" s="41"/>
      <c r="J17" s="28"/>
      <c r="K17" s="25"/>
      <c r="L17" s="25"/>
      <c r="M17" s="32">
        <v>0</v>
      </c>
      <c r="N17" s="28"/>
      <c r="O17" s="41"/>
      <c r="P17" s="41"/>
      <c r="Q17" s="41"/>
      <c r="R17" s="41"/>
      <c r="S17" s="41"/>
      <c r="T17" s="41"/>
      <c r="U17" s="38">
        <f t="shared" si="1"/>
        <v>0</v>
      </c>
      <c r="V17" s="25">
        <v>0</v>
      </c>
      <c r="W17" s="25">
        <v>0</v>
      </c>
      <c r="X17" s="25">
        <v>0</v>
      </c>
      <c r="Y17" s="25">
        <v>0</v>
      </c>
      <c r="Z17" s="41"/>
      <c r="AA17" s="41"/>
      <c r="AB17" s="41"/>
      <c r="AC17" s="41"/>
      <c r="AD17" s="25">
        <v>0</v>
      </c>
      <c r="AE17" s="25">
        <v>0</v>
      </c>
    </row>
    <row r="18" spans="1:31">
      <c r="A18" s="2" t="s">
        <v>69</v>
      </c>
      <c r="B18" s="4" t="s">
        <v>25</v>
      </c>
      <c r="C18" s="8">
        <v>3.3130000000000002</v>
      </c>
      <c r="D18" s="10">
        <v>0</v>
      </c>
      <c r="E18" s="41"/>
      <c r="F18" s="15">
        <f t="shared" si="2"/>
        <v>0</v>
      </c>
      <c r="G18" s="32">
        <v>0</v>
      </c>
      <c r="H18" s="15">
        <f t="shared" si="0"/>
        <v>0</v>
      </c>
      <c r="I18" s="41"/>
      <c r="J18" s="28"/>
      <c r="K18" s="25"/>
      <c r="L18" s="25"/>
      <c r="M18" s="32">
        <v>0</v>
      </c>
      <c r="N18" s="28"/>
      <c r="O18" s="41"/>
      <c r="P18" s="41"/>
      <c r="Q18" s="41"/>
      <c r="R18" s="41"/>
      <c r="S18" s="41"/>
      <c r="T18" s="41"/>
      <c r="U18" s="38">
        <f t="shared" si="1"/>
        <v>0</v>
      </c>
      <c r="V18" s="25">
        <v>0</v>
      </c>
      <c r="W18" s="25">
        <v>0</v>
      </c>
      <c r="X18" s="25">
        <v>0</v>
      </c>
      <c r="Y18" s="25">
        <v>0</v>
      </c>
      <c r="Z18" s="41"/>
      <c r="AA18" s="41"/>
      <c r="AB18" s="41"/>
      <c r="AC18" s="41"/>
      <c r="AD18" s="25">
        <v>0</v>
      </c>
      <c r="AE18" s="25">
        <v>0</v>
      </c>
    </row>
    <row r="19" spans="1:31">
      <c r="A19" s="2" t="s">
        <v>70</v>
      </c>
      <c r="B19" s="4" t="s">
        <v>26</v>
      </c>
      <c r="C19" s="8">
        <v>67.251000000000005</v>
      </c>
      <c r="D19" s="10">
        <v>0</v>
      </c>
      <c r="E19" s="41"/>
      <c r="F19" s="15">
        <f t="shared" si="2"/>
        <v>0</v>
      </c>
      <c r="G19" s="32">
        <v>0</v>
      </c>
      <c r="H19" s="15">
        <f t="shared" si="0"/>
        <v>0</v>
      </c>
      <c r="I19" s="41"/>
      <c r="J19" s="28"/>
      <c r="K19" s="25"/>
      <c r="L19" s="25"/>
      <c r="M19" s="32">
        <v>0</v>
      </c>
      <c r="N19" s="28"/>
      <c r="O19" s="41"/>
      <c r="P19" s="41"/>
      <c r="Q19" s="41"/>
      <c r="R19" s="41"/>
      <c r="S19" s="41"/>
      <c r="T19" s="41"/>
      <c r="U19" s="38">
        <f t="shared" si="1"/>
        <v>0</v>
      </c>
      <c r="V19" s="25">
        <v>0</v>
      </c>
      <c r="W19" s="25">
        <v>0</v>
      </c>
      <c r="X19" s="25">
        <v>0</v>
      </c>
      <c r="Y19" s="25">
        <v>0</v>
      </c>
      <c r="Z19" s="41"/>
      <c r="AA19" s="41"/>
      <c r="AB19" s="41"/>
      <c r="AC19" s="41"/>
      <c r="AD19" s="25">
        <v>0</v>
      </c>
      <c r="AE19" s="25">
        <v>0</v>
      </c>
    </row>
    <row r="20" spans="1:31">
      <c r="A20" s="2" t="s">
        <v>71</v>
      </c>
      <c r="B20" s="4" t="s">
        <v>27</v>
      </c>
      <c r="C20" s="8">
        <v>22.61</v>
      </c>
      <c r="D20" s="10">
        <v>0</v>
      </c>
      <c r="E20" s="41"/>
      <c r="F20" s="15">
        <f t="shared" si="2"/>
        <v>0</v>
      </c>
      <c r="G20" s="32">
        <v>0</v>
      </c>
      <c r="H20" s="15">
        <f t="shared" si="0"/>
        <v>0</v>
      </c>
      <c r="I20" s="41"/>
      <c r="J20" s="28"/>
      <c r="K20" s="25"/>
      <c r="L20" s="25"/>
      <c r="M20" s="32">
        <v>0</v>
      </c>
      <c r="N20" s="28"/>
      <c r="O20" s="41"/>
      <c r="P20" s="41"/>
      <c r="Q20" s="41"/>
      <c r="R20" s="41"/>
      <c r="S20" s="41"/>
      <c r="T20" s="41"/>
      <c r="U20" s="38">
        <f t="shared" si="1"/>
        <v>0</v>
      </c>
      <c r="V20" s="25">
        <v>0</v>
      </c>
      <c r="W20" s="25">
        <v>0</v>
      </c>
      <c r="X20" s="25">
        <v>0</v>
      </c>
      <c r="Y20" s="25">
        <v>0</v>
      </c>
      <c r="Z20" s="41"/>
      <c r="AA20" s="41"/>
      <c r="AB20" s="41"/>
      <c r="AC20" s="41"/>
      <c r="AD20" s="25">
        <v>0</v>
      </c>
      <c r="AE20" s="25">
        <v>0</v>
      </c>
    </row>
    <row r="21" spans="1:31">
      <c r="A21" s="2" t="s">
        <v>72</v>
      </c>
      <c r="B21" s="4" t="s">
        <v>28</v>
      </c>
      <c r="C21" s="8">
        <v>6.56</v>
      </c>
      <c r="D21" s="10">
        <v>0</v>
      </c>
      <c r="E21" s="41"/>
      <c r="F21" s="15">
        <f t="shared" si="2"/>
        <v>0</v>
      </c>
      <c r="G21" s="32">
        <v>0</v>
      </c>
      <c r="H21" s="15">
        <f t="shared" si="0"/>
        <v>0</v>
      </c>
      <c r="I21" s="41"/>
      <c r="J21" s="28"/>
      <c r="K21" s="25"/>
      <c r="L21" s="25"/>
      <c r="M21" s="32">
        <v>0</v>
      </c>
      <c r="N21" s="28"/>
      <c r="O21" s="41"/>
      <c r="P21" s="41"/>
      <c r="Q21" s="41"/>
      <c r="R21" s="41"/>
      <c r="S21" s="41"/>
      <c r="T21" s="41"/>
      <c r="U21" s="38">
        <f t="shared" si="1"/>
        <v>0</v>
      </c>
      <c r="V21" s="25">
        <v>0</v>
      </c>
      <c r="W21" s="25">
        <v>0</v>
      </c>
      <c r="X21" s="25">
        <v>0</v>
      </c>
      <c r="Y21" s="25">
        <v>0</v>
      </c>
      <c r="Z21" s="41"/>
      <c r="AA21" s="41"/>
      <c r="AB21" s="41"/>
      <c r="AC21" s="41"/>
      <c r="AD21" s="25">
        <v>0</v>
      </c>
      <c r="AE21" s="25">
        <v>0</v>
      </c>
    </row>
    <row r="22" spans="1:31">
      <c r="A22" s="2" t="s">
        <v>73</v>
      </c>
      <c r="B22" s="4" t="s">
        <v>29</v>
      </c>
      <c r="C22" s="8">
        <v>31.2</v>
      </c>
      <c r="D22" s="10">
        <v>0</v>
      </c>
      <c r="E22" s="41"/>
      <c r="F22" s="15">
        <f t="shared" si="2"/>
        <v>0</v>
      </c>
      <c r="G22" s="32">
        <v>0</v>
      </c>
      <c r="H22" s="15">
        <f t="shared" si="0"/>
        <v>0</v>
      </c>
      <c r="I22" s="41"/>
      <c r="J22" s="28"/>
      <c r="K22" s="25"/>
      <c r="L22" s="25"/>
      <c r="M22" s="32">
        <v>0</v>
      </c>
      <c r="N22" s="28"/>
      <c r="O22" s="41"/>
      <c r="P22" s="41"/>
      <c r="Q22" s="41"/>
      <c r="R22" s="41"/>
      <c r="S22" s="41"/>
      <c r="T22" s="41"/>
      <c r="U22" s="38">
        <f t="shared" si="1"/>
        <v>0</v>
      </c>
      <c r="V22" s="25">
        <v>0</v>
      </c>
      <c r="W22" s="25">
        <v>0</v>
      </c>
      <c r="X22" s="25">
        <v>0</v>
      </c>
      <c r="Y22" s="25">
        <v>0</v>
      </c>
      <c r="Z22" s="41"/>
      <c r="AA22" s="41"/>
      <c r="AB22" s="41"/>
      <c r="AC22" s="41"/>
      <c r="AD22" s="25">
        <v>0</v>
      </c>
      <c r="AE22" s="25">
        <v>0</v>
      </c>
    </row>
    <row r="23" spans="1:31" s="60" customFormat="1">
      <c r="A23" s="57" t="s">
        <v>74</v>
      </c>
      <c r="B23" s="39" t="s">
        <v>30</v>
      </c>
      <c r="C23" s="56">
        <v>34.786000000000001</v>
      </c>
      <c r="D23" s="87">
        <v>54</v>
      </c>
      <c r="E23" s="45">
        <v>55</v>
      </c>
      <c r="F23" s="49">
        <f t="shared" si="2"/>
        <v>1.5810958431552924</v>
      </c>
      <c r="G23" s="125">
        <v>2</v>
      </c>
      <c r="H23" s="49">
        <f t="shared" si="0"/>
        <v>3.7040000000000002</v>
      </c>
      <c r="I23" s="48"/>
      <c r="J23" s="54"/>
      <c r="K23" s="45"/>
      <c r="L23" s="45"/>
      <c r="M23" s="125">
        <v>1</v>
      </c>
      <c r="N23" s="54">
        <v>1</v>
      </c>
      <c r="O23" s="48">
        <v>2</v>
      </c>
      <c r="P23" s="48"/>
      <c r="Q23" s="48"/>
      <c r="R23" s="48"/>
      <c r="S23" s="48">
        <v>1</v>
      </c>
      <c r="T23" s="48">
        <v>1</v>
      </c>
      <c r="U23" s="124">
        <f t="shared" si="1"/>
        <v>100</v>
      </c>
      <c r="V23" s="45">
        <f>IF((E23/C23)&gt;12,ROUNDDOWN(E23*0.25,0),IF((E23/C23)&gt;9,ROUNDDOWN(E23*0.18,0),IF((E23/C23)&gt;6,ROUNDDOWN(E23*0.15,0),IF((E23/C23)&gt;3,ROUNDDOWN(E23*0.12,0),IF((E23/C23)&gt;1,ROUNDDOWN(E23*0.08,0),ROUNDDOWN(E23*0.05,0))))))</f>
        <v>4</v>
      </c>
      <c r="W23" s="66">
        <f>(V23/E23)*100</f>
        <v>7.2727272727272725</v>
      </c>
      <c r="X23" s="45">
        <v>3</v>
      </c>
      <c r="Y23" s="45">
        <f t="shared" ref="Y23" si="3">SUM(X23*100/E23)</f>
        <v>5.4545454545454541</v>
      </c>
      <c r="Z23" s="48"/>
      <c r="AA23" s="48"/>
      <c r="AB23" s="48"/>
      <c r="AC23" s="48"/>
      <c r="AD23" s="45">
        <v>2</v>
      </c>
      <c r="AE23" s="45">
        <v>1</v>
      </c>
    </row>
    <row r="24" spans="1:31">
      <c r="A24" s="2" t="s">
        <v>75</v>
      </c>
      <c r="B24" s="4" t="s">
        <v>31</v>
      </c>
      <c r="C24" s="8">
        <v>20.536999999999999</v>
      </c>
      <c r="D24" s="10">
        <v>0</v>
      </c>
      <c r="E24" s="41"/>
      <c r="F24" s="15">
        <f t="shared" si="2"/>
        <v>0</v>
      </c>
      <c r="G24" s="32">
        <v>0</v>
      </c>
      <c r="H24" s="15">
        <f t="shared" si="0"/>
        <v>0</v>
      </c>
      <c r="I24" s="41"/>
      <c r="J24" s="28"/>
      <c r="K24" s="25"/>
      <c r="L24" s="25"/>
      <c r="M24" s="32">
        <v>0</v>
      </c>
      <c r="N24" s="28"/>
      <c r="O24" s="41"/>
      <c r="P24" s="41"/>
      <c r="Q24" s="41"/>
      <c r="R24" s="41"/>
      <c r="S24" s="41"/>
      <c r="T24" s="41"/>
      <c r="U24" s="38">
        <f t="shared" si="1"/>
        <v>0</v>
      </c>
      <c r="V24" s="25">
        <v>0</v>
      </c>
      <c r="W24" s="25">
        <v>0</v>
      </c>
      <c r="X24" s="25">
        <v>0</v>
      </c>
      <c r="Y24" s="25">
        <v>0</v>
      </c>
      <c r="Z24" s="41"/>
      <c r="AA24" s="41"/>
      <c r="AB24" s="41"/>
      <c r="AC24" s="41"/>
      <c r="AD24" s="25">
        <v>0</v>
      </c>
      <c r="AE24" s="25">
        <v>0</v>
      </c>
    </row>
    <row r="25" spans="1:31">
      <c r="A25" s="2" t="s">
        <v>76</v>
      </c>
      <c r="B25" s="4" t="s">
        <v>32</v>
      </c>
      <c r="C25" s="8">
        <v>8</v>
      </c>
      <c r="D25" s="10">
        <v>0</v>
      </c>
      <c r="E25" s="41"/>
      <c r="F25" s="15">
        <f t="shared" si="2"/>
        <v>0</v>
      </c>
      <c r="G25" s="32">
        <v>0</v>
      </c>
      <c r="H25" s="15">
        <f t="shared" si="0"/>
        <v>0</v>
      </c>
      <c r="I25" s="41"/>
      <c r="J25" s="28"/>
      <c r="K25" s="25"/>
      <c r="L25" s="25"/>
      <c r="M25" s="32">
        <v>0</v>
      </c>
      <c r="N25" s="28"/>
      <c r="O25" s="41"/>
      <c r="P25" s="41"/>
      <c r="Q25" s="41"/>
      <c r="R25" s="41"/>
      <c r="S25" s="41"/>
      <c r="T25" s="41"/>
      <c r="U25" s="38">
        <f t="shared" si="1"/>
        <v>0</v>
      </c>
      <c r="V25" s="25">
        <v>0</v>
      </c>
      <c r="W25" s="25">
        <v>0</v>
      </c>
      <c r="X25" s="25">
        <v>0</v>
      </c>
      <c r="Y25" s="25">
        <v>0</v>
      </c>
      <c r="Z25" s="41"/>
      <c r="AA25" s="41"/>
      <c r="AB25" s="41"/>
      <c r="AC25" s="41"/>
      <c r="AD25" s="25">
        <v>0</v>
      </c>
      <c r="AE25" s="25">
        <v>0</v>
      </c>
    </row>
    <row r="26" spans="1:31">
      <c r="A26" s="2" t="s">
        <v>77</v>
      </c>
      <c r="B26" s="4" t="s">
        <v>33</v>
      </c>
      <c r="C26" s="8">
        <v>36.840000000000003</v>
      </c>
      <c r="D26" s="10">
        <v>0</v>
      </c>
      <c r="E26" s="41"/>
      <c r="F26" s="15">
        <f t="shared" si="2"/>
        <v>0</v>
      </c>
      <c r="G26" s="32">
        <v>0</v>
      </c>
      <c r="H26" s="15">
        <f t="shared" si="0"/>
        <v>0</v>
      </c>
      <c r="I26" s="41"/>
      <c r="J26" s="28"/>
      <c r="K26" s="25"/>
      <c r="L26" s="25"/>
      <c r="M26" s="32">
        <v>0</v>
      </c>
      <c r="N26" s="28"/>
      <c r="O26" s="41"/>
      <c r="P26" s="41"/>
      <c r="Q26" s="41"/>
      <c r="R26" s="41"/>
      <c r="S26" s="41"/>
      <c r="T26" s="41"/>
      <c r="U26" s="38">
        <f t="shared" si="1"/>
        <v>0</v>
      </c>
      <c r="V26" s="25">
        <v>0</v>
      </c>
      <c r="W26" s="25">
        <v>0</v>
      </c>
      <c r="X26" s="25">
        <v>0</v>
      </c>
      <c r="Y26" s="25">
        <v>0</v>
      </c>
      <c r="Z26" s="41"/>
      <c r="AA26" s="41"/>
      <c r="AB26" s="41"/>
      <c r="AC26" s="41"/>
      <c r="AD26" s="25">
        <v>0</v>
      </c>
      <c r="AE26" s="25">
        <v>0</v>
      </c>
    </row>
    <row r="27" spans="1:31">
      <c r="A27" s="2" t="s">
        <v>78</v>
      </c>
      <c r="B27" s="4" t="s">
        <v>34</v>
      </c>
      <c r="C27" s="8">
        <v>5.92</v>
      </c>
      <c r="D27" s="10">
        <v>0</v>
      </c>
      <c r="E27" s="41"/>
      <c r="F27" s="15">
        <f t="shared" si="2"/>
        <v>0</v>
      </c>
      <c r="G27" s="32">
        <v>0</v>
      </c>
      <c r="H27" s="15">
        <f t="shared" si="0"/>
        <v>0</v>
      </c>
      <c r="I27" s="41"/>
      <c r="J27" s="28"/>
      <c r="K27" s="25"/>
      <c r="L27" s="25"/>
      <c r="M27" s="32">
        <v>0</v>
      </c>
      <c r="N27" s="28"/>
      <c r="O27" s="41"/>
      <c r="P27" s="41"/>
      <c r="Q27" s="41"/>
      <c r="R27" s="41"/>
      <c r="S27" s="41"/>
      <c r="T27" s="41"/>
      <c r="U27" s="38">
        <f t="shared" si="1"/>
        <v>0</v>
      </c>
      <c r="V27" s="25">
        <v>0</v>
      </c>
      <c r="W27" s="25">
        <v>0</v>
      </c>
      <c r="X27" s="25">
        <v>0</v>
      </c>
      <c r="Y27" s="25">
        <v>0</v>
      </c>
      <c r="Z27" s="41"/>
      <c r="AA27" s="41"/>
      <c r="AB27" s="41"/>
      <c r="AC27" s="41"/>
      <c r="AD27" s="25">
        <v>0</v>
      </c>
      <c r="AE27" s="25">
        <v>0</v>
      </c>
    </row>
    <row r="28" spans="1:31">
      <c r="A28" s="2" t="s">
        <v>79</v>
      </c>
      <c r="B28" s="4" t="s">
        <v>35</v>
      </c>
      <c r="C28" s="8">
        <v>49.03</v>
      </c>
      <c r="D28" s="10">
        <v>0</v>
      </c>
      <c r="E28" s="41"/>
      <c r="F28" s="15">
        <f t="shared" si="2"/>
        <v>0</v>
      </c>
      <c r="G28" s="32">
        <v>0</v>
      </c>
      <c r="H28" s="15">
        <f t="shared" si="0"/>
        <v>0</v>
      </c>
      <c r="I28" s="41"/>
      <c r="J28" s="28"/>
      <c r="K28" s="25"/>
      <c r="L28" s="25"/>
      <c r="M28" s="32">
        <v>0</v>
      </c>
      <c r="N28" s="28"/>
      <c r="O28" s="41"/>
      <c r="P28" s="41"/>
      <c r="Q28" s="41"/>
      <c r="R28" s="41"/>
      <c r="S28" s="41"/>
      <c r="T28" s="41"/>
      <c r="U28" s="38">
        <f t="shared" si="1"/>
        <v>0</v>
      </c>
      <c r="V28" s="25">
        <v>0</v>
      </c>
      <c r="W28" s="25">
        <v>0</v>
      </c>
      <c r="X28" s="25">
        <v>0</v>
      </c>
      <c r="Y28" s="25">
        <v>0</v>
      </c>
      <c r="Z28" s="41"/>
      <c r="AA28" s="41"/>
      <c r="AB28" s="41"/>
      <c r="AC28" s="41"/>
      <c r="AD28" s="25">
        <v>0</v>
      </c>
      <c r="AE28" s="25">
        <v>0</v>
      </c>
    </row>
    <row r="29" spans="1:31">
      <c r="A29" s="2" t="s">
        <v>80</v>
      </c>
      <c r="B29" s="4" t="s">
        <v>36</v>
      </c>
      <c r="C29" s="8">
        <v>18.89</v>
      </c>
      <c r="D29" s="10">
        <v>0</v>
      </c>
      <c r="E29" s="41"/>
      <c r="F29" s="15">
        <f t="shared" si="2"/>
        <v>0</v>
      </c>
      <c r="G29" s="32">
        <v>0</v>
      </c>
      <c r="H29" s="15">
        <f t="shared" si="0"/>
        <v>0</v>
      </c>
      <c r="I29" s="41"/>
      <c r="J29" s="28"/>
      <c r="K29" s="25"/>
      <c r="L29" s="25"/>
      <c r="M29" s="32">
        <v>0</v>
      </c>
      <c r="N29" s="28"/>
      <c r="O29" s="41"/>
      <c r="P29" s="41"/>
      <c r="Q29" s="41"/>
      <c r="R29" s="41"/>
      <c r="S29" s="41"/>
      <c r="T29" s="41"/>
      <c r="U29" s="38">
        <f t="shared" si="1"/>
        <v>0</v>
      </c>
      <c r="V29" s="25">
        <v>0</v>
      </c>
      <c r="W29" s="25">
        <v>0</v>
      </c>
      <c r="X29" s="25">
        <v>0</v>
      </c>
      <c r="Y29" s="25">
        <v>0</v>
      </c>
      <c r="Z29" s="41"/>
      <c r="AA29" s="41"/>
      <c r="AB29" s="41"/>
      <c r="AC29" s="41"/>
      <c r="AD29" s="25">
        <v>0</v>
      </c>
      <c r="AE29" s="25">
        <v>0</v>
      </c>
    </row>
    <row r="30" spans="1:31">
      <c r="A30" s="2" t="s">
        <v>81</v>
      </c>
      <c r="B30" s="4" t="s">
        <v>37</v>
      </c>
      <c r="C30" s="8">
        <v>22.97</v>
      </c>
      <c r="D30" s="10">
        <v>0</v>
      </c>
      <c r="E30" s="41"/>
      <c r="F30" s="15">
        <f t="shared" si="2"/>
        <v>0</v>
      </c>
      <c r="G30" s="32">
        <v>0</v>
      </c>
      <c r="H30" s="15">
        <f t="shared" si="0"/>
        <v>0</v>
      </c>
      <c r="I30" s="41"/>
      <c r="J30" s="28"/>
      <c r="K30" s="25"/>
      <c r="L30" s="25"/>
      <c r="M30" s="32">
        <v>0</v>
      </c>
      <c r="N30" s="28"/>
      <c r="O30" s="41"/>
      <c r="P30" s="41"/>
      <c r="Q30" s="41"/>
      <c r="R30" s="41"/>
      <c r="S30" s="41"/>
      <c r="T30" s="41"/>
      <c r="U30" s="38">
        <f t="shared" si="1"/>
        <v>0</v>
      </c>
      <c r="V30" s="25">
        <v>0</v>
      </c>
      <c r="W30" s="25">
        <v>0</v>
      </c>
      <c r="X30" s="25">
        <v>0</v>
      </c>
      <c r="Y30" s="25">
        <v>0</v>
      </c>
      <c r="Z30" s="41"/>
      <c r="AA30" s="41"/>
      <c r="AB30" s="41"/>
      <c r="AC30" s="41"/>
      <c r="AD30" s="25">
        <v>0</v>
      </c>
      <c r="AE30" s="25">
        <v>0</v>
      </c>
    </row>
    <row r="31" spans="1:31">
      <c r="A31" s="2" t="s">
        <v>82</v>
      </c>
      <c r="B31" s="4" t="s">
        <v>38</v>
      </c>
      <c r="C31" s="8">
        <v>14.461</v>
      </c>
      <c r="D31" s="10">
        <v>0</v>
      </c>
      <c r="E31" s="41"/>
      <c r="F31" s="15">
        <f t="shared" si="2"/>
        <v>0</v>
      </c>
      <c r="G31" s="32">
        <v>0</v>
      </c>
      <c r="H31" s="15">
        <f t="shared" si="0"/>
        <v>0</v>
      </c>
      <c r="I31" s="41"/>
      <c r="J31" s="28"/>
      <c r="K31" s="25"/>
      <c r="L31" s="25"/>
      <c r="M31" s="32">
        <v>0</v>
      </c>
      <c r="N31" s="28"/>
      <c r="O31" s="41"/>
      <c r="P31" s="41"/>
      <c r="Q31" s="41"/>
      <c r="R31" s="41"/>
      <c r="S31" s="41"/>
      <c r="T31" s="41"/>
      <c r="U31" s="38">
        <f t="shared" si="1"/>
        <v>0</v>
      </c>
      <c r="V31" s="25">
        <v>0</v>
      </c>
      <c r="W31" s="25">
        <v>0</v>
      </c>
      <c r="X31" s="25">
        <v>0</v>
      </c>
      <c r="Y31" s="25">
        <v>0</v>
      </c>
      <c r="Z31" s="41"/>
      <c r="AA31" s="41"/>
      <c r="AB31" s="41"/>
      <c r="AC31" s="41"/>
      <c r="AD31" s="25">
        <v>0</v>
      </c>
      <c r="AE31" s="25">
        <v>0</v>
      </c>
    </row>
    <row r="32" spans="1:31">
      <c r="A32" s="2" t="s">
        <v>83</v>
      </c>
      <c r="B32" s="4" t="s">
        <v>39</v>
      </c>
      <c r="C32" s="8">
        <v>17.898</v>
      </c>
      <c r="D32" s="10">
        <v>0</v>
      </c>
      <c r="E32" s="41"/>
      <c r="F32" s="15">
        <f t="shared" si="2"/>
        <v>0</v>
      </c>
      <c r="G32" s="32">
        <v>0</v>
      </c>
      <c r="H32" s="15">
        <f t="shared" si="0"/>
        <v>0</v>
      </c>
      <c r="I32" s="41"/>
      <c r="J32" s="28"/>
      <c r="K32" s="25"/>
      <c r="L32" s="25"/>
      <c r="M32" s="32">
        <v>0</v>
      </c>
      <c r="N32" s="28"/>
      <c r="O32" s="41"/>
      <c r="P32" s="41"/>
      <c r="Q32" s="41"/>
      <c r="R32" s="41"/>
      <c r="S32" s="41"/>
      <c r="T32" s="41"/>
      <c r="U32" s="38">
        <f t="shared" si="1"/>
        <v>0</v>
      </c>
      <c r="V32" s="25">
        <v>0</v>
      </c>
      <c r="W32" s="25">
        <v>0</v>
      </c>
      <c r="X32" s="25">
        <v>0</v>
      </c>
      <c r="Y32" s="25">
        <v>0</v>
      </c>
      <c r="Z32" s="41"/>
      <c r="AA32" s="41"/>
      <c r="AB32" s="41"/>
      <c r="AC32" s="41"/>
      <c r="AD32" s="25">
        <v>0</v>
      </c>
      <c r="AE32" s="25">
        <v>0</v>
      </c>
    </row>
    <row r="33" spans="1:31">
      <c r="A33" s="2" t="s">
        <v>84</v>
      </c>
      <c r="B33" s="4" t="s">
        <v>40</v>
      </c>
      <c r="C33" s="9">
        <v>20.449000000000002</v>
      </c>
      <c r="D33" s="10">
        <v>0</v>
      </c>
      <c r="E33" s="41"/>
      <c r="F33" s="15">
        <f t="shared" si="2"/>
        <v>0</v>
      </c>
      <c r="G33" s="32">
        <v>0</v>
      </c>
      <c r="H33" s="15">
        <f t="shared" si="0"/>
        <v>0</v>
      </c>
      <c r="I33" s="41"/>
      <c r="J33" s="28"/>
      <c r="K33" s="25"/>
      <c r="L33" s="25"/>
      <c r="M33" s="32">
        <v>0</v>
      </c>
      <c r="N33" s="28"/>
      <c r="O33" s="41"/>
      <c r="P33" s="41"/>
      <c r="Q33" s="41"/>
      <c r="R33" s="41"/>
      <c r="S33" s="41"/>
      <c r="T33" s="41"/>
      <c r="U33" s="38">
        <f t="shared" si="1"/>
        <v>0</v>
      </c>
      <c r="V33" s="25">
        <v>0</v>
      </c>
      <c r="W33" s="25">
        <v>0</v>
      </c>
      <c r="X33" s="25">
        <v>0</v>
      </c>
      <c r="Y33" s="25">
        <v>0</v>
      </c>
      <c r="Z33" s="41"/>
      <c r="AA33" s="41"/>
      <c r="AB33" s="41"/>
      <c r="AC33" s="41"/>
      <c r="AD33" s="25">
        <v>0</v>
      </c>
      <c r="AE33" s="25">
        <v>0</v>
      </c>
    </row>
    <row r="34" spans="1:31">
      <c r="A34" s="2" t="s">
        <v>85</v>
      </c>
      <c r="B34" s="4" t="s">
        <v>41</v>
      </c>
      <c r="C34" s="9">
        <v>12.112</v>
      </c>
      <c r="D34" s="10">
        <v>0</v>
      </c>
      <c r="E34" s="41"/>
      <c r="F34" s="15">
        <f t="shared" si="2"/>
        <v>0</v>
      </c>
      <c r="G34" s="32">
        <v>0</v>
      </c>
      <c r="H34" s="15">
        <f t="shared" si="0"/>
        <v>0</v>
      </c>
      <c r="I34" s="41"/>
      <c r="J34" s="28"/>
      <c r="K34" s="25"/>
      <c r="L34" s="25"/>
      <c r="M34" s="32">
        <v>0</v>
      </c>
      <c r="N34" s="28"/>
      <c r="O34" s="41"/>
      <c r="P34" s="41"/>
      <c r="Q34" s="41"/>
      <c r="R34" s="41"/>
      <c r="S34" s="41"/>
      <c r="T34" s="41"/>
      <c r="U34" s="38">
        <f t="shared" si="1"/>
        <v>0</v>
      </c>
      <c r="V34" s="25">
        <v>0</v>
      </c>
      <c r="W34" s="25">
        <v>0</v>
      </c>
      <c r="X34" s="25">
        <v>0</v>
      </c>
      <c r="Y34" s="25">
        <v>0</v>
      </c>
      <c r="Z34" s="41"/>
      <c r="AA34" s="41"/>
      <c r="AB34" s="41"/>
      <c r="AC34" s="41"/>
      <c r="AD34" s="25">
        <v>0</v>
      </c>
      <c r="AE34" s="25">
        <v>0</v>
      </c>
    </row>
    <row r="35" spans="1:31">
      <c r="A35" s="2" t="s">
        <v>86</v>
      </c>
      <c r="B35" s="4" t="s">
        <v>42</v>
      </c>
      <c r="C35" s="9">
        <v>21.57</v>
      </c>
      <c r="D35" s="10">
        <v>0</v>
      </c>
      <c r="E35" s="41"/>
      <c r="F35" s="15">
        <f t="shared" si="2"/>
        <v>0</v>
      </c>
      <c r="G35" s="33">
        <v>0</v>
      </c>
      <c r="H35" s="15">
        <f t="shared" si="0"/>
        <v>0</v>
      </c>
      <c r="I35" s="41"/>
      <c r="J35" s="28"/>
      <c r="K35" s="25"/>
      <c r="L35" s="25"/>
      <c r="M35" s="33">
        <v>0</v>
      </c>
      <c r="N35" s="28"/>
      <c r="O35" s="41"/>
      <c r="P35" s="41"/>
      <c r="Q35" s="41"/>
      <c r="R35" s="41"/>
      <c r="S35" s="41"/>
      <c r="T35" s="41"/>
      <c r="U35" s="38">
        <f t="shared" si="1"/>
        <v>0</v>
      </c>
      <c r="V35" s="25">
        <v>0</v>
      </c>
      <c r="W35" s="25">
        <v>0</v>
      </c>
      <c r="X35" s="25">
        <v>0</v>
      </c>
      <c r="Y35" s="25">
        <v>0</v>
      </c>
      <c r="Z35" s="41"/>
      <c r="AA35" s="41"/>
      <c r="AB35" s="41"/>
      <c r="AC35" s="41"/>
      <c r="AD35" s="25">
        <v>0</v>
      </c>
      <c r="AE35" s="25">
        <v>0</v>
      </c>
    </row>
    <row r="36" spans="1:31">
      <c r="A36" s="2" t="s">
        <v>87</v>
      </c>
      <c r="B36" s="4" t="s">
        <v>43</v>
      </c>
      <c r="C36" s="9">
        <v>34.92</v>
      </c>
      <c r="D36" s="10">
        <v>0</v>
      </c>
      <c r="E36" s="41"/>
      <c r="F36" s="15">
        <f t="shared" si="2"/>
        <v>0</v>
      </c>
      <c r="G36" s="33">
        <v>0</v>
      </c>
      <c r="H36" s="15">
        <f t="shared" si="0"/>
        <v>0</v>
      </c>
      <c r="I36" s="41"/>
      <c r="J36" s="28"/>
      <c r="K36" s="25"/>
      <c r="L36" s="25"/>
      <c r="M36" s="33">
        <v>0</v>
      </c>
      <c r="N36" s="28"/>
      <c r="O36" s="41"/>
      <c r="P36" s="41"/>
      <c r="Q36" s="41"/>
      <c r="R36" s="41"/>
      <c r="S36" s="41"/>
      <c r="T36" s="41"/>
      <c r="U36" s="38">
        <f t="shared" si="1"/>
        <v>0</v>
      </c>
      <c r="V36" s="25">
        <v>0</v>
      </c>
      <c r="W36" s="25">
        <v>0</v>
      </c>
      <c r="X36" s="25">
        <v>0</v>
      </c>
      <c r="Y36" s="25">
        <v>0</v>
      </c>
      <c r="Z36" s="41"/>
      <c r="AA36" s="41"/>
      <c r="AB36" s="41"/>
      <c r="AC36" s="41"/>
      <c r="AD36" s="25">
        <v>0</v>
      </c>
      <c r="AE36" s="25">
        <v>0</v>
      </c>
    </row>
    <row r="37" spans="1:31">
      <c r="A37" s="2" t="s">
        <v>88</v>
      </c>
      <c r="B37" s="4" t="s">
        <v>44</v>
      </c>
      <c r="C37" s="9">
        <v>27.396000000000001</v>
      </c>
      <c r="D37" s="10">
        <v>0</v>
      </c>
      <c r="E37" s="41"/>
      <c r="F37" s="15">
        <f t="shared" si="2"/>
        <v>0</v>
      </c>
      <c r="G37" s="32">
        <v>0</v>
      </c>
      <c r="H37" s="15">
        <f t="shared" si="0"/>
        <v>0</v>
      </c>
      <c r="I37" s="41"/>
      <c r="J37" s="28"/>
      <c r="K37" s="25"/>
      <c r="L37" s="25"/>
      <c r="M37" s="32">
        <v>0</v>
      </c>
      <c r="N37" s="28"/>
      <c r="O37" s="41"/>
      <c r="P37" s="41"/>
      <c r="Q37" s="41"/>
      <c r="R37" s="41"/>
      <c r="S37" s="41"/>
      <c r="T37" s="41"/>
      <c r="U37" s="38">
        <f t="shared" si="1"/>
        <v>0</v>
      </c>
      <c r="V37" s="25">
        <v>0</v>
      </c>
      <c r="W37" s="25">
        <v>0</v>
      </c>
      <c r="X37" s="25">
        <v>0</v>
      </c>
      <c r="Y37" s="25">
        <v>0</v>
      </c>
      <c r="Z37" s="41"/>
      <c r="AA37" s="41"/>
      <c r="AB37" s="41"/>
      <c r="AC37" s="41"/>
      <c r="AD37" s="25">
        <v>0</v>
      </c>
      <c r="AE37" s="25">
        <v>0</v>
      </c>
    </row>
    <row r="38" spans="1:31">
      <c r="A38" s="2" t="s">
        <v>89</v>
      </c>
      <c r="B38" s="4" t="s">
        <v>45</v>
      </c>
      <c r="C38" s="9">
        <v>42.469000000000001</v>
      </c>
      <c r="D38" s="10">
        <v>0</v>
      </c>
      <c r="E38" s="41"/>
      <c r="F38" s="15">
        <f t="shared" si="2"/>
        <v>0</v>
      </c>
      <c r="G38" s="32">
        <v>0</v>
      </c>
      <c r="H38" s="15">
        <f t="shared" si="0"/>
        <v>0</v>
      </c>
      <c r="I38" s="41"/>
      <c r="J38" s="28"/>
      <c r="K38" s="25"/>
      <c r="L38" s="25"/>
      <c r="M38" s="32">
        <v>0</v>
      </c>
      <c r="N38" s="28"/>
      <c r="O38" s="41"/>
      <c r="P38" s="41"/>
      <c r="Q38" s="41"/>
      <c r="R38" s="41"/>
      <c r="S38" s="41"/>
      <c r="T38" s="41"/>
      <c r="U38" s="38">
        <f t="shared" si="1"/>
        <v>0</v>
      </c>
      <c r="V38" s="25">
        <v>0</v>
      </c>
      <c r="W38" s="25">
        <v>0</v>
      </c>
      <c r="X38" s="25">
        <v>0</v>
      </c>
      <c r="Y38" s="25">
        <v>0</v>
      </c>
      <c r="Z38" s="41"/>
      <c r="AA38" s="41"/>
      <c r="AB38" s="41"/>
      <c r="AC38" s="41"/>
      <c r="AD38" s="25">
        <v>0</v>
      </c>
      <c r="AE38" s="25">
        <v>0</v>
      </c>
    </row>
    <row r="39" spans="1:31">
      <c r="A39" s="2" t="s">
        <v>90</v>
      </c>
      <c r="B39" s="4" t="s">
        <v>46</v>
      </c>
      <c r="C39" s="9">
        <v>26.2</v>
      </c>
      <c r="D39" s="10">
        <v>0</v>
      </c>
      <c r="E39" s="41"/>
      <c r="F39" s="15">
        <f t="shared" si="2"/>
        <v>0</v>
      </c>
      <c r="G39" s="32">
        <v>0</v>
      </c>
      <c r="H39" s="15">
        <f t="shared" si="0"/>
        <v>0</v>
      </c>
      <c r="I39" s="41"/>
      <c r="J39" s="28"/>
      <c r="K39" s="25"/>
      <c r="L39" s="25"/>
      <c r="M39" s="32">
        <v>0</v>
      </c>
      <c r="N39" s="28"/>
      <c r="O39" s="41"/>
      <c r="P39" s="41"/>
      <c r="Q39" s="41"/>
      <c r="R39" s="41"/>
      <c r="S39" s="41"/>
      <c r="T39" s="41"/>
      <c r="U39" s="38">
        <f t="shared" si="1"/>
        <v>0</v>
      </c>
      <c r="V39" s="25">
        <v>0</v>
      </c>
      <c r="W39" s="25">
        <v>0</v>
      </c>
      <c r="X39" s="25">
        <v>0</v>
      </c>
      <c r="Y39" s="25">
        <v>0</v>
      </c>
      <c r="Z39" s="41"/>
      <c r="AA39" s="41"/>
      <c r="AB39" s="41"/>
      <c r="AC39" s="41"/>
      <c r="AD39" s="25">
        <v>0</v>
      </c>
      <c r="AE39" s="25">
        <v>0</v>
      </c>
    </row>
    <row r="40" spans="1:31">
      <c r="A40" s="2" t="s">
        <v>91</v>
      </c>
      <c r="B40" s="4" t="s">
        <v>47</v>
      </c>
      <c r="C40" s="9">
        <v>16.87</v>
      </c>
      <c r="D40" s="10">
        <v>0</v>
      </c>
      <c r="E40" s="41"/>
      <c r="F40" s="15">
        <f t="shared" si="2"/>
        <v>0</v>
      </c>
      <c r="G40" s="32">
        <v>0</v>
      </c>
      <c r="H40" s="15">
        <f t="shared" si="0"/>
        <v>0</v>
      </c>
      <c r="I40" s="41"/>
      <c r="J40" s="28"/>
      <c r="K40" s="25"/>
      <c r="L40" s="25"/>
      <c r="M40" s="32">
        <v>0</v>
      </c>
      <c r="N40" s="28"/>
      <c r="O40" s="41"/>
      <c r="P40" s="41"/>
      <c r="Q40" s="41"/>
      <c r="R40" s="41"/>
      <c r="S40" s="41"/>
      <c r="T40" s="41"/>
      <c r="U40" s="38">
        <f t="shared" si="1"/>
        <v>0</v>
      </c>
      <c r="V40" s="25">
        <v>0</v>
      </c>
      <c r="W40" s="25">
        <v>0</v>
      </c>
      <c r="X40" s="25">
        <v>0</v>
      </c>
      <c r="Y40" s="25">
        <v>0</v>
      </c>
      <c r="Z40" s="41"/>
      <c r="AA40" s="41"/>
      <c r="AB40" s="41"/>
      <c r="AC40" s="41"/>
      <c r="AD40" s="25">
        <v>0</v>
      </c>
      <c r="AE40" s="25">
        <v>0</v>
      </c>
    </row>
    <row r="41" spans="1:31">
      <c r="A41" s="2" t="s">
        <v>92</v>
      </c>
      <c r="B41" s="4" t="s">
        <v>48</v>
      </c>
      <c r="C41" s="9">
        <v>25.5</v>
      </c>
      <c r="D41" s="10">
        <v>0</v>
      </c>
      <c r="E41" s="41"/>
      <c r="F41" s="15">
        <f t="shared" si="2"/>
        <v>0</v>
      </c>
      <c r="G41" s="32">
        <v>0</v>
      </c>
      <c r="H41" s="15">
        <f t="shared" si="0"/>
        <v>0</v>
      </c>
      <c r="I41" s="41"/>
      <c r="J41" s="28"/>
      <c r="K41" s="25"/>
      <c r="L41" s="25"/>
      <c r="M41" s="32">
        <v>0</v>
      </c>
      <c r="N41" s="28"/>
      <c r="O41" s="41"/>
      <c r="P41" s="41"/>
      <c r="Q41" s="41"/>
      <c r="R41" s="41"/>
      <c r="S41" s="41"/>
      <c r="T41" s="41"/>
      <c r="U41" s="38">
        <f t="shared" si="1"/>
        <v>0</v>
      </c>
      <c r="V41" s="25">
        <v>0</v>
      </c>
      <c r="W41" s="25">
        <v>0</v>
      </c>
      <c r="X41" s="25">
        <v>0</v>
      </c>
      <c r="Y41" s="25">
        <v>0</v>
      </c>
      <c r="Z41" s="41"/>
      <c r="AA41" s="41"/>
      <c r="AB41" s="41"/>
      <c r="AC41" s="41"/>
      <c r="AD41" s="25">
        <v>0</v>
      </c>
      <c r="AE41" s="25">
        <v>0</v>
      </c>
    </row>
    <row r="42" spans="1:31">
      <c r="A42" s="2" t="s">
        <v>93</v>
      </c>
      <c r="B42" s="4" t="s">
        <v>49</v>
      </c>
      <c r="C42" s="8">
        <v>21.411000000000001</v>
      </c>
      <c r="D42" s="10">
        <v>0</v>
      </c>
      <c r="E42" s="41"/>
      <c r="F42" s="15">
        <f t="shared" si="2"/>
        <v>0</v>
      </c>
      <c r="G42" s="32">
        <v>0</v>
      </c>
      <c r="H42" s="15">
        <f t="shared" si="0"/>
        <v>0</v>
      </c>
      <c r="I42" s="41"/>
      <c r="J42" s="19"/>
      <c r="K42" s="25"/>
      <c r="L42" s="25"/>
      <c r="M42" s="32">
        <v>0</v>
      </c>
      <c r="N42" s="19"/>
      <c r="O42" s="41"/>
      <c r="P42" s="41"/>
      <c r="Q42" s="41"/>
      <c r="R42" s="41"/>
      <c r="S42" s="41"/>
      <c r="T42" s="41"/>
      <c r="U42" s="38">
        <f t="shared" si="1"/>
        <v>0</v>
      </c>
      <c r="V42" s="25">
        <v>0</v>
      </c>
      <c r="W42" s="25">
        <v>0</v>
      </c>
      <c r="X42" s="25">
        <v>0</v>
      </c>
      <c r="Y42" s="25">
        <v>0</v>
      </c>
      <c r="Z42" s="41"/>
      <c r="AA42" s="41"/>
      <c r="AB42" s="41"/>
      <c r="AC42" s="41"/>
      <c r="AD42" s="25">
        <v>0</v>
      </c>
      <c r="AE42" s="25">
        <v>0</v>
      </c>
    </row>
    <row r="43" spans="1:31">
      <c r="A43" s="2" t="s">
        <v>94</v>
      </c>
      <c r="B43" s="4" t="s">
        <v>50</v>
      </c>
      <c r="C43" s="9">
        <v>18.79</v>
      </c>
      <c r="D43" s="10">
        <v>0</v>
      </c>
      <c r="E43" s="41"/>
      <c r="F43" s="15">
        <f t="shared" si="2"/>
        <v>0</v>
      </c>
      <c r="G43" s="32">
        <v>0</v>
      </c>
      <c r="H43" s="15">
        <f t="shared" si="0"/>
        <v>0</v>
      </c>
      <c r="I43" s="41"/>
      <c r="J43" s="28"/>
      <c r="K43" s="25"/>
      <c r="L43" s="25"/>
      <c r="M43" s="32">
        <v>0</v>
      </c>
      <c r="N43" s="28"/>
      <c r="O43" s="41"/>
      <c r="P43" s="41"/>
      <c r="Q43" s="41"/>
      <c r="R43" s="41"/>
      <c r="S43" s="41"/>
      <c r="T43" s="41"/>
      <c r="U43" s="38">
        <f t="shared" si="1"/>
        <v>0</v>
      </c>
      <c r="V43" s="25">
        <v>0</v>
      </c>
      <c r="W43" s="25">
        <v>0</v>
      </c>
      <c r="X43" s="25">
        <v>0</v>
      </c>
      <c r="Y43" s="25">
        <v>0</v>
      </c>
      <c r="Z43" s="41"/>
      <c r="AA43" s="41"/>
      <c r="AB43" s="41"/>
      <c r="AC43" s="41"/>
      <c r="AD43" s="25">
        <v>0</v>
      </c>
      <c r="AE43" s="25">
        <v>0</v>
      </c>
    </row>
    <row r="44" spans="1:31" ht="26.25">
      <c r="A44" s="2" t="s">
        <v>95</v>
      </c>
      <c r="B44" s="4" t="s">
        <v>51</v>
      </c>
      <c r="C44" s="9">
        <v>26.37</v>
      </c>
      <c r="D44" s="10">
        <v>0</v>
      </c>
      <c r="E44" s="41"/>
      <c r="F44" s="15">
        <f t="shared" si="2"/>
        <v>0</v>
      </c>
      <c r="G44" s="32">
        <v>0</v>
      </c>
      <c r="H44" s="15">
        <f t="shared" si="0"/>
        <v>0</v>
      </c>
      <c r="I44" s="41"/>
      <c r="J44" s="29"/>
      <c r="K44" s="25"/>
      <c r="L44" s="25"/>
      <c r="M44" s="32">
        <v>0</v>
      </c>
      <c r="N44" s="29"/>
      <c r="O44" s="41"/>
      <c r="P44" s="41"/>
      <c r="Q44" s="41"/>
      <c r="R44" s="41"/>
      <c r="S44" s="41"/>
      <c r="T44" s="41"/>
      <c r="U44" s="38">
        <f t="shared" si="1"/>
        <v>0</v>
      </c>
      <c r="V44" s="25">
        <v>0</v>
      </c>
      <c r="W44" s="25">
        <v>0</v>
      </c>
      <c r="X44" s="25">
        <v>0</v>
      </c>
      <c r="Y44" s="25">
        <v>0</v>
      </c>
      <c r="Z44" s="41"/>
      <c r="AA44" s="41"/>
      <c r="AB44" s="41"/>
      <c r="AC44" s="41"/>
      <c r="AD44" s="25">
        <v>0</v>
      </c>
      <c r="AE44" s="25">
        <v>0</v>
      </c>
    </row>
    <row r="45" spans="1:31">
      <c r="A45" s="2" t="s">
        <v>96</v>
      </c>
      <c r="B45" s="4" t="s">
        <v>52</v>
      </c>
      <c r="C45" s="9">
        <v>22.6</v>
      </c>
      <c r="D45" s="10">
        <v>0</v>
      </c>
      <c r="E45" s="41"/>
      <c r="F45" s="15">
        <f t="shared" si="2"/>
        <v>0</v>
      </c>
      <c r="G45" s="32">
        <v>0</v>
      </c>
      <c r="H45" s="15">
        <f t="shared" si="0"/>
        <v>0</v>
      </c>
      <c r="I45" s="41"/>
      <c r="J45" s="28"/>
      <c r="K45" s="25"/>
      <c r="L45" s="25"/>
      <c r="M45" s="32">
        <v>0</v>
      </c>
      <c r="N45" s="28"/>
      <c r="O45" s="41"/>
      <c r="P45" s="41"/>
      <c r="Q45" s="41"/>
      <c r="R45" s="41"/>
      <c r="S45" s="41"/>
      <c r="T45" s="41"/>
      <c r="U45" s="38">
        <f t="shared" si="1"/>
        <v>0</v>
      </c>
      <c r="V45" s="25">
        <v>0</v>
      </c>
      <c r="W45" s="25">
        <v>0</v>
      </c>
      <c r="X45" s="25">
        <v>0</v>
      </c>
      <c r="Y45" s="25">
        <v>0</v>
      </c>
      <c r="Z45" s="41"/>
      <c r="AA45" s="41"/>
      <c r="AB45" s="41"/>
      <c r="AC45" s="41"/>
      <c r="AD45" s="25">
        <v>0</v>
      </c>
      <c r="AE45" s="25">
        <v>0</v>
      </c>
    </row>
    <row r="46" spans="1:31">
      <c r="A46" s="2" t="s">
        <v>97</v>
      </c>
      <c r="B46" s="4" t="s">
        <v>53</v>
      </c>
      <c r="C46" s="9">
        <v>16.399999999999999</v>
      </c>
      <c r="D46" s="10">
        <v>0</v>
      </c>
      <c r="E46" s="41"/>
      <c r="F46" s="15">
        <f t="shared" si="2"/>
        <v>0</v>
      </c>
      <c r="G46" s="32">
        <v>0</v>
      </c>
      <c r="H46" s="15">
        <f t="shared" si="0"/>
        <v>0</v>
      </c>
      <c r="I46" s="41"/>
      <c r="J46" s="28"/>
      <c r="K46" s="25"/>
      <c r="L46" s="25"/>
      <c r="M46" s="32">
        <v>0</v>
      </c>
      <c r="N46" s="28"/>
      <c r="O46" s="41"/>
      <c r="P46" s="41"/>
      <c r="Q46" s="41"/>
      <c r="R46" s="41"/>
      <c r="S46" s="41"/>
      <c r="T46" s="41"/>
      <c r="U46" s="38">
        <f t="shared" si="1"/>
        <v>0</v>
      </c>
      <c r="V46" s="25">
        <v>0</v>
      </c>
      <c r="W46" s="25">
        <v>0</v>
      </c>
      <c r="X46" s="25">
        <v>0</v>
      </c>
      <c r="Y46" s="25">
        <v>0</v>
      </c>
      <c r="Z46" s="41"/>
      <c r="AA46" s="41"/>
      <c r="AB46" s="41"/>
      <c r="AC46" s="41"/>
      <c r="AD46" s="25">
        <v>0</v>
      </c>
      <c r="AE46" s="25">
        <v>0</v>
      </c>
    </row>
    <row r="47" spans="1:31">
      <c r="A47" s="2" t="s">
        <v>98</v>
      </c>
      <c r="B47" s="4" t="s">
        <v>54</v>
      </c>
      <c r="C47" s="55">
        <v>33.152999999999999</v>
      </c>
      <c r="D47" s="10">
        <v>0</v>
      </c>
      <c r="E47" s="41"/>
      <c r="F47" s="15">
        <f t="shared" si="2"/>
        <v>0</v>
      </c>
      <c r="G47" s="32">
        <v>0</v>
      </c>
      <c r="H47" s="15">
        <f t="shared" si="0"/>
        <v>0</v>
      </c>
      <c r="I47" s="41"/>
      <c r="J47" s="28"/>
      <c r="K47" s="25"/>
      <c r="L47" s="25"/>
      <c r="M47" s="32">
        <v>0</v>
      </c>
      <c r="N47" s="28"/>
      <c r="O47" s="41"/>
      <c r="P47" s="41"/>
      <c r="Q47" s="41"/>
      <c r="R47" s="41"/>
      <c r="S47" s="41"/>
      <c r="T47" s="41"/>
      <c r="U47" s="38">
        <f t="shared" si="1"/>
        <v>0</v>
      </c>
      <c r="V47" s="25">
        <v>0</v>
      </c>
      <c r="W47" s="25">
        <v>0</v>
      </c>
      <c r="X47" s="25">
        <v>0</v>
      </c>
      <c r="Y47" s="25">
        <v>0</v>
      </c>
      <c r="Z47" s="41"/>
      <c r="AA47" s="41"/>
      <c r="AB47" s="41"/>
      <c r="AC47" s="41"/>
      <c r="AD47" s="25">
        <v>0</v>
      </c>
      <c r="AE47" s="25">
        <v>0</v>
      </c>
    </row>
    <row r="48" spans="1:31">
      <c r="A48" s="2" t="s">
        <v>99</v>
      </c>
      <c r="B48" s="4" t="s">
        <v>55</v>
      </c>
      <c r="C48" s="56">
        <v>17.8</v>
      </c>
      <c r="D48" s="10">
        <v>0</v>
      </c>
      <c r="E48" s="41"/>
      <c r="F48" s="15">
        <f t="shared" si="2"/>
        <v>0</v>
      </c>
      <c r="G48" s="32">
        <v>0</v>
      </c>
      <c r="H48" s="15">
        <f t="shared" si="0"/>
        <v>0</v>
      </c>
      <c r="I48" s="41"/>
      <c r="J48" s="28"/>
      <c r="K48" s="25"/>
      <c r="L48" s="25"/>
      <c r="M48" s="32">
        <v>0</v>
      </c>
      <c r="N48" s="28"/>
      <c r="O48" s="41"/>
      <c r="P48" s="41"/>
      <c r="Q48" s="41"/>
      <c r="R48" s="41"/>
      <c r="S48" s="41"/>
      <c r="T48" s="41"/>
      <c r="U48" s="38">
        <f t="shared" si="1"/>
        <v>0</v>
      </c>
      <c r="V48" s="25">
        <v>0</v>
      </c>
      <c r="W48" s="25">
        <v>0</v>
      </c>
      <c r="X48" s="25">
        <v>0</v>
      </c>
      <c r="Y48" s="25">
        <v>0</v>
      </c>
      <c r="Z48" s="41"/>
      <c r="AA48" s="41"/>
      <c r="AB48" s="41"/>
      <c r="AC48" s="41"/>
      <c r="AD48" s="25">
        <v>0</v>
      </c>
      <c r="AE48" s="25">
        <v>0</v>
      </c>
    </row>
    <row r="49" spans="1:31">
      <c r="A49" s="2" t="s">
        <v>100</v>
      </c>
      <c r="B49" s="4" t="s">
        <v>56</v>
      </c>
      <c r="C49" s="55">
        <v>11.164</v>
      </c>
      <c r="D49" s="10">
        <v>0</v>
      </c>
      <c r="E49" s="41"/>
      <c r="F49" s="15">
        <f t="shared" si="2"/>
        <v>0</v>
      </c>
      <c r="G49" s="32">
        <v>0</v>
      </c>
      <c r="H49" s="15">
        <f t="shared" si="0"/>
        <v>0</v>
      </c>
      <c r="I49" s="41"/>
      <c r="J49" s="28"/>
      <c r="K49" s="25"/>
      <c r="L49" s="25"/>
      <c r="M49" s="32">
        <v>0</v>
      </c>
      <c r="N49" s="28"/>
      <c r="O49" s="41"/>
      <c r="P49" s="41"/>
      <c r="Q49" s="41"/>
      <c r="R49" s="41"/>
      <c r="S49" s="41"/>
      <c r="T49" s="41"/>
      <c r="U49" s="38">
        <f t="shared" si="1"/>
        <v>0</v>
      </c>
      <c r="V49" s="25">
        <v>0</v>
      </c>
      <c r="W49" s="25">
        <v>0</v>
      </c>
      <c r="X49" s="25">
        <v>0</v>
      </c>
      <c r="Y49" s="25">
        <v>0</v>
      </c>
      <c r="Z49" s="41"/>
      <c r="AA49" s="41"/>
      <c r="AB49" s="41"/>
      <c r="AC49" s="41"/>
      <c r="AD49" s="25">
        <v>0</v>
      </c>
      <c r="AE49" s="25">
        <v>0</v>
      </c>
    </row>
    <row r="50" spans="1:31">
      <c r="A50" s="2" t="s">
        <v>101</v>
      </c>
      <c r="B50" s="4" t="s">
        <v>57</v>
      </c>
      <c r="C50" s="9">
        <v>17.77</v>
      </c>
      <c r="D50" s="10">
        <v>0</v>
      </c>
      <c r="E50" s="41"/>
      <c r="F50" s="15">
        <f t="shared" si="2"/>
        <v>0</v>
      </c>
      <c r="G50" s="32">
        <v>0</v>
      </c>
      <c r="H50" s="15">
        <f t="shared" si="0"/>
        <v>0</v>
      </c>
      <c r="I50" s="41"/>
      <c r="J50" s="28"/>
      <c r="K50" s="25"/>
      <c r="L50" s="25"/>
      <c r="M50" s="32">
        <v>0</v>
      </c>
      <c r="N50" s="28"/>
      <c r="O50" s="41"/>
      <c r="P50" s="41"/>
      <c r="Q50" s="41"/>
      <c r="R50" s="41"/>
      <c r="S50" s="41"/>
      <c r="T50" s="41"/>
      <c r="U50" s="38">
        <f t="shared" si="1"/>
        <v>0</v>
      </c>
      <c r="V50" s="25">
        <v>0</v>
      </c>
      <c r="W50" s="25">
        <v>0</v>
      </c>
      <c r="X50" s="25">
        <v>0</v>
      </c>
      <c r="Y50" s="25">
        <v>0</v>
      </c>
      <c r="Z50" s="41"/>
      <c r="AA50" s="41"/>
      <c r="AB50" s="41"/>
      <c r="AC50" s="41"/>
      <c r="AD50" s="25">
        <v>0</v>
      </c>
      <c r="AE50" s="25">
        <v>0</v>
      </c>
    </row>
    <row r="51" spans="1:31">
      <c r="A51" s="2" t="s">
        <v>102</v>
      </c>
      <c r="B51" s="4" t="s">
        <v>58</v>
      </c>
      <c r="C51" s="9">
        <v>15.05</v>
      </c>
      <c r="D51" s="10">
        <v>0</v>
      </c>
      <c r="E51" s="41"/>
      <c r="F51" s="15">
        <f t="shared" si="2"/>
        <v>0</v>
      </c>
      <c r="G51" s="32">
        <v>0</v>
      </c>
      <c r="H51" s="15">
        <f t="shared" si="0"/>
        <v>0</v>
      </c>
      <c r="I51" s="41"/>
      <c r="J51" s="28"/>
      <c r="K51" s="25"/>
      <c r="L51" s="25"/>
      <c r="M51" s="32">
        <v>0</v>
      </c>
      <c r="N51" s="28"/>
      <c r="O51" s="41"/>
      <c r="P51" s="41"/>
      <c r="Q51" s="41"/>
      <c r="R51" s="41"/>
      <c r="S51" s="41"/>
      <c r="T51" s="41"/>
      <c r="U51" s="38">
        <f t="shared" si="1"/>
        <v>0</v>
      </c>
      <c r="V51" s="25">
        <v>0</v>
      </c>
      <c r="W51" s="25">
        <v>0</v>
      </c>
      <c r="X51" s="25">
        <v>0</v>
      </c>
      <c r="Y51" s="25">
        <v>0</v>
      </c>
      <c r="Z51" s="41"/>
      <c r="AA51" s="41"/>
      <c r="AB51" s="41"/>
      <c r="AC51" s="41"/>
      <c r="AD51" s="25">
        <v>0</v>
      </c>
      <c r="AE51" s="25">
        <v>0</v>
      </c>
    </row>
    <row r="52" spans="1:31">
      <c r="A52" s="2" t="s">
        <v>103</v>
      </c>
      <c r="B52" s="4" t="s">
        <v>59</v>
      </c>
      <c r="C52" s="9">
        <v>23.59</v>
      </c>
      <c r="D52" s="10">
        <v>0</v>
      </c>
      <c r="E52" s="41"/>
      <c r="F52" s="15">
        <f t="shared" si="2"/>
        <v>0</v>
      </c>
      <c r="G52" s="32">
        <v>0</v>
      </c>
      <c r="H52" s="15">
        <f t="shared" si="0"/>
        <v>0</v>
      </c>
      <c r="I52" s="41"/>
      <c r="J52" s="28"/>
      <c r="K52" s="25"/>
      <c r="L52" s="25"/>
      <c r="M52" s="32">
        <v>0</v>
      </c>
      <c r="N52" s="28"/>
      <c r="O52" s="41"/>
      <c r="P52" s="41"/>
      <c r="Q52" s="41"/>
      <c r="R52" s="41"/>
      <c r="S52" s="41"/>
      <c r="T52" s="41"/>
      <c r="U52" s="38">
        <f t="shared" si="1"/>
        <v>0</v>
      </c>
      <c r="V52" s="25">
        <v>0</v>
      </c>
      <c r="W52" s="25">
        <v>0</v>
      </c>
      <c r="X52" s="25">
        <v>0</v>
      </c>
      <c r="Y52" s="25">
        <v>0</v>
      </c>
      <c r="Z52" s="41"/>
      <c r="AA52" s="41"/>
      <c r="AB52" s="41"/>
      <c r="AC52" s="41"/>
      <c r="AD52" s="25">
        <v>0</v>
      </c>
      <c r="AE52" s="25">
        <v>0</v>
      </c>
    </row>
    <row r="53" spans="1:31">
      <c r="A53" s="2" t="s">
        <v>104</v>
      </c>
      <c r="B53" s="4" t="s">
        <v>60</v>
      </c>
      <c r="C53" s="9">
        <v>48.9</v>
      </c>
      <c r="D53" s="10">
        <v>0</v>
      </c>
      <c r="E53" s="41"/>
      <c r="F53" s="15">
        <f t="shared" si="2"/>
        <v>0</v>
      </c>
      <c r="G53" s="32">
        <v>0</v>
      </c>
      <c r="H53" s="15">
        <f t="shared" si="0"/>
        <v>0</v>
      </c>
      <c r="I53" s="41"/>
      <c r="J53" s="28"/>
      <c r="K53" s="25"/>
      <c r="L53" s="25"/>
      <c r="M53" s="32">
        <v>0</v>
      </c>
      <c r="N53" s="28"/>
      <c r="O53" s="41"/>
      <c r="P53" s="41"/>
      <c r="Q53" s="41"/>
      <c r="R53" s="41"/>
      <c r="S53" s="41"/>
      <c r="T53" s="41"/>
      <c r="U53" s="38">
        <f t="shared" si="1"/>
        <v>0</v>
      </c>
      <c r="V53" s="25">
        <v>0</v>
      </c>
      <c r="W53" s="25">
        <v>0</v>
      </c>
      <c r="X53" s="25">
        <v>0</v>
      </c>
      <c r="Y53" s="25">
        <v>0</v>
      </c>
      <c r="Z53" s="41"/>
      <c r="AA53" s="41"/>
      <c r="AB53" s="41"/>
      <c r="AC53" s="41"/>
      <c r="AD53" s="25">
        <v>0</v>
      </c>
      <c r="AE53" s="25">
        <v>0</v>
      </c>
    </row>
    <row r="54" spans="1:31">
      <c r="A54" s="2" t="s">
        <v>105</v>
      </c>
      <c r="B54" s="4" t="s">
        <v>61</v>
      </c>
      <c r="C54" s="9">
        <v>44.03</v>
      </c>
      <c r="D54" s="10">
        <v>0</v>
      </c>
      <c r="E54" s="41"/>
      <c r="F54" s="15">
        <f t="shared" si="2"/>
        <v>0</v>
      </c>
      <c r="G54" s="32">
        <v>0</v>
      </c>
      <c r="H54" s="15">
        <f t="shared" si="0"/>
        <v>0</v>
      </c>
      <c r="I54" s="41"/>
      <c r="J54" s="28"/>
      <c r="K54" s="25"/>
      <c r="L54" s="25"/>
      <c r="M54" s="32">
        <v>0</v>
      </c>
      <c r="N54" s="28"/>
      <c r="O54" s="41"/>
      <c r="P54" s="41"/>
      <c r="Q54" s="41"/>
      <c r="R54" s="41"/>
      <c r="S54" s="41"/>
      <c r="T54" s="41"/>
      <c r="U54" s="38">
        <f t="shared" si="1"/>
        <v>0</v>
      </c>
      <c r="V54" s="25">
        <v>0</v>
      </c>
      <c r="W54" s="25">
        <v>0</v>
      </c>
      <c r="X54" s="25">
        <v>0</v>
      </c>
      <c r="Y54" s="25">
        <v>0</v>
      </c>
      <c r="Z54" s="41"/>
      <c r="AA54" s="41"/>
      <c r="AB54" s="41"/>
      <c r="AC54" s="41"/>
      <c r="AD54" s="25">
        <v>0</v>
      </c>
      <c r="AE54" s="25">
        <v>0</v>
      </c>
    </row>
    <row r="55" spans="1:31">
      <c r="A55" s="2" t="s">
        <v>106</v>
      </c>
      <c r="B55" s="4" t="s">
        <v>62</v>
      </c>
      <c r="C55" s="9">
        <v>31.9</v>
      </c>
      <c r="D55" s="10">
        <v>0</v>
      </c>
      <c r="E55" s="41"/>
      <c r="F55" s="15">
        <f t="shared" si="2"/>
        <v>0</v>
      </c>
      <c r="G55" s="32">
        <v>0</v>
      </c>
      <c r="H55" s="15">
        <f t="shared" si="0"/>
        <v>0</v>
      </c>
      <c r="I55" s="41"/>
      <c r="J55" s="28"/>
      <c r="K55" s="25"/>
      <c r="L55" s="25"/>
      <c r="M55" s="32">
        <v>0</v>
      </c>
      <c r="N55" s="28"/>
      <c r="O55" s="41"/>
      <c r="P55" s="41"/>
      <c r="Q55" s="41"/>
      <c r="R55" s="41"/>
      <c r="S55" s="41"/>
      <c r="T55" s="41"/>
      <c r="U55" s="38">
        <f t="shared" si="1"/>
        <v>0</v>
      </c>
      <c r="V55" s="25">
        <v>0</v>
      </c>
      <c r="W55" s="25">
        <v>0</v>
      </c>
      <c r="X55" s="25">
        <v>0</v>
      </c>
      <c r="Y55" s="25">
        <v>0</v>
      </c>
      <c r="Z55" s="41"/>
      <c r="AA55" s="41"/>
      <c r="AB55" s="41"/>
      <c r="AC55" s="41"/>
      <c r="AD55" s="25">
        <v>0</v>
      </c>
      <c r="AE55" s="25">
        <v>0</v>
      </c>
    </row>
    <row r="56" spans="1:31">
      <c r="A56" s="2" t="s">
        <v>107</v>
      </c>
      <c r="B56" s="4" t="s">
        <v>63</v>
      </c>
      <c r="C56" s="9">
        <v>19.5</v>
      </c>
      <c r="D56" s="10">
        <v>0</v>
      </c>
      <c r="E56" s="41"/>
      <c r="F56" s="15">
        <f t="shared" si="2"/>
        <v>0</v>
      </c>
      <c r="G56" s="19">
        <v>0</v>
      </c>
      <c r="H56" s="15">
        <f t="shared" si="0"/>
        <v>0</v>
      </c>
      <c r="I56" s="41"/>
      <c r="J56" s="28"/>
      <c r="K56" s="25"/>
      <c r="L56" s="25"/>
      <c r="M56" s="19">
        <v>0</v>
      </c>
      <c r="N56" s="28"/>
      <c r="O56" s="41"/>
      <c r="P56" s="41"/>
      <c r="Q56" s="41"/>
      <c r="R56" s="41"/>
      <c r="S56" s="41"/>
      <c r="T56" s="41"/>
      <c r="U56" s="38">
        <f t="shared" si="1"/>
        <v>0</v>
      </c>
      <c r="V56" s="25">
        <v>0</v>
      </c>
      <c r="W56" s="25">
        <v>0</v>
      </c>
      <c r="X56" s="25">
        <v>0</v>
      </c>
      <c r="Y56" s="25">
        <v>0</v>
      </c>
      <c r="Z56" s="41"/>
      <c r="AA56" s="41"/>
      <c r="AB56" s="41"/>
      <c r="AC56" s="41"/>
      <c r="AD56" s="25">
        <v>0</v>
      </c>
      <c r="AE56" s="25">
        <v>0</v>
      </c>
    </row>
    <row r="57" spans="1:31">
      <c r="A57" s="2"/>
      <c r="B57" s="5" t="s">
        <v>64</v>
      </c>
      <c r="C57" s="8">
        <f>SUM(C14:C56)</f>
        <v>1071.002</v>
      </c>
      <c r="D57" s="25">
        <f>SUM(D14:D56)</f>
        <v>54</v>
      </c>
      <c r="E57" s="41">
        <f>SUM(E14:E56)</f>
        <v>55</v>
      </c>
      <c r="F57" s="15">
        <f t="shared" si="2"/>
        <v>5.1353778984539716E-2</v>
      </c>
      <c r="G57" s="52">
        <f>SUM(G14:G56)</f>
        <v>2</v>
      </c>
      <c r="H57" s="15">
        <f t="shared" si="0"/>
        <v>3.7040000000000002</v>
      </c>
      <c r="I57" s="41"/>
      <c r="J57" s="25">
        <f>SUM(J14:J56)</f>
        <v>0</v>
      </c>
      <c r="K57" s="25"/>
      <c r="L57" s="25"/>
      <c r="M57" s="43">
        <f>SUM(M14:M56)</f>
        <v>1</v>
      </c>
      <c r="N57" s="43">
        <v>1</v>
      </c>
      <c r="O57" s="43">
        <f t="shared" ref="O57:S57" si="4">SUM(O14:O56)</f>
        <v>2</v>
      </c>
      <c r="P57" s="43"/>
      <c r="Q57" s="43"/>
      <c r="R57" s="43"/>
      <c r="S57" s="43">
        <f t="shared" si="4"/>
        <v>1</v>
      </c>
      <c r="T57" s="41">
        <v>1</v>
      </c>
      <c r="U57" s="38">
        <f t="shared" si="1"/>
        <v>100</v>
      </c>
      <c r="V57" s="25">
        <f>SUM(V14:V56)</f>
        <v>4</v>
      </c>
      <c r="W57" s="25">
        <f>(V57/E57)*100</f>
        <v>7.2727272727272725</v>
      </c>
      <c r="X57" s="25">
        <f>SUM(X14:X56)</f>
        <v>3</v>
      </c>
      <c r="Y57" s="25">
        <f t="shared" ref="Y57" si="5">SUM(X57*100/E57)</f>
        <v>5.4545454545454541</v>
      </c>
      <c r="Z57" s="41"/>
      <c r="AA57" s="41"/>
      <c r="AB57" s="41"/>
      <c r="AC57" s="41"/>
      <c r="AD57" s="25">
        <f>SUM(AD14:AD56)</f>
        <v>2</v>
      </c>
      <c r="AE57" s="25">
        <f>SUM(AE14:AE56)</f>
        <v>1</v>
      </c>
    </row>
    <row r="58" spans="1:31">
      <c r="A58" s="171" t="s">
        <v>109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4"/>
    </row>
    <row r="59" spans="1:31">
      <c r="A59" s="11" t="s">
        <v>108</v>
      </c>
      <c r="B59" s="12" t="s">
        <v>110</v>
      </c>
      <c r="C59" s="9">
        <v>29.32</v>
      </c>
      <c r="D59" s="10">
        <v>0</v>
      </c>
      <c r="E59" s="25"/>
      <c r="F59" s="23">
        <f>SUM(E59/C59)</f>
        <v>0</v>
      </c>
      <c r="G59" s="32">
        <v>0</v>
      </c>
      <c r="H59" s="15">
        <f t="shared" si="0"/>
        <v>0</v>
      </c>
      <c r="I59" s="25"/>
      <c r="J59" s="28"/>
      <c r="K59" s="25"/>
      <c r="L59" s="25"/>
      <c r="M59" s="32">
        <v>0</v>
      </c>
      <c r="N59" s="30"/>
      <c r="O59" s="25"/>
      <c r="P59" s="25"/>
      <c r="Q59" s="25"/>
      <c r="R59" s="25"/>
      <c r="S59" s="25"/>
      <c r="T59" s="25"/>
      <c r="U59" s="38">
        <f t="shared" si="1"/>
        <v>0</v>
      </c>
      <c r="V59" s="25">
        <v>0</v>
      </c>
      <c r="W59" s="25">
        <v>0</v>
      </c>
      <c r="X59" s="25">
        <f ca="1">SUM(X59:X72)</f>
        <v>0</v>
      </c>
      <c r="Y59" s="25">
        <v>0</v>
      </c>
      <c r="Z59" s="25"/>
      <c r="AA59" s="25"/>
      <c r="AB59" s="25"/>
      <c r="AC59" s="25"/>
      <c r="AD59" s="25">
        <v>0</v>
      </c>
      <c r="AE59" s="25">
        <v>0</v>
      </c>
    </row>
    <row r="60" spans="1:31">
      <c r="A60" s="11" t="s">
        <v>130</v>
      </c>
      <c r="B60" s="12" t="s">
        <v>111</v>
      </c>
      <c r="C60" s="9">
        <v>106.62</v>
      </c>
      <c r="D60" s="10">
        <v>0</v>
      </c>
      <c r="E60" s="25"/>
      <c r="F60" s="23">
        <f t="shared" ref="F60:F74" si="6">SUM(E60/C60)</f>
        <v>0</v>
      </c>
      <c r="G60" s="32">
        <v>0</v>
      </c>
      <c r="H60" s="15">
        <f t="shared" si="0"/>
        <v>0</v>
      </c>
      <c r="I60" s="25"/>
      <c r="J60" s="28"/>
      <c r="K60" s="25"/>
      <c r="L60" s="25"/>
      <c r="M60" s="32">
        <v>0</v>
      </c>
      <c r="N60" s="30"/>
      <c r="O60" s="25"/>
      <c r="P60" s="25"/>
      <c r="Q60" s="25"/>
      <c r="R60" s="25"/>
      <c r="S60" s="25"/>
      <c r="T60" s="25"/>
      <c r="U60" s="38">
        <f t="shared" si="1"/>
        <v>0</v>
      </c>
      <c r="V60" s="25">
        <v>0</v>
      </c>
      <c r="W60" s="25">
        <v>0</v>
      </c>
      <c r="X60" s="25">
        <v>0</v>
      </c>
      <c r="Y60" s="25">
        <v>0</v>
      </c>
      <c r="Z60" s="25"/>
      <c r="AA60" s="25"/>
      <c r="AB60" s="25"/>
      <c r="AC60" s="25"/>
      <c r="AD60" s="25">
        <v>0</v>
      </c>
      <c r="AE60" s="25">
        <v>0</v>
      </c>
    </row>
    <row r="61" spans="1:31">
      <c r="A61" s="11" t="s">
        <v>131</v>
      </c>
      <c r="B61" s="12" t="s">
        <v>112</v>
      </c>
      <c r="C61" s="9">
        <v>78.78</v>
      </c>
      <c r="D61" s="10">
        <v>0</v>
      </c>
      <c r="E61" s="25"/>
      <c r="F61" s="23">
        <f t="shared" si="6"/>
        <v>0</v>
      </c>
      <c r="G61" s="32">
        <v>0</v>
      </c>
      <c r="H61" s="15">
        <f t="shared" si="0"/>
        <v>0</v>
      </c>
      <c r="I61" s="25"/>
      <c r="J61" s="28"/>
      <c r="K61" s="25"/>
      <c r="L61" s="25"/>
      <c r="M61" s="32">
        <v>0</v>
      </c>
      <c r="N61" s="30"/>
      <c r="O61" s="25"/>
      <c r="P61" s="25"/>
      <c r="Q61" s="25"/>
      <c r="R61" s="25"/>
      <c r="S61" s="25"/>
      <c r="T61" s="25"/>
      <c r="U61" s="38">
        <f t="shared" si="1"/>
        <v>0</v>
      </c>
      <c r="V61" s="25">
        <v>0</v>
      </c>
      <c r="W61" s="25">
        <v>0</v>
      </c>
      <c r="X61" s="25">
        <v>0</v>
      </c>
      <c r="Y61" s="25">
        <v>0</v>
      </c>
      <c r="Z61" s="25"/>
      <c r="AA61" s="25"/>
      <c r="AB61" s="25"/>
      <c r="AC61" s="25"/>
      <c r="AD61" s="25">
        <v>0</v>
      </c>
      <c r="AE61" s="25">
        <v>0</v>
      </c>
    </row>
    <row r="62" spans="1:31">
      <c r="A62" s="11" t="s">
        <v>132</v>
      </c>
      <c r="B62" s="12" t="s">
        <v>113</v>
      </c>
      <c r="C62" s="9">
        <v>108.19</v>
      </c>
      <c r="D62" s="10">
        <v>0</v>
      </c>
      <c r="E62" s="25"/>
      <c r="F62" s="23">
        <f t="shared" si="6"/>
        <v>0</v>
      </c>
      <c r="G62" s="32">
        <v>0</v>
      </c>
      <c r="H62" s="15">
        <f t="shared" si="0"/>
        <v>0</v>
      </c>
      <c r="I62" s="25"/>
      <c r="J62" s="28"/>
      <c r="K62" s="25"/>
      <c r="L62" s="25"/>
      <c r="M62" s="32">
        <v>0</v>
      </c>
      <c r="N62" s="30"/>
      <c r="O62" s="25"/>
      <c r="P62" s="25"/>
      <c r="Q62" s="25"/>
      <c r="R62" s="25"/>
      <c r="S62" s="25"/>
      <c r="T62" s="25"/>
      <c r="U62" s="38">
        <f t="shared" si="1"/>
        <v>0</v>
      </c>
      <c r="V62" s="25">
        <v>0</v>
      </c>
      <c r="W62" s="25">
        <v>0</v>
      </c>
      <c r="X62" s="25">
        <v>0</v>
      </c>
      <c r="Y62" s="25">
        <v>0</v>
      </c>
      <c r="Z62" s="25"/>
      <c r="AA62" s="25"/>
      <c r="AB62" s="25"/>
      <c r="AC62" s="25"/>
      <c r="AD62" s="25">
        <v>0</v>
      </c>
      <c r="AE62" s="25">
        <v>0</v>
      </c>
    </row>
    <row r="63" spans="1:31">
      <c r="A63" s="11" t="s">
        <v>133</v>
      </c>
      <c r="B63" s="12" t="s">
        <v>114</v>
      </c>
      <c r="C63" s="9">
        <v>45.85</v>
      </c>
      <c r="D63" s="10">
        <v>0</v>
      </c>
      <c r="E63" s="25"/>
      <c r="F63" s="23">
        <f t="shared" si="6"/>
        <v>0</v>
      </c>
      <c r="G63" s="32">
        <v>0</v>
      </c>
      <c r="H63" s="15">
        <f t="shared" si="0"/>
        <v>0</v>
      </c>
      <c r="I63" s="25"/>
      <c r="J63" s="28"/>
      <c r="K63" s="25"/>
      <c r="L63" s="25"/>
      <c r="M63" s="32">
        <v>0</v>
      </c>
      <c r="N63" s="30"/>
      <c r="O63" s="25"/>
      <c r="P63" s="25"/>
      <c r="Q63" s="25"/>
      <c r="R63" s="25"/>
      <c r="S63" s="25"/>
      <c r="T63" s="25"/>
      <c r="U63" s="38">
        <f t="shared" si="1"/>
        <v>0</v>
      </c>
      <c r="V63" s="25">
        <v>0</v>
      </c>
      <c r="W63" s="25">
        <v>0</v>
      </c>
      <c r="X63" s="25">
        <v>0</v>
      </c>
      <c r="Y63" s="25">
        <v>0</v>
      </c>
      <c r="Z63" s="25"/>
      <c r="AA63" s="25"/>
      <c r="AB63" s="25"/>
      <c r="AC63" s="25"/>
      <c r="AD63" s="25">
        <v>0</v>
      </c>
      <c r="AE63" s="25">
        <v>0</v>
      </c>
    </row>
    <row r="64" spans="1:31">
      <c r="A64" s="11" t="s">
        <v>134</v>
      </c>
      <c r="B64" s="12" t="s">
        <v>115</v>
      </c>
      <c r="C64" s="9">
        <v>71.59</v>
      </c>
      <c r="D64" s="10">
        <v>0</v>
      </c>
      <c r="E64" s="25"/>
      <c r="F64" s="23">
        <f t="shared" si="6"/>
        <v>0</v>
      </c>
      <c r="G64" s="32">
        <v>0</v>
      </c>
      <c r="H64" s="15">
        <f t="shared" si="0"/>
        <v>0</v>
      </c>
      <c r="I64" s="25"/>
      <c r="J64" s="28"/>
      <c r="K64" s="25"/>
      <c r="L64" s="25"/>
      <c r="M64" s="32">
        <v>0</v>
      </c>
      <c r="N64" s="30"/>
      <c r="O64" s="25"/>
      <c r="P64" s="25"/>
      <c r="Q64" s="25"/>
      <c r="R64" s="25"/>
      <c r="S64" s="25"/>
      <c r="T64" s="25"/>
      <c r="U64" s="38">
        <f t="shared" si="1"/>
        <v>0</v>
      </c>
      <c r="V64" s="25">
        <v>0</v>
      </c>
      <c r="W64" s="25">
        <v>0</v>
      </c>
      <c r="X64" s="25">
        <v>0</v>
      </c>
      <c r="Y64" s="25">
        <v>0</v>
      </c>
      <c r="Z64" s="25"/>
      <c r="AA64" s="25"/>
      <c r="AB64" s="25"/>
      <c r="AC64" s="25"/>
      <c r="AD64" s="25">
        <v>0</v>
      </c>
      <c r="AE64" s="25">
        <v>0</v>
      </c>
    </row>
    <row r="65" spans="1:31">
      <c r="A65" s="11" t="s">
        <v>135</v>
      </c>
      <c r="B65" s="12" t="s">
        <v>116</v>
      </c>
      <c r="C65" s="9">
        <v>125.79</v>
      </c>
      <c r="D65" s="10">
        <v>0</v>
      </c>
      <c r="E65" s="25"/>
      <c r="F65" s="23">
        <f t="shared" si="6"/>
        <v>0</v>
      </c>
      <c r="G65" s="32">
        <v>0</v>
      </c>
      <c r="H65" s="15">
        <f t="shared" si="0"/>
        <v>0</v>
      </c>
      <c r="I65" s="25"/>
      <c r="J65" s="28"/>
      <c r="K65" s="25"/>
      <c r="L65" s="25"/>
      <c r="M65" s="32">
        <v>0</v>
      </c>
      <c r="N65" s="30"/>
      <c r="O65" s="25"/>
      <c r="P65" s="25"/>
      <c r="Q65" s="25"/>
      <c r="R65" s="25"/>
      <c r="S65" s="25"/>
      <c r="T65" s="25"/>
      <c r="U65" s="38">
        <f t="shared" si="1"/>
        <v>0</v>
      </c>
      <c r="V65" s="25">
        <v>0</v>
      </c>
      <c r="W65" s="25">
        <v>0</v>
      </c>
      <c r="X65" s="25">
        <v>0</v>
      </c>
      <c r="Y65" s="25">
        <v>0</v>
      </c>
      <c r="Z65" s="25"/>
      <c r="AA65" s="25"/>
      <c r="AB65" s="25"/>
      <c r="AC65" s="25"/>
      <c r="AD65" s="25">
        <v>0</v>
      </c>
      <c r="AE65" s="25">
        <v>0</v>
      </c>
    </row>
    <row r="66" spans="1:31">
      <c r="A66" s="11" t="s">
        <v>136</v>
      </c>
      <c r="B66" s="12" t="s">
        <v>117</v>
      </c>
      <c r="C66" s="9">
        <v>94.83</v>
      </c>
      <c r="D66" s="10">
        <v>0</v>
      </c>
      <c r="E66" s="25"/>
      <c r="F66" s="23">
        <f t="shared" si="6"/>
        <v>0</v>
      </c>
      <c r="G66" s="32">
        <v>0</v>
      </c>
      <c r="H66" s="15">
        <f t="shared" si="0"/>
        <v>0</v>
      </c>
      <c r="I66" s="25"/>
      <c r="J66" s="28"/>
      <c r="K66" s="25"/>
      <c r="L66" s="25"/>
      <c r="M66" s="32">
        <v>0</v>
      </c>
      <c r="N66" s="30"/>
      <c r="O66" s="25"/>
      <c r="P66" s="25"/>
      <c r="Q66" s="25"/>
      <c r="R66" s="25"/>
      <c r="S66" s="25"/>
      <c r="T66" s="25"/>
      <c r="U66" s="38">
        <f t="shared" si="1"/>
        <v>0</v>
      </c>
      <c r="V66" s="25">
        <v>0</v>
      </c>
      <c r="W66" s="25">
        <v>0</v>
      </c>
      <c r="X66" s="25">
        <v>0</v>
      </c>
      <c r="Y66" s="25">
        <v>0</v>
      </c>
      <c r="Z66" s="25"/>
      <c r="AA66" s="25"/>
      <c r="AB66" s="25"/>
      <c r="AC66" s="25"/>
      <c r="AD66" s="25">
        <v>0</v>
      </c>
      <c r="AE66" s="25">
        <v>0</v>
      </c>
    </row>
    <row r="67" spans="1:31">
      <c r="A67" s="11" t="s">
        <v>137</v>
      </c>
      <c r="B67" s="12" t="s">
        <v>118</v>
      </c>
      <c r="C67" s="55">
        <v>34.020000000000003</v>
      </c>
      <c r="D67" s="10">
        <v>0</v>
      </c>
      <c r="E67" s="25"/>
      <c r="F67" s="23">
        <f t="shared" si="6"/>
        <v>0</v>
      </c>
      <c r="G67" s="32">
        <v>0</v>
      </c>
      <c r="H67" s="15">
        <f t="shared" si="0"/>
        <v>0</v>
      </c>
      <c r="I67" s="25"/>
      <c r="J67" s="28"/>
      <c r="K67" s="25"/>
      <c r="L67" s="25"/>
      <c r="M67" s="32">
        <v>0</v>
      </c>
      <c r="N67" s="30"/>
      <c r="O67" s="25"/>
      <c r="P67" s="25"/>
      <c r="Q67" s="25"/>
      <c r="R67" s="25"/>
      <c r="S67" s="25"/>
      <c r="T67" s="25"/>
      <c r="U67" s="38">
        <f t="shared" si="1"/>
        <v>0</v>
      </c>
      <c r="V67" s="25">
        <v>0</v>
      </c>
      <c r="W67" s="25">
        <v>0</v>
      </c>
      <c r="X67" s="25">
        <v>0</v>
      </c>
      <c r="Y67" s="25">
        <v>0</v>
      </c>
      <c r="Z67" s="25"/>
      <c r="AA67" s="25"/>
      <c r="AB67" s="25"/>
      <c r="AC67" s="25"/>
      <c r="AD67" s="25">
        <v>0</v>
      </c>
      <c r="AE67" s="25">
        <v>0</v>
      </c>
    </row>
    <row r="68" spans="1:31">
      <c r="A68" s="11" t="s">
        <v>138</v>
      </c>
      <c r="B68" s="12" t="s">
        <v>119</v>
      </c>
      <c r="C68" s="9">
        <v>51.45</v>
      </c>
      <c r="D68" s="10">
        <v>0</v>
      </c>
      <c r="E68" s="25"/>
      <c r="F68" s="23">
        <f t="shared" si="6"/>
        <v>0</v>
      </c>
      <c r="G68" s="32">
        <v>0</v>
      </c>
      <c r="H68" s="15">
        <f t="shared" si="0"/>
        <v>0</v>
      </c>
      <c r="I68" s="25"/>
      <c r="J68" s="28"/>
      <c r="K68" s="25"/>
      <c r="L68" s="25"/>
      <c r="M68" s="32">
        <v>0</v>
      </c>
      <c r="N68" s="30"/>
      <c r="O68" s="25"/>
      <c r="P68" s="25"/>
      <c r="Q68" s="25"/>
      <c r="R68" s="25"/>
      <c r="S68" s="25"/>
      <c r="T68" s="25"/>
      <c r="U68" s="38">
        <f t="shared" si="1"/>
        <v>0</v>
      </c>
      <c r="V68" s="25">
        <v>0</v>
      </c>
      <c r="W68" s="25">
        <v>0</v>
      </c>
      <c r="X68" s="25">
        <v>0</v>
      </c>
      <c r="Y68" s="25">
        <v>0</v>
      </c>
      <c r="Z68" s="25"/>
      <c r="AA68" s="25"/>
      <c r="AB68" s="25"/>
      <c r="AC68" s="25"/>
      <c r="AD68" s="25">
        <v>0</v>
      </c>
      <c r="AE68" s="25">
        <v>0</v>
      </c>
    </row>
    <row r="69" spans="1:31">
      <c r="A69" s="11" t="s">
        <v>139</v>
      </c>
      <c r="B69" s="12" t="s">
        <v>120</v>
      </c>
      <c r="C69" s="55">
        <v>60.13</v>
      </c>
      <c r="D69" s="10">
        <v>0</v>
      </c>
      <c r="E69" s="25"/>
      <c r="F69" s="23">
        <f t="shared" si="6"/>
        <v>0</v>
      </c>
      <c r="G69" s="32">
        <v>0</v>
      </c>
      <c r="H69" s="15">
        <f t="shared" si="0"/>
        <v>0</v>
      </c>
      <c r="I69" s="25"/>
      <c r="J69" s="28"/>
      <c r="K69" s="25"/>
      <c r="L69" s="25"/>
      <c r="M69" s="32">
        <v>0</v>
      </c>
      <c r="N69" s="30"/>
      <c r="O69" s="25"/>
      <c r="P69" s="25"/>
      <c r="Q69" s="25"/>
      <c r="R69" s="25"/>
      <c r="S69" s="25"/>
      <c r="T69" s="25"/>
      <c r="U69" s="38">
        <f t="shared" si="1"/>
        <v>0</v>
      </c>
      <c r="V69" s="25">
        <v>0</v>
      </c>
      <c r="W69" s="25">
        <v>0</v>
      </c>
      <c r="X69" s="25">
        <v>0</v>
      </c>
      <c r="Y69" s="25">
        <v>0</v>
      </c>
      <c r="Z69" s="25"/>
      <c r="AA69" s="25"/>
      <c r="AB69" s="25"/>
      <c r="AC69" s="25"/>
      <c r="AD69" s="25">
        <v>0</v>
      </c>
      <c r="AE69" s="25">
        <v>0</v>
      </c>
    </row>
    <row r="70" spans="1:31">
      <c r="A70" s="11" t="s">
        <v>140</v>
      </c>
      <c r="B70" s="12" t="s">
        <v>121</v>
      </c>
      <c r="C70" s="9">
        <v>72.73</v>
      </c>
      <c r="D70" s="10">
        <v>0</v>
      </c>
      <c r="E70" s="25"/>
      <c r="F70" s="23">
        <f t="shared" si="6"/>
        <v>0</v>
      </c>
      <c r="G70" s="32">
        <v>0</v>
      </c>
      <c r="H70" s="15">
        <f t="shared" si="0"/>
        <v>0</v>
      </c>
      <c r="I70" s="25"/>
      <c r="J70" s="28"/>
      <c r="K70" s="25"/>
      <c r="L70" s="25"/>
      <c r="M70" s="32">
        <v>0</v>
      </c>
      <c r="N70" s="30"/>
      <c r="O70" s="25"/>
      <c r="P70" s="25"/>
      <c r="Q70" s="25"/>
      <c r="R70" s="25"/>
      <c r="S70" s="25"/>
      <c r="T70" s="25"/>
      <c r="U70" s="38">
        <f t="shared" si="1"/>
        <v>0</v>
      </c>
      <c r="V70" s="25">
        <v>0</v>
      </c>
      <c r="W70" s="25">
        <v>0</v>
      </c>
      <c r="X70" s="25">
        <v>0</v>
      </c>
      <c r="Y70" s="25">
        <v>0</v>
      </c>
      <c r="Z70" s="25"/>
      <c r="AA70" s="25"/>
      <c r="AB70" s="25"/>
      <c r="AC70" s="25"/>
      <c r="AD70" s="25">
        <v>0</v>
      </c>
      <c r="AE70" s="25">
        <v>0</v>
      </c>
    </row>
    <row r="71" spans="1:31">
      <c r="A71" s="11" t="s">
        <v>141</v>
      </c>
      <c r="B71" s="12" t="s">
        <v>122</v>
      </c>
      <c r="C71" s="9">
        <v>77.900000000000006</v>
      </c>
      <c r="D71" s="10">
        <v>0</v>
      </c>
      <c r="E71" s="25"/>
      <c r="F71" s="23">
        <f t="shared" si="6"/>
        <v>0</v>
      </c>
      <c r="G71" s="32">
        <v>0</v>
      </c>
      <c r="H71" s="15">
        <f t="shared" si="0"/>
        <v>0</v>
      </c>
      <c r="I71" s="25"/>
      <c r="J71" s="28"/>
      <c r="K71" s="25"/>
      <c r="L71" s="25"/>
      <c r="M71" s="32">
        <v>0</v>
      </c>
      <c r="N71" s="30"/>
      <c r="O71" s="25"/>
      <c r="P71" s="25"/>
      <c r="Q71" s="25"/>
      <c r="R71" s="25"/>
      <c r="S71" s="25"/>
      <c r="T71" s="25"/>
      <c r="U71" s="38">
        <f t="shared" si="1"/>
        <v>0</v>
      </c>
      <c r="V71" s="25">
        <v>0</v>
      </c>
      <c r="W71" s="25">
        <v>0</v>
      </c>
      <c r="X71" s="25">
        <v>0</v>
      </c>
      <c r="Y71" s="25">
        <v>0</v>
      </c>
      <c r="Z71" s="25"/>
      <c r="AA71" s="25"/>
      <c r="AB71" s="25"/>
      <c r="AC71" s="25"/>
      <c r="AD71" s="25">
        <v>0</v>
      </c>
      <c r="AE71" s="25">
        <v>0</v>
      </c>
    </row>
    <row r="72" spans="1:31">
      <c r="A72" s="11" t="s">
        <v>142</v>
      </c>
      <c r="B72" s="12" t="s">
        <v>123</v>
      </c>
      <c r="C72" s="9">
        <v>46.33</v>
      </c>
      <c r="D72" s="10">
        <v>0</v>
      </c>
      <c r="E72" s="25"/>
      <c r="F72" s="23">
        <f t="shared" si="6"/>
        <v>0</v>
      </c>
      <c r="G72" s="32">
        <v>0</v>
      </c>
      <c r="H72" s="15">
        <f t="shared" si="0"/>
        <v>0</v>
      </c>
      <c r="I72" s="25"/>
      <c r="J72" s="28"/>
      <c r="K72" s="25"/>
      <c r="L72" s="25"/>
      <c r="M72" s="32">
        <v>0</v>
      </c>
      <c r="N72" s="30"/>
      <c r="O72" s="25"/>
      <c r="P72" s="25"/>
      <c r="Q72" s="25"/>
      <c r="R72" s="25"/>
      <c r="S72" s="25"/>
      <c r="T72" s="25"/>
      <c r="U72" s="38">
        <f t="shared" si="1"/>
        <v>0</v>
      </c>
      <c r="V72" s="25">
        <v>0</v>
      </c>
      <c r="W72" s="25">
        <v>0</v>
      </c>
      <c r="X72" s="25">
        <v>0</v>
      </c>
      <c r="Y72" s="25">
        <v>0</v>
      </c>
      <c r="Z72" s="25"/>
      <c r="AA72" s="25"/>
      <c r="AB72" s="25"/>
      <c r="AC72" s="25"/>
      <c r="AD72" s="25">
        <v>0</v>
      </c>
      <c r="AE72" s="25">
        <v>0</v>
      </c>
    </row>
    <row r="73" spans="1:31">
      <c r="A73" s="11"/>
      <c r="B73" s="13" t="s">
        <v>64</v>
      </c>
      <c r="C73" s="17">
        <f>SUM(C59:C72)</f>
        <v>1003.5300000000001</v>
      </c>
      <c r="D73" s="25">
        <f>SUM(D59:D72)</f>
        <v>0</v>
      </c>
      <c r="E73" s="25">
        <f>SUM(E59:E72)</f>
        <v>0</v>
      </c>
      <c r="F73" s="23">
        <f t="shared" si="6"/>
        <v>0</v>
      </c>
      <c r="G73" s="43">
        <f>SUM(G59:G72)</f>
        <v>0</v>
      </c>
      <c r="H73" s="15">
        <f t="shared" si="0"/>
        <v>0</v>
      </c>
      <c r="I73" s="25"/>
      <c r="J73" s="31">
        <f>SUM(J59:J72)</f>
        <v>0</v>
      </c>
      <c r="K73" s="25"/>
      <c r="L73" s="25"/>
      <c r="M73" s="31">
        <f>SUM(M59:M72)</f>
        <v>0</v>
      </c>
      <c r="N73" s="31"/>
      <c r="O73" s="25"/>
      <c r="P73" s="25"/>
      <c r="Q73" s="25"/>
      <c r="R73" s="25"/>
      <c r="S73" s="25"/>
      <c r="T73" s="25"/>
      <c r="U73" s="38">
        <f t="shared" si="1"/>
        <v>0</v>
      </c>
      <c r="V73" s="25">
        <f>SUM(U59:U72)</f>
        <v>0</v>
      </c>
      <c r="W73" s="25">
        <v>0</v>
      </c>
      <c r="X73" s="25">
        <f ca="1">SUM(X59:X72)</f>
        <v>0</v>
      </c>
      <c r="Y73" s="25">
        <v>0</v>
      </c>
      <c r="Z73" s="25"/>
      <c r="AA73" s="25"/>
      <c r="AB73" s="25"/>
      <c r="AC73" s="25"/>
      <c r="AD73" s="25">
        <f>SUM(AD59:AD72)</f>
        <v>0</v>
      </c>
      <c r="AE73" s="25">
        <f>SUM(AE59:AE72)</f>
        <v>0</v>
      </c>
    </row>
    <row r="74" spans="1:31" s="22" customFormat="1" ht="14.25">
      <c r="A74" s="20"/>
      <c r="B74" s="13" t="s">
        <v>124</v>
      </c>
      <c r="C74" s="18">
        <f>SUM(C57+C73)</f>
        <v>2074.5320000000002</v>
      </c>
      <c r="D74" s="27">
        <f>SUM(D57+D73)</f>
        <v>54</v>
      </c>
      <c r="E74" s="44">
        <f>SUM(E57+E73)</f>
        <v>55</v>
      </c>
      <c r="F74" s="129">
        <f t="shared" si="6"/>
        <v>2.6512003671189451E-2</v>
      </c>
      <c r="G74" s="27">
        <f>SUM(G73+G57)</f>
        <v>2</v>
      </c>
      <c r="H74" s="15">
        <f t="shared" si="0"/>
        <v>3.7040000000000002</v>
      </c>
      <c r="I74" s="44"/>
      <c r="J74" s="31">
        <f>J57+J73</f>
        <v>0</v>
      </c>
      <c r="K74" s="44"/>
      <c r="L74" s="44"/>
      <c r="M74" s="31">
        <f>M57+M73</f>
        <v>1</v>
      </c>
      <c r="N74" s="31">
        <v>1</v>
      </c>
      <c r="O74" s="31">
        <f t="shared" ref="O74:S74" si="7">O57+O73</f>
        <v>2</v>
      </c>
      <c r="P74" s="31"/>
      <c r="Q74" s="31"/>
      <c r="R74" s="31"/>
      <c r="S74" s="31">
        <f t="shared" si="7"/>
        <v>1</v>
      </c>
      <c r="T74" s="31">
        <v>1</v>
      </c>
      <c r="U74" s="38">
        <f t="shared" si="1"/>
        <v>100</v>
      </c>
      <c r="V74" s="44">
        <f>SUM(V57+V73)</f>
        <v>4</v>
      </c>
      <c r="W74" s="44">
        <f>(V74/E74)*100</f>
        <v>7.2727272727272725</v>
      </c>
      <c r="X74" s="44">
        <v>3</v>
      </c>
      <c r="Y74" s="41">
        <f t="shared" ref="Y74" si="8">SUM(X74*100/E74)</f>
        <v>5.4545454545454541</v>
      </c>
      <c r="Z74" s="44"/>
      <c r="AA74" s="44"/>
      <c r="AB74" s="44"/>
      <c r="AC74" s="44"/>
      <c r="AD74" s="44">
        <f>SUM(AD73+AD57)</f>
        <v>2</v>
      </c>
      <c r="AE74" s="44">
        <f>SUM(AE73+AE57)</f>
        <v>1</v>
      </c>
    </row>
    <row r="75" spans="1:31">
      <c r="A75" s="171" t="s">
        <v>125</v>
      </c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4"/>
    </row>
    <row r="76" spans="1:31">
      <c r="A76" s="11" t="s">
        <v>143</v>
      </c>
      <c r="B76" s="12" t="s">
        <v>126</v>
      </c>
      <c r="C76" s="9">
        <v>5.7</v>
      </c>
      <c r="D76" s="10">
        <v>0</v>
      </c>
      <c r="E76" s="16">
        <v>0</v>
      </c>
      <c r="F76" s="16">
        <f>SUM(E76/C76)</f>
        <v>0</v>
      </c>
      <c r="G76" s="16" t="s">
        <v>147</v>
      </c>
      <c r="H76" s="2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58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>
      <c r="A77" s="11" t="s">
        <v>144</v>
      </c>
      <c r="B77" s="12" t="s">
        <v>127</v>
      </c>
      <c r="C77" s="9">
        <v>3.3</v>
      </c>
      <c r="D77" s="10">
        <v>0</v>
      </c>
      <c r="E77" s="16">
        <v>0</v>
      </c>
      <c r="F77" s="24">
        <f t="shared" ref="F77:F80" si="9">SUM(E77/C77)</f>
        <v>0</v>
      </c>
      <c r="G77" s="16" t="s">
        <v>147</v>
      </c>
      <c r="H77" s="2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>
      <c r="A78" s="11" t="s">
        <v>145</v>
      </c>
      <c r="B78" s="12" t="s">
        <v>128</v>
      </c>
      <c r="C78" s="9">
        <v>44.436</v>
      </c>
      <c r="D78" s="10">
        <v>0</v>
      </c>
      <c r="E78" s="16">
        <v>0</v>
      </c>
      <c r="F78" s="24">
        <f t="shared" si="9"/>
        <v>0</v>
      </c>
      <c r="G78" s="16" t="s">
        <v>147</v>
      </c>
      <c r="H78" s="2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>
      <c r="A79" s="11" t="s">
        <v>146</v>
      </c>
      <c r="B79" s="12" t="s">
        <v>129</v>
      </c>
      <c r="C79" s="9">
        <v>9.49</v>
      </c>
      <c r="D79" s="10">
        <v>0</v>
      </c>
      <c r="E79" s="16">
        <v>0</v>
      </c>
      <c r="F79" s="24">
        <f t="shared" si="9"/>
        <v>0</v>
      </c>
      <c r="G79" s="16" t="s">
        <v>147</v>
      </c>
      <c r="H79" s="2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>
      <c r="A80" s="11"/>
      <c r="B80" s="14" t="s">
        <v>124</v>
      </c>
      <c r="C80" s="18">
        <f>SUM(C74+C76+C77+C78+C79)</f>
        <v>2137.4580000000001</v>
      </c>
      <c r="D80" s="26">
        <f>SUM(D74+D76+D77+D78+D79)</f>
        <v>54</v>
      </c>
      <c r="E80" s="21">
        <f>SUM(E74+E76+E77+E78+E79)</f>
        <v>55</v>
      </c>
      <c r="F80" s="69">
        <f t="shared" si="9"/>
        <v>2.5731499753445446E-2</v>
      </c>
      <c r="G80" s="16" t="s">
        <v>147</v>
      </c>
      <c r="H80" s="2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ht="2.25" customHeight="1"/>
  </sheetData>
  <mergeCells count="39">
    <mergeCell ref="P9:T9"/>
    <mergeCell ref="U9:U11"/>
    <mergeCell ref="V9:V11"/>
    <mergeCell ref="W9:W11"/>
    <mergeCell ref="A13:AE13"/>
    <mergeCell ref="A58:AE58"/>
    <mergeCell ref="A75:AE75"/>
    <mergeCell ref="G8:N8"/>
    <mergeCell ref="O8:U8"/>
    <mergeCell ref="V8:W8"/>
    <mergeCell ref="X8:AE8"/>
    <mergeCell ref="X9:X11"/>
    <mergeCell ref="Y9:Y11"/>
    <mergeCell ref="Z9:Z11"/>
    <mergeCell ref="AA9:AE9"/>
    <mergeCell ref="J10:M10"/>
    <mergeCell ref="N10:N11"/>
    <mergeCell ref="P10:S10"/>
    <mergeCell ref="T10:T11"/>
    <mergeCell ref="AA10:AD10"/>
    <mergeCell ref="AE10:AE11"/>
    <mergeCell ref="J9:N9"/>
    <mergeCell ref="O9:O11"/>
    <mergeCell ref="A1:AE1"/>
    <mergeCell ref="A2:AE2"/>
    <mergeCell ref="A4:O4"/>
    <mergeCell ref="A5:O5"/>
    <mergeCell ref="A7:A11"/>
    <mergeCell ref="B7:B11"/>
    <mergeCell ref="C7:C11"/>
    <mergeCell ref="D7:E8"/>
    <mergeCell ref="F7:F11"/>
    <mergeCell ref="G7:U7"/>
    <mergeCell ref="D9:D11"/>
    <mergeCell ref="E9:E11"/>
    <mergeCell ref="G9:G11"/>
    <mergeCell ref="H9:H11"/>
    <mergeCell ref="I9:I11"/>
    <mergeCell ref="V7:AE7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"/>
  <sheetViews>
    <sheetView view="pageBreakPreview" zoomScaleSheetLayoutView="100" workbookViewId="0">
      <selection activeCell="I25" sqref="I25"/>
    </sheetView>
  </sheetViews>
  <sheetFormatPr defaultRowHeight="15"/>
  <cols>
    <col min="1" max="1" width="6.140625" bestFit="1" customWidth="1"/>
    <col min="2" max="2" width="11.28515625" customWidth="1"/>
    <col min="3" max="3" width="12.85546875" customWidth="1"/>
    <col min="4" max="4" width="6.28515625" bestFit="1" customWidth="1"/>
    <col min="5" max="5" width="11.42578125" customWidth="1"/>
    <col min="6" max="6" width="6.28515625" bestFit="1" customWidth="1"/>
    <col min="7" max="7" width="11.5703125" customWidth="1"/>
    <col min="8" max="8" width="10.7109375" customWidth="1"/>
    <col min="9" max="9" width="13" customWidth="1"/>
    <col min="10" max="10" width="6.5703125" customWidth="1"/>
    <col min="11" max="11" width="12.5703125" customWidth="1"/>
    <col min="12" max="12" width="12.140625" customWidth="1"/>
    <col min="13" max="13" width="16" customWidth="1"/>
  </cols>
  <sheetData>
    <row r="1" spans="1:15">
      <c r="A1" s="175" t="s">
        <v>152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5">
      <c r="A2" s="175" t="s">
        <v>174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</row>
    <row r="3" spans="1:15">
      <c r="A3" s="176" t="s">
        <v>153</v>
      </c>
      <c r="B3" s="176"/>
      <c r="C3" s="176"/>
      <c r="D3" s="177" t="s">
        <v>154</v>
      </c>
      <c r="E3" s="177"/>
      <c r="F3" s="177"/>
      <c r="G3" s="177"/>
      <c r="H3" s="177"/>
      <c r="I3" s="177"/>
      <c r="J3" s="177"/>
      <c r="K3" s="177"/>
      <c r="L3" s="177"/>
      <c r="M3" s="177"/>
      <c r="N3" s="34"/>
    </row>
    <row r="5" spans="1:15">
      <c r="A5" s="178" t="s">
        <v>1</v>
      </c>
      <c r="B5" s="178" t="s">
        <v>155</v>
      </c>
      <c r="C5" s="178" t="s">
        <v>170</v>
      </c>
      <c r="D5" s="178"/>
      <c r="E5" s="178"/>
      <c r="F5" s="178"/>
      <c r="G5" s="178"/>
      <c r="H5" s="178"/>
      <c r="I5" s="178" t="s">
        <v>175</v>
      </c>
      <c r="J5" s="178"/>
      <c r="K5" s="178"/>
      <c r="L5" s="178"/>
      <c r="M5" s="178"/>
      <c r="N5" s="178"/>
    </row>
    <row r="6" spans="1:15">
      <c r="A6" s="178"/>
      <c r="B6" s="178"/>
      <c r="C6" s="178" t="s">
        <v>156</v>
      </c>
      <c r="D6" s="178" t="s">
        <v>157</v>
      </c>
      <c r="E6" s="178"/>
      <c r="F6" s="178" t="s">
        <v>158</v>
      </c>
      <c r="G6" s="178"/>
      <c r="H6" s="179" t="s">
        <v>159</v>
      </c>
      <c r="I6" s="178" t="s">
        <v>156</v>
      </c>
      <c r="J6" s="178" t="s">
        <v>160</v>
      </c>
      <c r="K6" s="178"/>
      <c r="L6" s="178"/>
      <c r="M6" s="178"/>
      <c r="N6" s="178"/>
    </row>
    <row r="7" spans="1:15">
      <c r="A7" s="178"/>
      <c r="B7" s="178"/>
      <c r="C7" s="178"/>
      <c r="D7" s="178" t="s">
        <v>5</v>
      </c>
      <c r="E7" s="178" t="s">
        <v>161</v>
      </c>
      <c r="F7" s="178" t="s">
        <v>5</v>
      </c>
      <c r="G7" s="178" t="s">
        <v>161</v>
      </c>
      <c r="H7" s="180"/>
      <c r="I7" s="178"/>
      <c r="J7" s="178" t="s">
        <v>5</v>
      </c>
      <c r="K7" s="178" t="s">
        <v>6</v>
      </c>
      <c r="L7" s="178" t="s">
        <v>161</v>
      </c>
      <c r="M7" s="178" t="s">
        <v>8</v>
      </c>
      <c r="N7" s="178"/>
    </row>
    <row r="8" spans="1:15" ht="45">
      <c r="A8" s="178"/>
      <c r="B8" s="178"/>
      <c r="C8" s="178"/>
      <c r="D8" s="178"/>
      <c r="E8" s="178"/>
      <c r="F8" s="178"/>
      <c r="G8" s="178"/>
      <c r="H8" s="181"/>
      <c r="I8" s="178"/>
      <c r="J8" s="178"/>
      <c r="K8" s="178"/>
      <c r="L8" s="178"/>
      <c r="M8" s="35" t="s">
        <v>11</v>
      </c>
      <c r="N8" s="35" t="s">
        <v>13</v>
      </c>
    </row>
    <row r="9" spans="1:15">
      <c r="A9" s="35">
        <v>1</v>
      </c>
      <c r="B9" s="35">
        <v>2</v>
      </c>
      <c r="C9" s="35">
        <v>3</v>
      </c>
      <c r="D9" s="35">
        <v>4</v>
      </c>
      <c r="E9" s="35">
        <v>5</v>
      </c>
      <c r="F9" s="35">
        <v>6</v>
      </c>
      <c r="G9" s="35">
        <v>7</v>
      </c>
      <c r="H9" s="35">
        <v>8</v>
      </c>
      <c r="I9" s="35">
        <v>9</v>
      </c>
      <c r="J9" s="35">
        <v>10</v>
      </c>
      <c r="K9" s="35">
        <v>11</v>
      </c>
      <c r="L9" s="35">
        <v>12</v>
      </c>
      <c r="M9" s="35">
        <v>13</v>
      </c>
      <c r="N9" s="35">
        <v>14</v>
      </c>
    </row>
    <row r="10" spans="1:15">
      <c r="A10" s="35">
        <v>1</v>
      </c>
      <c r="B10" s="36" t="s">
        <v>162</v>
      </c>
      <c r="C10" s="35">
        <f>Лось!D80</f>
        <v>7795</v>
      </c>
      <c r="D10" s="35">
        <f>Лось!G74</f>
        <v>516</v>
      </c>
      <c r="E10" s="35" t="s">
        <v>147</v>
      </c>
      <c r="F10" s="35">
        <f>Лось!O74</f>
        <v>478</v>
      </c>
      <c r="G10" s="35" t="s">
        <v>147</v>
      </c>
      <c r="H10" s="35">
        <f>Лось!U74</f>
        <v>92.6</v>
      </c>
      <c r="I10" s="35">
        <f>Лось!E80</f>
        <v>7729</v>
      </c>
      <c r="J10" s="35">
        <f>Лось!X74</f>
        <v>538</v>
      </c>
      <c r="K10" s="51">
        <f>Лось!Y74</f>
        <v>7.1088794926004226</v>
      </c>
      <c r="L10" s="35" t="s">
        <v>147</v>
      </c>
      <c r="M10" s="35">
        <f>Лось!AA74+Лось!AB74+Лось!AC74+Лось!AD74</f>
        <v>408</v>
      </c>
      <c r="N10" s="35">
        <f>Лось!AE74</f>
        <v>130</v>
      </c>
    </row>
    <row r="11" spans="1:15" ht="26.25">
      <c r="A11" s="35">
        <v>2</v>
      </c>
      <c r="B11" s="36" t="s">
        <v>163</v>
      </c>
      <c r="C11" s="35">
        <f>Медведь!D80</f>
        <v>969</v>
      </c>
      <c r="D11" s="35">
        <f>Медведь!G74</f>
        <v>137</v>
      </c>
      <c r="E11" s="35" t="s">
        <v>147</v>
      </c>
      <c r="F11" s="35">
        <f>Медведь!O74</f>
        <v>69</v>
      </c>
      <c r="G11" s="35" t="s">
        <v>147</v>
      </c>
      <c r="H11" s="37">
        <f>Медведь!U74</f>
        <v>50.4</v>
      </c>
      <c r="I11" s="35">
        <f>Медведь!E80</f>
        <v>991</v>
      </c>
      <c r="J11" s="35">
        <f>Медведь!X74</f>
        <v>165</v>
      </c>
      <c r="K11" s="51">
        <f>Медведь!Y74</f>
        <v>17.169614984391259</v>
      </c>
      <c r="L11" s="35" t="s">
        <v>147</v>
      </c>
      <c r="M11" s="35">
        <f>Медведь!AD74</f>
        <v>165</v>
      </c>
      <c r="N11" s="50" t="s">
        <v>147</v>
      </c>
    </row>
    <row r="12" spans="1:15">
      <c r="A12" s="35">
        <v>3</v>
      </c>
      <c r="B12" s="36" t="s">
        <v>164</v>
      </c>
      <c r="C12" s="35">
        <f>Рысь!D80</f>
        <v>130</v>
      </c>
      <c r="D12" s="35">
        <f>Рысь!G74</f>
        <v>1</v>
      </c>
      <c r="E12" s="35" t="s">
        <v>147</v>
      </c>
      <c r="F12" s="35">
        <f>Рысь!O74</f>
        <v>1</v>
      </c>
      <c r="G12" s="35" t="s">
        <v>147</v>
      </c>
      <c r="H12" s="35">
        <f>Рысь!U74</f>
        <v>100</v>
      </c>
      <c r="I12" s="35">
        <f>Рысь!E80</f>
        <v>106</v>
      </c>
      <c r="J12" s="35">
        <f>Рысь!X74</f>
        <v>1</v>
      </c>
      <c r="K12" s="51">
        <f>Рысь!Y74</f>
        <v>0.95238095238095233</v>
      </c>
      <c r="L12" s="35" t="s">
        <v>147</v>
      </c>
      <c r="M12" s="35">
        <f>Рысь!AD74</f>
        <v>1</v>
      </c>
      <c r="N12" s="50" t="s">
        <v>147</v>
      </c>
    </row>
    <row r="13" spans="1:15">
      <c r="A13" s="35">
        <v>4</v>
      </c>
      <c r="B13" s="36" t="s">
        <v>165</v>
      </c>
      <c r="C13" s="35">
        <f>Барсук!D80</f>
        <v>480</v>
      </c>
      <c r="D13" s="35">
        <f>Барсук!G74</f>
        <v>24</v>
      </c>
      <c r="E13" s="35" t="s">
        <v>147</v>
      </c>
      <c r="F13" s="53">
        <f>Барсук!O74</f>
        <v>11</v>
      </c>
      <c r="G13" s="35" t="s">
        <v>147</v>
      </c>
      <c r="H13" s="35">
        <f>Барсук!U74</f>
        <v>45.8</v>
      </c>
      <c r="I13" s="35">
        <f>Барсук!E80</f>
        <v>446</v>
      </c>
      <c r="J13" s="35">
        <f>Барсук!X74</f>
        <v>23</v>
      </c>
      <c r="K13" s="51">
        <f>Барсук!Y74</f>
        <v>5.4502369668246446</v>
      </c>
      <c r="L13" s="35" t="s">
        <v>147</v>
      </c>
      <c r="M13" s="35">
        <f>Барсук!AD74</f>
        <v>23</v>
      </c>
      <c r="N13" s="50" t="s">
        <v>147</v>
      </c>
    </row>
    <row r="14" spans="1:15" ht="26.25">
      <c r="A14" s="35">
        <v>5</v>
      </c>
      <c r="B14" s="36" t="s">
        <v>166</v>
      </c>
      <c r="C14" s="35">
        <f>Пятн.олень!D80</f>
        <v>54</v>
      </c>
      <c r="D14" s="35">
        <f>Пятн.олень!G74</f>
        <v>2</v>
      </c>
      <c r="E14" s="35" t="s">
        <v>147</v>
      </c>
      <c r="F14" s="53">
        <f>Пятн.олень!O74</f>
        <v>2</v>
      </c>
      <c r="G14" s="35" t="s">
        <v>147</v>
      </c>
      <c r="H14" s="35">
        <f>Пятн.олень!U74</f>
        <v>100</v>
      </c>
      <c r="I14" s="35">
        <f>Пятн.олень!E80</f>
        <v>55</v>
      </c>
      <c r="J14" s="35">
        <f>Пятн.олень!X74</f>
        <v>3</v>
      </c>
      <c r="K14" s="107">
        <f>Пятн.олень!Y74</f>
        <v>5.4545454545454541</v>
      </c>
      <c r="L14" s="35" t="s">
        <v>147</v>
      </c>
      <c r="M14" s="35">
        <f>Пятн.олень!AD74</f>
        <v>2</v>
      </c>
      <c r="N14" s="50">
        <f>Пятн.олень!AE74</f>
        <v>1</v>
      </c>
    </row>
    <row r="15" spans="1: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</sheetData>
  <mergeCells count="22">
    <mergeCell ref="D7:D8"/>
    <mergeCell ref="E7:E8"/>
    <mergeCell ref="F6:G6"/>
    <mergeCell ref="H6:H8"/>
    <mergeCell ref="I6:I8"/>
    <mergeCell ref="J6:N6"/>
    <mergeCell ref="F7:F8"/>
    <mergeCell ref="G7:G8"/>
    <mergeCell ref="J7:J8"/>
    <mergeCell ref="K7:K8"/>
    <mergeCell ref="L7:L8"/>
    <mergeCell ref="M7:N7"/>
    <mergeCell ref="A1:N1"/>
    <mergeCell ref="A2:N2"/>
    <mergeCell ref="A3:C3"/>
    <mergeCell ref="D3:M3"/>
    <mergeCell ref="A5:A8"/>
    <mergeCell ref="B5:B8"/>
    <mergeCell ref="C5:H5"/>
    <mergeCell ref="I5:N5"/>
    <mergeCell ref="C6:C8"/>
    <mergeCell ref="D6:E6"/>
  </mergeCells>
  <pageMargins left="0.70866141732283472" right="0.70866141732283472" top="0.74803149606299213" bottom="0.74803149606299213" header="0.31496062992125984" footer="0.31496062992125984"/>
  <pageSetup paperSize="9" scale="8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Лось</vt:lpstr>
      <vt:lpstr>Медведь</vt:lpstr>
      <vt:lpstr>Рысь</vt:lpstr>
      <vt:lpstr>Барсук</vt:lpstr>
      <vt:lpstr>Пятн.олень</vt:lpstr>
      <vt:lpstr>Лимит</vt:lpstr>
      <vt:lpstr>Барсук!Заголовки_для_печати</vt:lpstr>
      <vt:lpstr>Лось!Заголовки_для_печати</vt:lpstr>
      <vt:lpstr>Медведь!Заголовки_для_печати</vt:lpstr>
      <vt:lpstr>Пятн.олень!Заголовки_для_печати</vt:lpstr>
      <vt:lpstr>Рысь!Заголовки_для_печати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user23</cp:lastModifiedBy>
  <cp:lastPrinted>2024-04-12T07:37:02Z</cp:lastPrinted>
  <dcterms:created xsi:type="dcterms:W3CDTF">2020-12-16T07:51:49Z</dcterms:created>
  <dcterms:modified xsi:type="dcterms:W3CDTF">2024-04-12T08:01:45Z</dcterms:modified>
</cp:coreProperties>
</file>