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5"/>
  </bookViews>
  <sheets>
    <sheet name="Алекс" sheetId="1" r:id="rId1"/>
    <sheet name="В-У" sheetId="2" r:id="rId2"/>
    <sheet name="Вят" sheetId="3" r:id="rId3"/>
    <sheet name="Кужмара" sheetId="4" r:id="rId4"/>
    <sheet name="Михайл" sheetId="5" r:id="rId5"/>
    <sheet name="Ронга" sheetId="6" r:id="rId6"/>
    <sheet name="Солнеч" sheetId="7" r:id="rId7"/>
    <sheet name="Совет" sheetId="8" r:id="rId8"/>
  </sheets>
  <definedNames>
    <definedName name="_xlnm.Print_Area" localSheetId="0">'Алекс'!$A$1:$D$68</definedName>
    <definedName name="_xlnm.Print_Area" localSheetId="1">'В-У'!$A$1:$D$72</definedName>
    <definedName name="_xlnm.Print_Area" localSheetId="2">'Вят'!$A$1:$D$81</definedName>
    <definedName name="_xlnm.Print_Area" localSheetId="3">'Кужмара'!$A$1:$D$81</definedName>
    <definedName name="_xlnm.Print_Area" localSheetId="4">'Михайл'!$A$1:$D$70</definedName>
    <definedName name="_xlnm.Print_Area" localSheetId="5">'Ронга'!$A$1:$D$67</definedName>
    <definedName name="_xlnm.Print_Area" localSheetId="7">'Совет'!$A$1:$D$90</definedName>
    <definedName name="_xlnm.Print_Area" localSheetId="6">'Солнеч'!$A$1:$D$58</definedName>
  </definedNames>
  <calcPr fullCalcOnLoad="1"/>
</workbook>
</file>

<file path=xl/sharedStrings.xml><?xml version="1.0" encoding="utf-8"?>
<sst xmlns="http://schemas.openxmlformats.org/spreadsheetml/2006/main" count="568" uniqueCount="211">
  <si>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</si>
  <si>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</si>
  <si>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</si>
  <si>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</si>
  <si>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</si>
  <si>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</si>
  <si>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</si>
  <si>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</si>
  <si>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</si>
  <si>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</si>
  <si>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</si>
  <si>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</si>
  <si>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</si>
  <si>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</si>
  <si>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</si>
  <si>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</si>
  <si>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</si>
  <si>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</si>
  <si>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</si>
  <si>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</si>
  <si>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</si>
  <si>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</si>
  <si>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</si>
  <si>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</si>
  <si>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</si>
  <si>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</si>
  <si>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</si>
  <si>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904 117 05 050 10 0000 180 прочие неналоговые доходы  в бюджеты поселений</t>
  </si>
  <si>
    <t>0409 Дорожное хозяйство (дорожные фонды)</t>
  </si>
  <si>
    <t>0107 Обеспечение проведения выборов и референдумов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</si>
  <si>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</si>
  <si>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</si>
  <si>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992 219 60 010 10 0000 150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</si>
  <si>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</si>
  <si>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904 207 05 030 10 0000 150 Прочие безвозмездные поступления в бюджеты сельских поселений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</si>
  <si>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</si>
  <si>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</si>
  <si>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</si>
  <si>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</si>
  <si>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</si>
  <si>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</si>
  <si>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</si>
  <si>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90311105035100000120 Доходы от сдачи в аренду имущества</t>
  </si>
  <si>
    <t>90311105075100000120 Доходы от сдачи в аренду имущества, составляющего казну сельских поселений</t>
  </si>
  <si>
    <t>90411705050100000180 прочие неналоговые доходы  в бюджеты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</si>
  <si>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</si>
  <si>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</si>
  <si>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</si>
  <si>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 xml:space="preserve">0502 Коммунальное хозяйство </t>
  </si>
  <si>
    <t>90411302995100000130 Прочие доходы от компенсации затрат  бюджетов  сельских поселений</t>
  </si>
  <si>
    <t>0406 Водное хозяйство</t>
  </si>
  <si>
    <t>0501Федеральная целевая программа "Соц развите села до 2014 г"</t>
  </si>
  <si>
    <t xml:space="preserve">0501 Жилищное хозяйство  </t>
  </si>
  <si>
    <t xml:space="preserve">00010000000000000000 Налоговые и неналоговые доходы  </t>
  </si>
  <si>
    <t xml:space="preserve">904 111 09045 13 0000120 Прочие поступления от использования имущества, находящегося в собственности городских поселений </t>
  </si>
  <si>
    <t>904 202 20 077 13 0020 150 Субсидии бюджетам городских поселений на софинансирование проектов и программ развития территорий муниципальных образований в Республике Марий  Эл, основанных на местных инициативах</t>
  </si>
  <si>
    <t>904 207 05 020 13 0000 150 Поступление от денежных пожертвований, предоставляемых физ лицами получателям средств бюдж.  городских поселений</t>
  </si>
  <si>
    <t>904 207 05 030 13 0000 150 Прочие безвозмездные поступления в бюджеты городских поселений</t>
  </si>
  <si>
    <t>0406  Водное хозяйство</t>
  </si>
  <si>
    <t>904 202 49 999 10 0040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в 2020 году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</si>
  <si>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</si>
  <si>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</si>
  <si>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</si>
  <si>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182 105 03 010 01 1000 110 Единый сельскохозяйственный налог</t>
  </si>
  <si>
    <t>904 202 25 576 10 0000 150 Субсидии бюджетам сельских поселений на обеспечение комплексного развития сельских территорий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</si>
  <si>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</si>
  <si>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904 202 29 999 10 0060 150 Субсидии бюджетам городских округов, городских и сельских поселений в Республике Марий Эл на софинансирование проектов программ развития территорий муниципальных образований в Республике Марий Эл, основанных на местных инициативах</t>
  </si>
  <si>
    <t>90411406025100000430 Доходы от продажи земельных участков, находящихся в собственности поселений</t>
  </si>
  <si>
    <t>90411701050100000180 невыясненные поступления, зачисляемые в бюджеты сельских поселений</t>
  </si>
  <si>
    <t>992 202 16 001 10 0000 150 Дотации бюджетам  сельских поселений на выравнивание  бюджетной обеспеченности из бюджетов муниципальных районов</t>
  </si>
  <si>
    <t>992 202 40 014 10 0020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</si>
  <si>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0405 Сельское хозяйство и рыболовство</t>
  </si>
  <si>
    <t>0500 Жилищно-коммунальное хозяйство</t>
  </si>
  <si>
    <t>Исполнение бюджета</t>
  </si>
  <si>
    <t>904 202 20077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</t>
  </si>
  <si>
    <t>992 202 16 001 10 0000 150 Дотации бюджетам сельских поселений на выравнивание бюджетной обеспеченности</t>
  </si>
  <si>
    <t>904 202 25 555 13 0000 150 Субсидии бюджетам городских поселений на реализацию программ формирования современной городской среды</t>
  </si>
  <si>
    <t>904 202 29 999 13 0020 150 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</si>
  <si>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>992 202 40 014 13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</si>
  <si>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992 202 40 014 13 0050 150 Иные межбюджетные трансферты, передаваемые бюджетам  городских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</si>
  <si>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>161 116 33050 13 0000 140 Ден.взыскания (штрафы) о нарушении законодательства РФ в сфере закупок товаров</t>
  </si>
  <si>
    <t>904 117 05050 13 0000 180 прочие неналоговые доходы  в бюджеты поселений</t>
  </si>
  <si>
    <t>903 114 06013 13 0000 430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</si>
  <si>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904 113 02995 13 0000 130 Прочие доходы от компенсации затрат  бюджетов  городских поселений</t>
  </si>
  <si>
    <t>903 111 05075 13 0000 120 Доходы от сдачи в аренду имущества, составляющего казну городских поселений</t>
  </si>
  <si>
    <t>903 111 05035 13 0000 120 Доходы от сдачи в аренду имущества</t>
  </si>
  <si>
    <t>903 111 05025 13 0000 120 Доходы в виде арендной платы за земельные участки, находящиеся в собственности городских поселений</t>
  </si>
  <si>
    <t>903 111 05013 13 0000 120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</si>
  <si>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182 106 06000 00 0000 110 Земельный налог</t>
  </si>
  <si>
    <t>182 105 03000 00 0000 110 Единый сельскохозяйственный налог</t>
  </si>
  <si>
    <t>182 101 02000 00 0000  110 Налог на доходы физических лиц</t>
  </si>
  <si>
    <t>администрации  Советского муниципального района</t>
  </si>
  <si>
    <t>0300 Национальная безопасность и правоохранительная деятельность</t>
  </si>
  <si>
    <t>1400 Межбюджетные трансферты общего характера бюджетам бюджетной системы Российской Федерации</t>
  </si>
  <si>
    <t>1403 Иные межбюджетные трансферты на обеспечение расходных обязательств  по решению вопросов местного значения городского и сельских поселений</t>
  </si>
  <si>
    <t>992 202 45 323 13 0000 150 Межбюджетные трансферты, передаваемые бюджетам городских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</si>
  <si>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904 116 07010 13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</si>
  <si>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904 202 49999 13 0070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кадастровых работ по подготовке технических планов на бесхозяйные объекты газораспределения, расположенные на территории Республики Марий Эл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</si>
  <si>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</si>
  <si>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904 202 29 999 10 0060 150 Субсидии из республиканского бюджета Республики Марий Эл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</si>
  <si>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904 117 01050 13 0000 180 Невыясненные поступления, зачисляемые в бюджеты городских поселений</t>
  </si>
  <si>
    <t xml:space="preserve">Исполнение бюджета  </t>
  </si>
  <si>
    <t>Алексеевского сельского поселения Советского муниципального района Республики Марий Эл</t>
  </si>
  <si>
    <t xml:space="preserve">Исполнение бюджета </t>
  </si>
  <si>
    <t>Верх-Ушнурского сельского поселения Советского муниципального района Республики Марий Эл</t>
  </si>
  <si>
    <t>Вятского сельского поселения Советского муниципального района Республики Марий Эл</t>
  </si>
  <si>
    <t>Кужмаринского сельского поселения Советского муниципального района Республики Марий Эл</t>
  </si>
  <si>
    <t>904 111 05 035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</si>
  <si>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Михайловского сельского поселения Советского муниципального района Республики Марий Эл</t>
  </si>
  <si>
    <t>Ронгинского сельского поселения Советского муниципального района Республики Марий Эл</t>
  </si>
  <si>
    <t>Солнечного сельского поселения Советского муниципального района Республики Марий Эл</t>
  </si>
  <si>
    <t>90411701050100000180  Невыясненные поступления, зачисляемые в бюджеты сельских поселений</t>
  </si>
  <si>
    <t>городского поселения Советский Советского муниципального района Республики Марий Эл</t>
  </si>
  <si>
    <t>90411607010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</si>
  <si>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992 202 40 014 13 0060 150 Иные межбюджетные трансферты, передаваемые бюджетам   городских поселений на обеспечение расходных обязательств городского и сельских поселений по решению вопросов местного значения </t>
  </si>
  <si>
    <t>904 202 25 576 10 0000 150 Субсидии бюджетам сельских поселений на обеспечение комплексного развития сельских территорий;</t>
  </si>
  <si>
    <t>904 202 20 077 10 0060 150 Субсидии из республиканского бюджета Республики Марий Эл бюджетам сельских поселений на строительство водопроводных сооружений и строительство (реконструкцию) систем водоснабжения.</t>
  </si>
  <si>
    <t>904 202 25576 13 0000 150 Субсидии бюджетам городских поселений на обеспечение комплексного развития сельских территорий;</t>
  </si>
  <si>
    <t>904 116 07010 10 0000 140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</si>
  <si>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904 117 01 050 10 0000 180 Невыясненные поступления, зачисляемые в бюджеты сельских поселений</t>
  </si>
  <si>
    <t>182 106 01030 13 0000 110 Налог на имущество физических лиц</t>
  </si>
  <si>
    <t>182 109 04053 13 1000 110 Задолженность и перерасчеты по отмененным налогам, сборам и иным обязательным платежам (земельный налог по обязательствам, возникшим до 1 января 2006 г.)</t>
  </si>
  <si>
    <t>904 111 05 075 10 0000 120 Доходы от сдачи в аренду имущества, составляющего казну сельских поселений</t>
  </si>
  <si>
    <t>904 117 15030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улице Заречной в пос. Алексеевский, проект - "Дорога к дому" - ремонт дороги по ул. Заречной в пос. Алексеевский")</t>
  </si>
  <si>
    <t>904 117 15030 10 0021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улице Заречной в пос. Алексеевский,  проект - "Дорога к дому" - ремонт дороги по ул. Заречной в пос. Алексеевский")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</si>
  <si>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</si>
  <si>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904 202 29 999 10 0010 150 Прочие субсидии (на осуществление целевых мероприятий в отношении автомобильных дорог общего пользования местного значения)</t>
  </si>
  <si>
    <t>904 202 29 999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</si>
  <si>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</si>
  <si>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</si>
  <si>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</si>
  <si>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</si>
  <si>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</si>
  <si>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</si>
  <si>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904 207 05020 10 0000 150 Поступления от денежных пожертвований, предоставляемых физическими лицами получателям средств бюджетов сельских поселений</t>
  </si>
  <si>
    <t>904 2 02 29999 10 0010 150 Прочие субсидии (на осуществление целевых мероприятий в отношении автомобильных дорог общего пользования местного значения)</t>
  </si>
  <si>
    <t>904 2 02 29999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</si>
  <si>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904 202 45 393 13 0010 150 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 качественные  дороги" (из республиканского бюджета)</t>
  </si>
  <si>
    <t>904 117 01050 10 0000 180 Невыясненные поступления, зачисляемые в бюджеты сельских поселений</t>
  </si>
  <si>
    <t>903 114 06025 10 0000 430 Доходы от продажи земельных участков, находящихся в собственности поселений</t>
  </si>
  <si>
    <t>904 113 02995 10 0000 130 Прочие доходы от компенсации затрат  бюджетов  сельских поселений</t>
  </si>
  <si>
    <t>904 111 05035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</si>
  <si>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904 113 02995 10 0000 130 Прочие доходы от компенсации затрат бюджетов сельских поселений</t>
  </si>
  <si>
    <t>819 116 02020 02 0000 140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</si>
  <si>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</si>
  <si>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1000 Социальная политика</t>
  </si>
  <si>
    <t>904 117 15030 13 0015 150 Инициативные платежи, зачисляемые в бюджеты городских поселений (инициативные платежи, зачисляемые в бюджеты городских поселений от юридических лиц, проект "Никто не забыт, ничто не забыто"- ремонт площади у памятника в пос. Ургакш")</t>
  </si>
  <si>
    <t>904 117 15030 13 0025 150 Инициативные платежи, зачисляемые в бюджеты городских поселений (инициативные платежи, зачисляемые в бюджеты городских поселений от физических лиц, проект "Никто не забыт, ничто не забыто"- ремонт площади у памятника в пос. Ургакш")</t>
  </si>
  <si>
    <t>904 202 29999 13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</si>
  <si>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182 109 04 053 10 2100 110 Земельный налог (по обязательствам, возникшим до 1 января 2006 года), мобилизуемый на территориях сельских поселений</t>
  </si>
  <si>
    <t>992 202 40 014 13 0060 150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городских поселений на обеспечение расходных обязательств городского и сельских поселений по решению вопросов местного значения)</t>
  </si>
  <si>
    <t>904 207 05030 10 0000 150 Поступления от денежных пожертвований, предоставляемых юридическими лицами получателям средств бюджетов сельских поселений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</si>
  <si>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</si>
  <si>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</si>
  <si>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 xml:space="preserve">0500 Жилищно-коммунальное хозяйство </t>
  </si>
  <si>
    <t>904 202 49 999 13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</si>
  <si>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904 202 45 393 13 0020 150 Межбюджетные трансферты, передаваемые бюджетам для реализации мероприятий по обеспечению дорожной деятельности в рамках исполнения национального проекта "Безопасные качественные дороги" (реализация мероприятий по обеспечению дорожной деятельности)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</si>
  <si>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 полномочий, установленных законодательством Российской Федерации)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</si>
  <si>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поселений из бюджета муниципального района на осуществление муниципального контроля за исполнением единой теплоснабжающей организацией обязательств по строительству, реконструкции и (или) модернизации объектов теплоснабжения)</t>
  </si>
  <si>
    <t xml:space="preserve">904 202 20077 10 0020 150 </t>
  </si>
  <si>
    <t xml:space="preserve">992 202 16 001 10 0000 150 Дотации бюджетам сельских поселений на выравнивание бюджетной обеспеченности из бюджетов муниципальных районов
</t>
  </si>
  <si>
    <t>992 202 40 014 10 0010 150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</si>
  <si>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0050 150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</si>
  <si>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 xml:space="preserve">904 117 15 030 10 0014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благоустройство парка по ул.Заречной в с. Верх-Ушнур, проект - "Благоустройство парка по ул.Заречной в с. Верх-Ушнур")
</t>
  </si>
  <si>
    <t>904 117 15 030 10 0024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благоустройство парка по ул.Заречной в с. Верх-Ушнур, проект - "Благоустройство парка по ул.Заречной в с. Верх-Ушнур")</t>
  </si>
  <si>
    <t>904 1 17 15030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обустройство детской площадки в дер.Колянур, проект - "Мир детства"- обустройство детской площадки в дер. Колянур")</t>
  </si>
  <si>
    <t>904 1 17 15030 10 0021 150  Инициативные платежи, зачисляемые в бюджеты сельских поселений (инициативные платежи, зачисляемые в бюджеты сельских поселений от физических лиц, на обустройство детской площадки в дер.Колянур, проект - "Мир детства"- обустройство детской площадки в дер. Колянур")</t>
  </si>
  <si>
    <t>904 117 15030 10 0012 150 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устройство уличного освещения в дер.Захарята, проект - "Устройство уличного освещения в дер.Захарята")</t>
  </si>
  <si>
    <t>904 117 15030 10 0022 150   Инициативные платежи, зачисляемые в бюджеты сельских поселений (инициативные платежи, зачисляемые в бюджеты сельских поселений от физических лиц, на устройство уличного освещения в дер.Захарята, проект - "Устройство уличного освещения в дер.Захарята")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</si>
  <si>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</si>
  <si>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</si>
  <si>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904 117 15030 10 0013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ул. Поисковой в дер. Кельмаксола, проект - "Дорога мечты" - ремонт дороги по ул. Поисковой в дер. Кельмаксола")</t>
  </si>
  <si>
    <t>904 117 15030 10 0023 150 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ул. Поисковой в дер. Кельмаксола, проект - "Дорога мечты" - ремонт дороги по ул. Поисковой в дер. Кельмаксола")</t>
  </si>
  <si>
    <t>904 117 15030 10 0016 150  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создание и благоустройство зон отдыха и детской игровой площадки в с.Кужмара, проект - "Создание и благоустройство зон отдыха и детской игровой площадки в с.Кужмара")</t>
  </si>
  <si>
    <t>904 1 17 15030 10 0026 150   Инициативные платежи, зачисляемые в бюджеты сельских поселений (инициативные платежи, зачисляемые в бюджеты сельских поселений от физических лиц, на создание и благоустройство зон отдыха и детской игровой площадки в с.Кужмара, проект - "Создание и благоустройство зон отдыха и детской игровой площадки в с.Кужмара")</t>
  </si>
  <si>
    <t>904 117 15030 10 0015 150 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обустройство спортивно-оздоровительной площадки в дер. Михайловка, проект - "Обустройство спортивно-оздоровительной площадки в дер. Михайловка")</t>
  </si>
  <si>
    <t>904 117 15030 10 0025 150  Инициативные платежи, зачисляемые в бюджеты сельских поселений (инициативные платежи, зачисляемые в бюджеты сельских поселений от физических лиц, на обустройство спортивно-оздоровительной площадки в дер. Михайловка, проект -"Обустройство спортивно-оздоровительной площадки в дер. Михайловка")</t>
  </si>
  <si>
    <t xml:space="preserve"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пределахполномочий, установленных законодательством Российской Федерации)
</t>
  </si>
  <si>
    <t>904 207 05020 10 0000 150 Поступление от денежных пожертвований, предоставляемых физ лицами получателям средств бюдж.  сельских поселений</t>
  </si>
  <si>
    <t>904 2 02 25394 13 0010 150 Субсидии бюджетам на приведение в нормативное состояние автомобильных дорог и искусственных дорожных сооружений (за счет средств республиканского бюджета Республики Марий Эл)</t>
  </si>
  <si>
    <t>904 202 29 999 10 0050 150 Прочие субсидии (на выполнение работ по предотвращению распространения сорного растения борщевика Сосновского)</t>
  </si>
  <si>
    <t>903 114 06025 10 0000 430 Доходы от продажи земельных участков, находящихся в собственности поселени</t>
  </si>
  <si>
    <t>904 111 09080 13 0000 120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</t>
  </si>
  <si>
    <t>904 202 29999 10 0070 150 Прочие субсидии (на актуализацию правил землепользования и застройки муниципальных образований в Республике Марий Эл)</t>
  </si>
  <si>
    <t>904 202 29999 13 0070 150 Прочие субсидии (на актуализацию правил землепользования и застройки муниципальных образований в Республике Марий Эл)</t>
  </si>
  <si>
    <t>903 114 02052 13 0000 410 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</si>
  <si>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904 202 29999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</si>
  <si>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819 116 02010 02 0000 140 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</si>
  <si>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992 208 05 000 10 0000 150 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</si>
  <si>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904 117 15030 10 0017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памятника воинам, павшим в годы Великой Отечественной войны 1941-1945 гг. и благоустройство прилегающей территории в с.Чкарино, проект - "Ремонт памятника воинам, павшим в годы Великой Отечественной войны 1941-1945 гг. и благоустройство прилегающей территории в с.Чкарино")</t>
  </si>
  <si>
    <t>904 117 15030 10 0027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памятника воинам, павшим в годы Великой Отечественной войны 1941-1945 гг. и благоустройство прилегающей территории в с.Чкарино, проект - "Ремонт памятника воинам, павшим в годы Великой Отечественной войны 1941-1945 гг. и благоустройство прилегающей территории в с.Чкарино")</t>
  </si>
  <si>
    <t>992 202 40014 13 0060 150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городских поселений на обеспечение расходных обязательств городского и сельских поселений по решению вопросов местного значения)</t>
  </si>
  <si>
    <t>992 202 40 014 10 0080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</si>
  <si>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904 117 15030 10 0018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обустройство детской площадки в дер. Кукмарь, проект - "Радуга" – обустройство детской площадки в дер. Кукмарь")</t>
  </si>
  <si>
    <t>904 117 15030 10 0028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обустройство детской площадки в дер. Кукмарь, проект - "Радуга" – обустройство детской площадки в дер. Кукмарь")</t>
  </si>
  <si>
    <t xml:space="preserve">Руководитель финансового управления </t>
  </si>
  <si>
    <t>Е.С. Кропотова</t>
  </si>
  <si>
    <t>904 207 05020 13 0000 150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</si>
  <si>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904 207 05030 13 0000 150 Поступления от денежных пожертвований, предоставляемых юридическими лицами получателям средств бюджетов городских поселений</t>
  </si>
  <si>
    <t>904 202 29 999 10 0100 150 Прочие субсидии (в целях софинансирования расходных обязательств, возникающих при декларировании безопасности и проведении экспертизы деклараций безопасности гидротехнических сооружений, находящихся в муниципальной собственности)</t>
  </si>
  <si>
    <t>904 202 29 999 13 0100 150 Прочие субсидии (в целях софинансирования расходных обязательств, возникающих при декларировании безопасности и проведении экспертизы деклараций безопасности гидротехнических сооружений, находящихся в муниципальной собственности)</t>
  </si>
  <si>
    <t>904 207 05020 13 0010 150 Поступления от денежных пожертвований, предоставляемых физическими лицами получателям средств бюджетов городских поселений (на реализацию целей муниципальной программы "Оснащение дворовых территорий элементами благоустройства в городском поселении Советский на 2023-2025 годы")</t>
  </si>
  <si>
    <t>904 202 25599 10 0000 150 Субсидии бюджетам сельских поселений на подготовку проектов межевания земельных участков и на проведение кадастровых работ</t>
  </si>
  <si>
    <t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</si>
  <si>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администрацийФедерации, местных администраций </t>
  </si>
  <si>
    <t>0309 Гражданская оборона</t>
  </si>
  <si>
    <t>904 202 29 999 13 0050 150 Прочие субсидии (на выполнение работ по предотвращению распространения сорного растения борщевика Сосновского)</t>
  </si>
  <si>
    <t>на 1 января  2024 г.</t>
  </si>
  <si>
    <t>План 2024 г.</t>
  </si>
  <si>
    <t>Факт на 01.01.24 г.</t>
  </si>
  <si>
    <t xml:space="preserve">904 113 01995 13 0000 130 Прочие доходы от оказания платных услуг (работ) получателями средств бюджетов городских поселений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</si>
</sst>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  <numFmt numFmtId="189" formatCode="#,##0.0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4" fontId="31" fillId="20" borderId="1">
      <alignment horizontal="right" vertical="top" shrinkToFit="1"/>
      <protection/>
    </xf>
    <xf numFmtId="4" fontId="31" fillId="20" borderId="1">
      <alignment horizontal="right" vertical="top"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1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172" fontId="7" fillId="0" borderId="0" xfId="0" applyNumberFormat="1" applyFont="1" applyBorder="1" applyAlignment="1">
      <alignment horizontal="right" vertical="top" wrapText="1"/>
    </xf>
    <xf numFmtId="172" fontId="7" fillId="0" borderId="0" xfId="61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 applyProtection="1">
      <alignment horizontal="right" vertical="top" wrapText="1"/>
      <protection locked="0"/>
    </xf>
    <xf numFmtId="172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2" fontId="6" fillId="0" borderId="0" xfId="61" applyNumberFormat="1" applyFont="1" applyBorder="1" applyAlignment="1">
      <alignment horizontal="right" vertical="top" wrapText="1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vertical="top" wrapText="1"/>
    </xf>
    <xf numFmtId="172" fontId="7" fillId="0" borderId="0" xfId="0" applyNumberFormat="1" applyFont="1" applyBorder="1" applyAlignment="1" applyProtection="1">
      <alignment horizontal="right" vertical="top"/>
      <protection locked="0"/>
    </xf>
    <xf numFmtId="172" fontId="6" fillId="34" borderId="0" xfId="0" applyNumberFormat="1" applyFont="1" applyFill="1" applyBorder="1" applyAlignment="1" applyProtection="1">
      <alignment horizontal="right" vertical="top" wrapText="1"/>
      <protection locked="0"/>
    </xf>
    <xf numFmtId="172" fontId="6" fillId="0" borderId="0" xfId="0" applyNumberFormat="1" applyFont="1" applyFill="1" applyBorder="1" applyAlignment="1">
      <alignment horizontal="right" vertical="top" wrapText="1"/>
    </xf>
    <xf numFmtId="172" fontId="7" fillId="35" borderId="0" xfId="0" applyNumberFormat="1" applyFont="1" applyFill="1" applyBorder="1" applyAlignment="1">
      <alignment horizontal="right" vertical="top" wrapText="1"/>
    </xf>
    <xf numFmtId="172" fontId="6" fillId="35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72" fontId="4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horizontal="justify" vertical="top" wrapText="1"/>
    </xf>
    <xf numFmtId="172" fontId="6" fillId="35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justify" vertical="top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56" applyFont="1" applyBorder="1" applyAlignment="1">
      <alignment horizontal="justify" vertical="top" wrapText="1"/>
      <protection/>
    </xf>
    <xf numFmtId="3" fontId="6" fillId="0" borderId="0" xfId="0" applyNumberFormat="1" applyFont="1" applyBorder="1" applyAlignment="1">
      <alignment vertical="top" wrapText="1"/>
    </xf>
    <xf numFmtId="176" fontId="6" fillId="0" borderId="0" xfId="0" applyNumberFormat="1" applyFont="1" applyBorder="1" applyAlignment="1">
      <alignment horizontal="justify" vertical="top" wrapText="1"/>
    </xf>
    <xf numFmtId="174" fontId="7" fillId="0" borderId="0" xfId="0" applyNumberFormat="1" applyFont="1" applyBorder="1" applyAlignment="1">
      <alignment horizontal="right" vertical="top" wrapText="1"/>
    </xf>
    <xf numFmtId="174" fontId="7" fillId="0" borderId="0" xfId="61" applyNumberFormat="1" applyFont="1" applyBorder="1" applyAlignment="1">
      <alignment horizontal="right" vertical="top" wrapText="1"/>
    </xf>
    <xf numFmtId="174" fontId="6" fillId="35" borderId="0" xfId="0" applyNumberFormat="1" applyFont="1" applyFill="1" applyBorder="1" applyAlignment="1">
      <alignment horizontal="right" vertical="top" wrapText="1"/>
    </xf>
    <xf numFmtId="172" fontId="6" fillId="0" borderId="0" xfId="0" applyNumberFormat="1" applyFont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 wrapText="1"/>
    </xf>
    <xf numFmtId="174" fontId="6" fillId="0" borderId="0" xfId="0" applyNumberFormat="1" applyFont="1" applyBorder="1" applyAlignment="1">
      <alignment horizontal="right" vertical="top" wrapText="1"/>
    </xf>
    <xf numFmtId="174" fontId="7" fillId="35" borderId="0" xfId="0" applyNumberFormat="1" applyFont="1" applyFill="1" applyBorder="1" applyAlignment="1">
      <alignment horizontal="right" vertical="top" wrapText="1"/>
    </xf>
    <xf numFmtId="174" fontId="6" fillId="0" borderId="0" xfId="61" applyNumberFormat="1" applyFont="1" applyBorder="1" applyAlignment="1">
      <alignment horizontal="right" vertical="top" wrapText="1"/>
    </xf>
    <xf numFmtId="174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justify" vertical="top" wrapText="1"/>
    </xf>
    <xf numFmtId="174" fontId="9" fillId="0" borderId="0" xfId="0" applyNumberFormat="1" applyFont="1" applyBorder="1" applyAlignment="1">
      <alignment horizontal="right" vertical="top" wrapText="1"/>
    </xf>
    <xf numFmtId="174" fontId="9" fillId="0" borderId="0" xfId="61" applyNumberFormat="1" applyFont="1" applyBorder="1" applyAlignment="1">
      <alignment horizontal="right" vertical="top" wrapText="1"/>
    </xf>
    <xf numFmtId="174" fontId="8" fillId="0" borderId="0" xfId="0" applyNumberFormat="1" applyFont="1" applyBorder="1" applyAlignment="1">
      <alignment horizontal="right" vertical="top" wrapText="1"/>
    </xf>
    <xf numFmtId="174" fontId="8" fillId="35" borderId="0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left" vertical="center" wrapText="1"/>
    </xf>
    <xf numFmtId="174" fontId="9" fillId="35" borderId="0" xfId="0" applyNumberFormat="1" applyFont="1" applyFill="1" applyBorder="1" applyAlignment="1">
      <alignment horizontal="right" vertical="top" wrapText="1"/>
    </xf>
    <xf numFmtId="49" fontId="9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center" wrapText="1"/>
    </xf>
    <xf numFmtId="49" fontId="8" fillId="0" borderId="0" xfId="0" applyNumberFormat="1" applyFont="1" applyBorder="1" applyAlignment="1">
      <alignment horizontal="justify" vertical="top" wrapText="1"/>
    </xf>
    <xf numFmtId="172" fontId="9" fillId="0" borderId="0" xfId="61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5" xfId="33"/>
    <cellStyle name="xl3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71"/>
  <sheetViews>
    <sheetView view="pageBreakPreview" zoomScale="110" zoomScaleSheetLayoutView="110" zoomScalePageLayoutView="0" workbookViewId="0" topLeftCell="A43">
      <pane xSplit="1" topLeftCell="B1" activePane="topRight" state="frozen"/>
      <selection pane="topLeft" activeCell="A1" sqref="A1"/>
      <selection pane="topRight" activeCell="C40" sqref="C40"/>
    </sheetView>
  </sheetViews>
  <sheetFormatPr defaultColWidth="9.00390625" defaultRowHeight="12.75"/>
  <cols>
    <col min="1" max="1" width="100.75390625" style="0" customWidth="1"/>
    <col min="2" max="2" width="15.125" style="0" customWidth="1"/>
    <col min="3" max="3" width="16.875" style="0" customWidth="1"/>
    <col min="4" max="4" width="16.125" style="0" customWidth="1"/>
  </cols>
  <sheetData>
    <row r="1" spans="1:4" ht="15.75">
      <c r="A1" s="74" t="s">
        <v>101</v>
      </c>
      <c r="B1" s="74"/>
      <c r="C1" s="74"/>
      <c r="D1" s="74"/>
    </row>
    <row r="2" spans="1:4" ht="15.75">
      <c r="A2" s="74" t="s">
        <v>102</v>
      </c>
      <c r="B2" s="74"/>
      <c r="C2" s="74"/>
      <c r="D2" s="74"/>
    </row>
    <row r="3" spans="1:4" ht="15.75">
      <c r="A3" s="74" t="s">
        <v>207</v>
      </c>
      <c r="B3" s="74"/>
      <c r="C3" s="74"/>
      <c r="D3" s="74"/>
    </row>
    <row r="4" spans="1:4" ht="8.25" customHeight="1">
      <c r="A4" s="1"/>
      <c r="B4" s="1"/>
      <c r="C4" s="1"/>
      <c r="D4" s="1"/>
    </row>
    <row r="5" spans="1:4" ht="31.5" customHeight="1">
      <c r="A5" s="16" t="s">
        <v>2</v>
      </c>
      <c r="B5" s="30" t="s">
        <v>208</v>
      </c>
      <c r="C5" s="2" t="s">
        <v>209</v>
      </c>
      <c r="D5" s="17" t="s">
        <v>3</v>
      </c>
    </row>
    <row r="6" spans="1:4" ht="11.25" customHeight="1">
      <c r="A6" s="18"/>
      <c r="B6" s="19"/>
      <c r="C6" s="19"/>
      <c r="D6" s="20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SUM(B9:B23)</f>
        <v>1170</v>
      </c>
      <c r="C8" s="9">
        <f>SUM(C9:C24)</f>
        <v>1256.54559</v>
      </c>
      <c r="D8" s="10">
        <f aca="true" t="shared" si="0" ref="D8:D15">C8/B8*100</f>
        <v>107.39705897435896</v>
      </c>
    </row>
    <row r="9" spans="1:4" ht="18" customHeight="1">
      <c r="A9" s="4" t="s">
        <v>20</v>
      </c>
      <c r="B9" s="11">
        <v>417</v>
      </c>
      <c r="C9" s="25">
        <v>473.10505</v>
      </c>
      <c r="D9" s="6">
        <f t="shared" si="0"/>
        <v>113.45444844124701</v>
      </c>
    </row>
    <row r="10" spans="1:4" ht="15.75" customHeight="1">
      <c r="A10" s="4" t="s">
        <v>21</v>
      </c>
      <c r="B10" s="11">
        <v>139</v>
      </c>
      <c r="C10" s="11">
        <v>195.6502</v>
      </c>
      <c r="D10" s="6">
        <f t="shared" si="0"/>
        <v>140.7555395683453</v>
      </c>
    </row>
    <row r="11" spans="1:4" ht="21.75" customHeight="1">
      <c r="A11" s="4" t="s">
        <v>22</v>
      </c>
      <c r="B11" s="11">
        <v>386</v>
      </c>
      <c r="C11" s="11">
        <v>185.65272</v>
      </c>
      <c r="D11" s="6">
        <f t="shared" si="0"/>
        <v>48.09655958549223</v>
      </c>
    </row>
    <row r="12" spans="1:4" ht="1.5" customHeight="1" hidden="1">
      <c r="A12" s="37" t="s">
        <v>149</v>
      </c>
      <c r="B12" s="11">
        <v>0</v>
      </c>
      <c r="C12" s="11">
        <v>0</v>
      </c>
      <c r="D12" s="6" t="e">
        <f t="shared" si="0"/>
        <v>#DIV/0!</v>
      </c>
    </row>
    <row r="13" spans="1:4" ht="32.25" customHeight="1">
      <c r="A13" s="4" t="s">
        <v>23</v>
      </c>
      <c r="B13" s="11">
        <v>4</v>
      </c>
      <c r="C13" s="11">
        <v>5.14108</v>
      </c>
      <c r="D13" s="6">
        <f t="shared" si="0"/>
        <v>128.527</v>
      </c>
    </row>
    <row r="14" spans="1:4" ht="21" customHeight="1">
      <c r="A14" s="7" t="s">
        <v>24</v>
      </c>
      <c r="B14" s="11">
        <v>125</v>
      </c>
      <c r="C14" s="11">
        <v>172.16997</v>
      </c>
      <c r="D14" s="6">
        <f t="shared" si="0"/>
        <v>137.735976</v>
      </c>
    </row>
    <row r="15" spans="1:4" ht="48.75" customHeight="1">
      <c r="A15" s="12" t="s">
        <v>25</v>
      </c>
      <c r="B15" s="11">
        <v>99</v>
      </c>
      <c r="C15" s="11">
        <v>224.82657</v>
      </c>
      <c r="D15" s="6">
        <f t="shared" si="0"/>
        <v>227.09754545454547</v>
      </c>
    </row>
    <row r="16" spans="1:4" ht="30" customHeight="1" hidden="1">
      <c r="A16" s="4" t="s">
        <v>26</v>
      </c>
      <c r="B16" s="11">
        <v>0</v>
      </c>
      <c r="C16" s="11">
        <v>0</v>
      </c>
      <c r="D16" s="6">
        <v>0</v>
      </c>
    </row>
    <row r="17" spans="1:4" ht="0.75" customHeight="1" hidden="1">
      <c r="A17" s="23" t="s">
        <v>35</v>
      </c>
      <c r="B17" s="11">
        <v>0</v>
      </c>
      <c r="C17" s="11">
        <v>0</v>
      </c>
      <c r="D17" s="6">
        <v>0</v>
      </c>
    </row>
    <row r="18" spans="1:4" ht="32.25" customHeight="1" hidden="1">
      <c r="A18" s="51" t="s">
        <v>98</v>
      </c>
      <c r="B18" s="11"/>
      <c r="C18" s="11"/>
      <c r="D18" s="6"/>
    </row>
    <row r="19" spans="1:4" ht="1.5" customHeight="1" hidden="1">
      <c r="A19" s="23" t="s">
        <v>36</v>
      </c>
      <c r="B19" s="11">
        <v>0</v>
      </c>
      <c r="C19" s="11">
        <v>0</v>
      </c>
      <c r="D19" s="6">
        <v>0</v>
      </c>
    </row>
    <row r="20" spans="1:4" ht="1.5" customHeight="1" hidden="1">
      <c r="A20" s="23" t="s">
        <v>27</v>
      </c>
      <c r="B20" s="11">
        <v>0</v>
      </c>
      <c r="C20" s="11">
        <v>0</v>
      </c>
      <c r="D20" s="6">
        <v>0</v>
      </c>
    </row>
    <row r="21" spans="1:4" ht="62.25" customHeight="1" hidden="1">
      <c r="A21" s="45" t="s">
        <v>123</v>
      </c>
      <c r="B21" s="11"/>
      <c r="C21" s="11"/>
      <c r="D21" s="6" t="e">
        <f>C21/B21*100</f>
        <v>#DIV/0!</v>
      </c>
    </row>
    <row r="22" spans="1:4" ht="60" customHeight="1" hidden="1">
      <c r="A22" s="45" t="s">
        <v>124</v>
      </c>
      <c r="B22" s="11"/>
      <c r="C22" s="11"/>
      <c r="D22" s="6" t="e">
        <f>C22/B22*100</f>
        <v>#DIV/0!</v>
      </c>
    </row>
    <row r="23" spans="1:4" ht="63" customHeight="1" hidden="1">
      <c r="A23" s="45"/>
      <c r="B23" s="11"/>
      <c r="C23" s="11"/>
      <c r="D23" s="6"/>
    </row>
    <row r="24" spans="1:4" ht="32.25" customHeight="1" hidden="1">
      <c r="A24" s="45" t="s">
        <v>138</v>
      </c>
      <c r="B24" s="11">
        <v>0</v>
      </c>
      <c r="C24" s="11">
        <v>0</v>
      </c>
      <c r="D24" s="6">
        <v>0</v>
      </c>
    </row>
    <row r="25" spans="1:4" ht="24" customHeight="1">
      <c r="A25" s="8" t="s">
        <v>4</v>
      </c>
      <c r="B25" s="24">
        <f>B26+B27+B34+B37+B35+B36+B33+B29+B38+B40+B41+B28+B30+B31+B39+B32+B43</f>
        <v>6403.39355</v>
      </c>
      <c r="C25" s="24">
        <f>C26+C27+C29+C33+C34+C35+C36+C37+C38+C40+C41+C28+C30+C39+C31+C42+C43+C32</f>
        <v>6402.98043</v>
      </c>
      <c r="D25" s="10">
        <f aca="true" t="shared" si="1" ref="D25:D40">C25/B25*100</f>
        <v>99.99354842089942</v>
      </c>
    </row>
    <row r="26" spans="1:4" ht="37.5" customHeight="1">
      <c r="A26" s="4" t="s">
        <v>60</v>
      </c>
      <c r="B26" s="11">
        <v>1131.48349</v>
      </c>
      <c r="C26" s="11">
        <v>1131.48349</v>
      </c>
      <c r="D26" s="6">
        <f t="shared" si="1"/>
        <v>100</v>
      </c>
    </row>
    <row r="27" spans="1:4" ht="31.5" customHeight="1">
      <c r="A27" s="4" t="s">
        <v>125</v>
      </c>
      <c r="B27" s="5">
        <v>140.90336</v>
      </c>
      <c r="C27" s="5">
        <v>140.90336</v>
      </c>
      <c r="D27" s="6">
        <f t="shared" si="1"/>
        <v>100</v>
      </c>
    </row>
    <row r="28" spans="1:4" ht="55.5" customHeight="1" hidden="1">
      <c r="A28" s="4" t="s">
        <v>116</v>
      </c>
      <c r="B28" s="5"/>
      <c r="C28" s="5"/>
      <c r="D28" s="6" t="e">
        <f t="shared" si="1"/>
        <v>#DIV/0!</v>
      </c>
    </row>
    <row r="29" spans="1:4" ht="32.25" customHeight="1">
      <c r="A29" s="22" t="s">
        <v>61</v>
      </c>
      <c r="B29" s="5">
        <v>705.04979</v>
      </c>
      <c r="C29" s="5">
        <v>705.04979</v>
      </c>
      <c r="D29" s="6">
        <f t="shared" si="1"/>
        <v>100</v>
      </c>
    </row>
    <row r="30" spans="1:4" ht="32.25" customHeight="1">
      <c r="A30" s="40" t="s">
        <v>126</v>
      </c>
      <c r="B30" s="5">
        <v>1419.806</v>
      </c>
      <c r="C30" s="5">
        <v>1419.80588</v>
      </c>
      <c r="D30" s="6">
        <f t="shared" si="1"/>
        <v>99.99999154814108</v>
      </c>
    </row>
    <row r="31" spans="1:4" ht="31.5" customHeight="1">
      <c r="A31" s="40" t="s">
        <v>180</v>
      </c>
      <c r="B31" s="5">
        <v>145.9427</v>
      </c>
      <c r="C31" s="5">
        <v>145.9427</v>
      </c>
      <c r="D31" s="6">
        <f t="shared" si="1"/>
        <v>100</v>
      </c>
    </row>
    <row r="32" spans="1:4" ht="31.5" customHeight="1">
      <c r="A32" s="40" t="s">
        <v>183</v>
      </c>
      <c r="B32" s="5">
        <v>499.8</v>
      </c>
      <c r="C32" s="5">
        <v>499.8</v>
      </c>
      <c r="D32" s="6">
        <f t="shared" si="1"/>
        <v>100</v>
      </c>
    </row>
    <row r="33" spans="1:4" ht="92.25" customHeight="1">
      <c r="A33" s="4" t="s">
        <v>128</v>
      </c>
      <c r="B33" s="5">
        <v>260.2</v>
      </c>
      <c r="C33" s="5">
        <v>260.2</v>
      </c>
      <c r="D33" s="6">
        <f t="shared" si="1"/>
        <v>100</v>
      </c>
    </row>
    <row r="34" spans="1:4" ht="0.75" customHeight="1" hidden="1">
      <c r="A34" s="4" t="s">
        <v>62</v>
      </c>
      <c r="B34" s="5"/>
      <c r="C34" s="5"/>
      <c r="D34" s="6" t="e">
        <f t="shared" si="1"/>
        <v>#DIV/0!</v>
      </c>
    </row>
    <row r="35" spans="1:4" ht="96" customHeight="1">
      <c r="A35" s="4" t="s">
        <v>157</v>
      </c>
      <c r="B35" s="5">
        <v>0.1</v>
      </c>
      <c r="C35" s="5">
        <v>0.1</v>
      </c>
      <c r="D35" s="6">
        <f t="shared" si="1"/>
        <v>100</v>
      </c>
    </row>
    <row r="36" spans="1:4" ht="111.75" customHeight="1" hidden="1">
      <c r="A36" s="4" t="s">
        <v>158</v>
      </c>
      <c r="B36" s="5">
        <v>0</v>
      </c>
      <c r="C36" s="5">
        <v>0</v>
      </c>
      <c r="D36" s="6" t="e">
        <f t="shared" si="1"/>
        <v>#DIV/0!</v>
      </c>
    </row>
    <row r="37" spans="1:4" ht="81.75" customHeight="1">
      <c r="A37" s="4" t="s">
        <v>131</v>
      </c>
      <c r="B37" s="5">
        <v>271.97564</v>
      </c>
      <c r="C37" s="5">
        <v>271.56264</v>
      </c>
      <c r="D37" s="6">
        <f t="shared" si="1"/>
        <v>99.84814816503419</v>
      </c>
    </row>
    <row r="38" spans="1:4" ht="101.25" customHeight="1" hidden="1">
      <c r="A38" s="4" t="s">
        <v>132</v>
      </c>
      <c r="B38" s="5">
        <v>0</v>
      </c>
      <c r="C38" s="5"/>
      <c r="D38" s="6" t="e">
        <f t="shared" si="1"/>
        <v>#DIV/0!</v>
      </c>
    </row>
    <row r="39" spans="1:4" ht="79.5" customHeight="1">
      <c r="A39" s="4" t="s">
        <v>132</v>
      </c>
      <c r="B39" s="5">
        <v>898.70257</v>
      </c>
      <c r="C39" s="5">
        <v>898.70257</v>
      </c>
      <c r="D39" s="6">
        <f t="shared" si="1"/>
        <v>100</v>
      </c>
    </row>
    <row r="40" spans="1:4" ht="79.5" customHeight="1">
      <c r="A40" s="4" t="s">
        <v>133</v>
      </c>
      <c r="B40" s="5">
        <v>0.1</v>
      </c>
      <c r="C40" s="5">
        <v>0.1</v>
      </c>
      <c r="D40" s="6">
        <f t="shared" si="1"/>
        <v>100</v>
      </c>
    </row>
    <row r="41" spans="1:4" ht="48.75" customHeight="1" hidden="1">
      <c r="A41" s="4" t="s">
        <v>144</v>
      </c>
      <c r="B41" s="5"/>
      <c r="C41" s="5"/>
      <c r="D41" s="6" t="e">
        <f>C41/B41*100</f>
        <v>#DIV/0!</v>
      </c>
    </row>
    <row r="42" spans="1:4" ht="38.25" customHeight="1" hidden="1">
      <c r="A42" s="4" t="s">
        <v>151</v>
      </c>
      <c r="B42" s="5">
        <v>0</v>
      </c>
      <c r="C42" s="5"/>
      <c r="D42" s="6">
        <v>0</v>
      </c>
    </row>
    <row r="43" spans="1:4" ht="96" customHeight="1">
      <c r="A43" s="4" t="s">
        <v>192</v>
      </c>
      <c r="B43" s="5">
        <v>929.33</v>
      </c>
      <c r="C43" s="5">
        <v>929.33</v>
      </c>
      <c r="D43" s="6">
        <f>C43/B43*100</f>
        <v>100</v>
      </c>
    </row>
    <row r="44" spans="1:4" ht="21.75" customHeight="1">
      <c r="A44" s="8" t="s">
        <v>1</v>
      </c>
      <c r="B44" s="47">
        <f>B25+B8</f>
        <v>7573.39355</v>
      </c>
      <c r="C44" s="47">
        <f>C25+C8</f>
        <v>7659.526019999999</v>
      </c>
      <c r="D44" s="48">
        <f aca="true" t="shared" si="2" ref="D44:D64">C44/B44*100</f>
        <v>101.13730350114976</v>
      </c>
    </row>
    <row r="45" spans="1:4" ht="14.25">
      <c r="A45" s="8" t="s">
        <v>152</v>
      </c>
      <c r="B45" s="47">
        <f>B46+B50+B52+B55+B59+B63</f>
        <v>7923.393549999999</v>
      </c>
      <c r="C45" s="47">
        <f>C46+C50+C52+C55+C59+C63</f>
        <v>7860.9855800000005</v>
      </c>
      <c r="D45" s="48">
        <f t="shared" si="2"/>
        <v>99.21235806846931</v>
      </c>
    </row>
    <row r="46" spans="1:4" ht="12.75">
      <c r="A46" s="60" t="s">
        <v>17</v>
      </c>
      <c r="B46" s="61">
        <f>B47+B48+B49</f>
        <v>2080.37641</v>
      </c>
      <c r="C46" s="61">
        <f>C47+C48+C49</f>
        <v>2043.17639</v>
      </c>
      <c r="D46" s="62">
        <f t="shared" si="2"/>
        <v>98.21186109296444</v>
      </c>
    </row>
    <row r="47" spans="1:4" ht="25.5">
      <c r="A47" s="71" t="s">
        <v>203</v>
      </c>
      <c r="B47" s="64">
        <v>1865.07308</v>
      </c>
      <c r="C47" s="64">
        <v>1864.53123</v>
      </c>
      <c r="D47" s="62">
        <f t="shared" si="2"/>
        <v>99.97094751911814</v>
      </c>
    </row>
    <row r="48" spans="1:4" ht="12.75">
      <c r="A48" s="59" t="s">
        <v>12</v>
      </c>
      <c r="B48" s="64">
        <v>2</v>
      </c>
      <c r="C48" s="64">
        <v>0</v>
      </c>
      <c r="D48" s="62">
        <f t="shared" si="2"/>
        <v>0</v>
      </c>
    </row>
    <row r="49" spans="1:4" ht="15" customHeight="1">
      <c r="A49" s="58" t="s">
        <v>7</v>
      </c>
      <c r="B49" s="64">
        <v>213.30333</v>
      </c>
      <c r="C49" s="64">
        <v>178.64516</v>
      </c>
      <c r="D49" s="62">
        <f t="shared" si="2"/>
        <v>83.75169764110106</v>
      </c>
    </row>
    <row r="50" spans="1:4" ht="12.75">
      <c r="A50" s="65" t="s">
        <v>18</v>
      </c>
      <c r="B50" s="66">
        <f>B51</f>
        <v>140.90336</v>
      </c>
      <c r="C50" s="66">
        <f>C51</f>
        <v>140.90336</v>
      </c>
      <c r="D50" s="62">
        <f t="shared" si="2"/>
        <v>100</v>
      </c>
    </row>
    <row r="51" spans="1:4" ht="16.5" customHeight="1">
      <c r="A51" s="58" t="s">
        <v>5</v>
      </c>
      <c r="B51" s="64">
        <v>140.90336</v>
      </c>
      <c r="C51" s="64">
        <v>140.90336</v>
      </c>
      <c r="D51" s="62">
        <f t="shared" si="2"/>
        <v>100</v>
      </c>
    </row>
    <row r="52" spans="1:4" ht="13.5" customHeight="1">
      <c r="A52" s="65" t="s">
        <v>92</v>
      </c>
      <c r="B52" s="66">
        <f>B53+B54</f>
        <v>12.1</v>
      </c>
      <c r="C52" s="66">
        <f>C53+C54</f>
        <v>12.1</v>
      </c>
      <c r="D52" s="62">
        <f t="shared" si="2"/>
        <v>100</v>
      </c>
    </row>
    <row r="53" spans="1:4" ht="0.75" customHeight="1">
      <c r="A53" s="58" t="s">
        <v>205</v>
      </c>
      <c r="B53" s="64">
        <v>0</v>
      </c>
      <c r="C53" s="64">
        <v>0</v>
      </c>
      <c r="D53" s="62" t="e">
        <f t="shared" si="2"/>
        <v>#DIV/0!</v>
      </c>
    </row>
    <row r="54" spans="1:4" ht="25.5">
      <c r="A54" s="71" t="s">
        <v>153</v>
      </c>
      <c r="B54" s="64">
        <v>12.1</v>
      </c>
      <c r="C54" s="64">
        <v>12.1</v>
      </c>
      <c r="D54" s="62">
        <f t="shared" si="2"/>
        <v>100</v>
      </c>
    </row>
    <row r="55" spans="1:4" ht="12.75">
      <c r="A55" s="65" t="s">
        <v>11</v>
      </c>
      <c r="B55" s="66">
        <f>B56+B58+B57</f>
        <v>3971.7479599999997</v>
      </c>
      <c r="C55" s="66">
        <f>C56+C58+C57</f>
        <v>3971.3348400000004</v>
      </c>
      <c r="D55" s="62">
        <f t="shared" si="2"/>
        <v>99.98959853434407</v>
      </c>
    </row>
    <row r="56" spans="1:4" ht="12.75" hidden="1">
      <c r="A56" s="58" t="s">
        <v>71</v>
      </c>
      <c r="B56" s="64"/>
      <c r="C56" s="64"/>
      <c r="D56" s="62">
        <v>0</v>
      </c>
    </row>
    <row r="57" spans="1:4" ht="12.75">
      <c r="A57" s="58" t="s">
        <v>28</v>
      </c>
      <c r="B57" s="64">
        <v>2881.31164</v>
      </c>
      <c r="C57" s="64">
        <v>2880.89852</v>
      </c>
      <c r="D57" s="62">
        <f t="shared" si="2"/>
        <v>99.98566208547994</v>
      </c>
    </row>
    <row r="58" spans="1:4" ht="12.75">
      <c r="A58" s="58" t="s">
        <v>16</v>
      </c>
      <c r="B58" s="64">
        <v>1090.43632</v>
      </c>
      <c r="C58" s="64">
        <v>1090.43632</v>
      </c>
      <c r="D58" s="62">
        <f t="shared" si="2"/>
        <v>100</v>
      </c>
    </row>
    <row r="59" spans="1:4" ht="12.75">
      <c r="A59" s="67" t="s">
        <v>72</v>
      </c>
      <c r="B59" s="66">
        <f>B60+B61+B62</f>
        <v>1610.05584</v>
      </c>
      <c r="C59" s="66">
        <f>C60+C61+C62</f>
        <v>1585.2610100000002</v>
      </c>
      <c r="D59" s="62">
        <f t="shared" si="2"/>
        <v>98.4600018593144</v>
      </c>
    </row>
    <row r="60" spans="1:4" ht="12.75">
      <c r="A60" s="68" t="s">
        <v>15</v>
      </c>
      <c r="B60" s="64">
        <v>674.28727</v>
      </c>
      <c r="C60" s="64">
        <v>674.28727</v>
      </c>
      <c r="D60" s="62">
        <f t="shared" si="2"/>
        <v>100</v>
      </c>
    </row>
    <row r="61" spans="1:4" ht="12.75">
      <c r="A61" s="68" t="s">
        <v>8</v>
      </c>
      <c r="B61" s="64">
        <v>0.1</v>
      </c>
      <c r="C61" s="64">
        <v>0</v>
      </c>
      <c r="D61" s="62">
        <f t="shared" si="2"/>
        <v>0</v>
      </c>
    </row>
    <row r="62" spans="1:4" ht="12.75">
      <c r="A62" s="58" t="s">
        <v>6</v>
      </c>
      <c r="B62" s="64">
        <v>935.66857</v>
      </c>
      <c r="C62" s="64">
        <v>910.97374</v>
      </c>
      <c r="D62" s="62">
        <f t="shared" si="2"/>
        <v>97.36072891707798</v>
      </c>
    </row>
    <row r="63" spans="1:4" ht="12.75">
      <c r="A63" s="65" t="s">
        <v>145</v>
      </c>
      <c r="B63" s="66">
        <f>B64</f>
        <v>108.20998</v>
      </c>
      <c r="C63" s="66">
        <f>C64</f>
        <v>108.20998</v>
      </c>
      <c r="D63" s="62">
        <f t="shared" si="2"/>
        <v>100</v>
      </c>
    </row>
    <row r="64" spans="1:4" ht="12.75">
      <c r="A64" s="58" t="s">
        <v>10</v>
      </c>
      <c r="B64" s="64">
        <v>108.20998</v>
      </c>
      <c r="C64" s="64">
        <v>108.20998</v>
      </c>
      <c r="D64" s="62">
        <f t="shared" si="2"/>
        <v>100</v>
      </c>
    </row>
    <row r="65" spans="1:4" ht="15">
      <c r="A65" s="4" t="s">
        <v>0</v>
      </c>
      <c r="B65" s="49">
        <f>B44-B45</f>
        <v>-349.9999999999991</v>
      </c>
      <c r="C65" s="49">
        <f>C44-C45</f>
        <v>-201.45956000000115</v>
      </c>
      <c r="D65" s="55"/>
    </row>
    <row r="66" spans="1:4" ht="15">
      <c r="A66" s="3"/>
      <c r="B66" s="5"/>
      <c r="C66" s="5"/>
      <c r="D66" s="6"/>
    </row>
    <row r="67" spans="1:4" ht="15" customHeight="1">
      <c r="A67" s="1" t="s">
        <v>195</v>
      </c>
      <c r="B67" s="1"/>
      <c r="C67" s="1"/>
      <c r="D67" s="1"/>
    </row>
    <row r="68" spans="1:4" ht="15.75">
      <c r="A68" s="1" t="s">
        <v>91</v>
      </c>
      <c r="B68" s="1"/>
      <c r="C68" s="1" t="s">
        <v>196</v>
      </c>
      <c r="D68" s="1"/>
    </row>
    <row r="69" spans="2:4" ht="15.75">
      <c r="B69" s="1"/>
      <c r="C69" s="1"/>
      <c r="D69" s="1"/>
    </row>
    <row r="70" spans="2:4" ht="15">
      <c r="B70" s="3"/>
      <c r="C70" s="3"/>
      <c r="D70" s="3"/>
    </row>
    <row r="71" spans="2:4" ht="15">
      <c r="B71" s="3"/>
      <c r="C71" s="3"/>
      <c r="D71" s="3"/>
    </row>
  </sheetData>
  <sheetProtection/>
  <mergeCells count="3">
    <mergeCell ref="A1:D1"/>
    <mergeCell ref="A3:D3"/>
    <mergeCell ref="A2:D2"/>
  </mergeCells>
  <printOptions/>
  <pageMargins left="0.9055118110236221" right="0.7086614173228347" top="0.5511811023622047" bottom="0.5511811023622047" header="0.31496062992125984" footer="0.31496062992125984"/>
  <pageSetup fitToHeight="1" fitToWidth="1" horizontalDpi="600" verticalDpi="600" orientation="portrait" paperSize="9" scale="57" r:id="rId1"/>
  <rowBreaks count="1" manualBreakCount="1">
    <brk id="4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75"/>
  <sheetViews>
    <sheetView view="pageBreakPreview" zoomScale="110" zoomScaleSheetLayoutView="110" zoomScalePageLayoutView="0" workbookViewId="0" topLeftCell="A23">
      <pane xSplit="1" topLeftCell="B1" activePane="topRight" state="frozen"/>
      <selection pane="topLeft" activeCell="A1" sqref="A1"/>
      <selection pane="topRight" activeCell="C28" sqref="C28"/>
    </sheetView>
  </sheetViews>
  <sheetFormatPr defaultColWidth="9.00390625" defaultRowHeight="12.75"/>
  <cols>
    <col min="1" max="1" width="95.625" style="0" customWidth="1"/>
    <col min="2" max="2" width="15.125" style="0" customWidth="1"/>
    <col min="3" max="3" width="15.875" style="0" customWidth="1"/>
    <col min="4" max="4" width="18.00390625" style="0" customWidth="1"/>
  </cols>
  <sheetData>
    <row r="1" spans="1:4" ht="15.75">
      <c r="A1" s="74" t="s">
        <v>103</v>
      </c>
      <c r="B1" s="74"/>
      <c r="C1" s="74"/>
      <c r="D1" s="74"/>
    </row>
    <row r="2" spans="1:4" ht="15.75">
      <c r="A2" s="74" t="s">
        <v>104</v>
      </c>
      <c r="B2" s="74"/>
      <c r="C2" s="74"/>
      <c r="D2" s="74"/>
    </row>
    <row r="3" spans="1:4" ht="15.75">
      <c r="A3" s="74" t="s">
        <v>207</v>
      </c>
      <c r="B3" s="74"/>
      <c r="C3" s="74"/>
      <c r="D3" s="74"/>
    </row>
    <row r="4" spans="1:4" ht="8.25" customHeight="1">
      <c r="A4" s="1"/>
      <c r="B4" s="1"/>
      <c r="C4" s="1"/>
      <c r="D4" s="1"/>
    </row>
    <row r="5" spans="1:4" ht="31.5" customHeight="1">
      <c r="A5" s="16" t="s">
        <v>2</v>
      </c>
      <c r="B5" s="30" t="s">
        <v>208</v>
      </c>
      <c r="C5" s="2" t="s">
        <v>209</v>
      </c>
      <c r="D5" s="17" t="s">
        <v>3</v>
      </c>
    </row>
    <row r="6" spans="1:4" ht="11.25" customHeight="1">
      <c r="A6" s="18"/>
      <c r="B6" s="19"/>
      <c r="C6" s="19"/>
      <c r="D6" s="20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SUM(B9:B26)</f>
        <v>1313</v>
      </c>
      <c r="C8" s="9">
        <f>SUM(C9:C26)</f>
        <v>1195.52421</v>
      </c>
      <c r="D8" s="10">
        <f aca="true" t="shared" si="0" ref="D8:D26">C8/B8*100</f>
        <v>91.05287204874334</v>
      </c>
    </row>
    <row r="9" spans="1:4" ht="17.25" customHeight="1">
      <c r="A9" s="4" t="s">
        <v>20</v>
      </c>
      <c r="B9" s="11">
        <v>320</v>
      </c>
      <c r="C9" s="25">
        <v>361.10159</v>
      </c>
      <c r="D9" s="6">
        <f t="shared" si="0"/>
        <v>112.84424687499998</v>
      </c>
    </row>
    <row r="10" spans="1:4" ht="18" customHeight="1">
      <c r="A10" s="4" t="s">
        <v>63</v>
      </c>
      <c r="B10" s="11">
        <v>0</v>
      </c>
      <c r="C10" s="25">
        <v>-102.6903</v>
      </c>
      <c r="D10" s="6">
        <v>0</v>
      </c>
    </row>
    <row r="11" spans="1:4" ht="15.75" customHeight="1">
      <c r="A11" s="4" t="s">
        <v>21</v>
      </c>
      <c r="B11" s="11">
        <v>107</v>
      </c>
      <c r="C11" s="11">
        <v>88.14863</v>
      </c>
      <c r="D11" s="6">
        <f t="shared" si="0"/>
        <v>82.38189719626168</v>
      </c>
    </row>
    <row r="12" spans="1:4" ht="15.75" customHeight="1">
      <c r="A12" s="4" t="s">
        <v>22</v>
      </c>
      <c r="B12" s="11">
        <v>314</v>
      </c>
      <c r="C12" s="11">
        <v>308.73607</v>
      </c>
      <c r="D12" s="6">
        <f t="shared" si="0"/>
        <v>98.32358917197452</v>
      </c>
    </row>
    <row r="13" spans="1:4" ht="20.25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.75" customHeight="1">
      <c r="A14" s="4" t="s">
        <v>23</v>
      </c>
      <c r="B14" s="11">
        <v>350</v>
      </c>
      <c r="C14" s="11">
        <v>333.64885</v>
      </c>
      <c r="D14" s="6">
        <f t="shared" si="0"/>
        <v>95.32824285714285</v>
      </c>
    </row>
    <row r="15" spans="1:4" ht="32.25" customHeight="1">
      <c r="A15" s="7" t="s">
        <v>24</v>
      </c>
      <c r="B15" s="11">
        <v>23</v>
      </c>
      <c r="C15" s="11">
        <v>23.33697</v>
      </c>
      <c r="D15" s="6">
        <f t="shared" si="0"/>
        <v>101.46508695652174</v>
      </c>
    </row>
    <row r="16" spans="1:4" ht="51" customHeight="1">
      <c r="A16" s="12" t="s">
        <v>25</v>
      </c>
      <c r="B16" s="11">
        <v>54</v>
      </c>
      <c r="C16" s="11">
        <v>28.2424</v>
      </c>
      <c r="D16" s="6">
        <f t="shared" si="0"/>
        <v>52.300740740740736</v>
      </c>
    </row>
    <row r="17" spans="1:4" ht="30" customHeight="1" hidden="1">
      <c r="A17" s="4" t="s">
        <v>26</v>
      </c>
      <c r="B17" s="11">
        <v>0</v>
      </c>
      <c r="C17" s="11">
        <v>0</v>
      </c>
      <c r="D17" s="6" t="e">
        <f t="shared" si="0"/>
        <v>#DIV/0!</v>
      </c>
    </row>
    <row r="18" spans="1:4" ht="33" customHeight="1" hidden="1">
      <c r="A18" s="23" t="s">
        <v>35</v>
      </c>
      <c r="B18" s="11">
        <v>0</v>
      </c>
      <c r="C18" s="11">
        <v>0</v>
      </c>
      <c r="D18" s="6" t="e">
        <f t="shared" si="0"/>
        <v>#DIV/0!</v>
      </c>
    </row>
    <row r="19" spans="1:4" ht="12" customHeight="1" hidden="1">
      <c r="A19" s="4" t="s">
        <v>14</v>
      </c>
      <c r="B19" s="11"/>
      <c r="C19" s="11"/>
      <c r="D19" s="6" t="e">
        <f t="shared" si="0"/>
        <v>#DIV/0!</v>
      </c>
    </row>
    <row r="20" spans="1:4" ht="75.75" customHeight="1" hidden="1">
      <c r="A20" s="23" t="s">
        <v>36</v>
      </c>
      <c r="B20" s="11">
        <v>0</v>
      </c>
      <c r="C20" s="11">
        <v>0</v>
      </c>
      <c r="D20" s="6" t="e">
        <f t="shared" si="0"/>
        <v>#DIV/0!</v>
      </c>
    </row>
    <row r="21" spans="1:4" ht="19.5" customHeight="1" hidden="1">
      <c r="A21" s="23" t="s">
        <v>27</v>
      </c>
      <c r="B21" s="11">
        <v>0</v>
      </c>
      <c r="C21" s="11">
        <v>0</v>
      </c>
      <c r="D21" s="6" t="e">
        <f t="shared" si="0"/>
        <v>#DIV/0!</v>
      </c>
    </row>
    <row r="22" spans="1:4" ht="34.5" customHeight="1">
      <c r="A22" s="23" t="s">
        <v>139</v>
      </c>
      <c r="B22" s="11">
        <v>0</v>
      </c>
      <c r="C22" s="11">
        <v>10</v>
      </c>
      <c r="D22" s="6">
        <v>0</v>
      </c>
    </row>
    <row r="23" spans="1:4" ht="66" customHeight="1">
      <c r="A23" s="4" t="s">
        <v>163</v>
      </c>
      <c r="B23" s="11">
        <v>30</v>
      </c>
      <c r="C23" s="11">
        <v>30</v>
      </c>
      <c r="D23" s="6">
        <f t="shared" si="0"/>
        <v>100</v>
      </c>
    </row>
    <row r="24" spans="1:4" ht="65.25" customHeight="1">
      <c r="A24" s="4" t="s">
        <v>164</v>
      </c>
      <c r="B24" s="11">
        <v>52</v>
      </c>
      <c r="C24" s="11">
        <v>52</v>
      </c>
      <c r="D24" s="6">
        <f t="shared" si="0"/>
        <v>100</v>
      </c>
    </row>
    <row r="25" spans="1:4" ht="48" customHeight="1">
      <c r="A25" s="40" t="s">
        <v>193</v>
      </c>
      <c r="B25" s="11">
        <v>53</v>
      </c>
      <c r="C25" s="11">
        <v>53</v>
      </c>
      <c r="D25" s="6">
        <f t="shared" si="0"/>
        <v>100</v>
      </c>
    </row>
    <row r="26" spans="1:4" ht="48.75" customHeight="1">
      <c r="A26" s="4" t="s">
        <v>194</v>
      </c>
      <c r="B26" s="11">
        <v>10</v>
      </c>
      <c r="C26" s="11">
        <v>10</v>
      </c>
      <c r="D26" s="6">
        <f t="shared" si="0"/>
        <v>100</v>
      </c>
    </row>
    <row r="27" spans="1:4" ht="15.75" customHeight="1">
      <c r="A27" s="8" t="s">
        <v>4</v>
      </c>
      <c r="B27" s="24">
        <f>B28+B29+B37+B40+B38+B39+B36+B33+B41+B30+B34+B42+B31+B35+B43+B32</f>
        <v>6942.607730000001</v>
      </c>
      <c r="C27" s="24">
        <f>C28+C29+C33+C36+C37+C38+C39+C40+C41+C30+C34+C42+C31+C43+C35+C32</f>
        <v>6941.976880000001</v>
      </c>
      <c r="D27" s="10">
        <f aca="true" t="shared" si="1" ref="D27:D43">C27/B27*100</f>
        <v>99.99091335670207</v>
      </c>
    </row>
    <row r="28" spans="1:4" ht="37.5" customHeight="1">
      <c r="A28" s="4" t="s">
        <v>160</v>
      </c>
      <c r="B28" s="11">
        <v>1819.075</v>
      </c>
      <c r="C28" s="11">
        <v>1819.075</v>
      </c>
      <c r="D28" s="6">
        <f t="shared" si="1"/>
        <v>100</v>
      </c>
    </row>
    <row r="29" spans="1:4" ht="33.75" customHeight="1">
      <c r="A29" s="4" t="s">
        <v>125</v>
      </c>
      <c r="B29" s="5">
        <v>144.11609</v>
      </c>
      <c r="C29" s="5">
        <v>144.11609</v>
      </c>
      <c r="D29" s="6">
        <f t="shared" si="1"/>
        <v>100</v>
      </c>
    </row>
    <row r="30" spans="1:4" ht="0.75" customHeight="1" hidden="1">
      <c r="A30" s="4" t="s">
        <v>65</v>
      </c>
      <c r="B30" s="5"/>
      <c r="C30" s="5"/>
      <c r="D30" s="6" t="e">
        <f t="shared" si="1"/>
        <v>#DIV/0!</v>
      </c>
    </row>
    <row r="31" spans="1:4" ht="70.5" customHeight="1" hidden="1">
      <c r="A31" s="4" t="s">
        <v>159</v>
      </c>
      <c r="B31" s="5">
        <v>0</v>
      </c>
      <c r="C31" s="5">
        <v>0</v>
      </c>
      <c r="D31" s="6" t="e">
        <f t="shared" si="1"/>
        <v>#DIV/0!</v>
      </c>
    </row>
    <row r="32" spans="1:4" ht="46.5" customHeight="1">
      <c r="A32" s="4" t="s">
        <v>199</v>
      </c>
      <c r="B32" s="5">
        <v>654.81795</v>
      </c>
      <c r="C32" s="5">
        <v>654.81795</v>
      </c>
      <c r="D32" s="6">
        <f t="shared" si="1"/>
        <v>100</v>
      </c>
    </row>
    <row r="33" spans="1:4" ht="37.5" customHeight="1">
      <c r="A33" s="40" t="s">
        <v>127</v>
      </c>
      <c r="B33" s="5">
        <v>1002.48794</v>
      </c>
      <c r="C33" s="5">
        <v>1002.48794</v>
      </c>
      <c r="D33" s="6">
        <f t="shared" si="1"/>
        <v>100</v>
      </c>
    </row>
    <row r="34" spans="1:4" ht="33.75" customHeight="1">
      <c r="A34" s="22" t="s">
        <v>180</v>
      </c>
      <c r="B34" s="5">
        <v>0.95387</v>
      </c>
      <c r="C34" s="5">
        <v>0.95387</v>
      </c>
      <c r="D34" s="6">
        <f t="shared" si="1"/>
        <v>100</v>
      </c>
    </row>
    <row r="35" spans="1:4" ht="33.75" customHeight="1">
      <c r="A35" s="22" t="s">
        <v>183</v>
      </c>
      <c r="B35" s="5">
        <v>480.2</v>
      </c>
      <c r="C35" s="5">
        <v>480.2</v>
      </c>
      <c r="D35" s="6">
        <f t="shared" si="1"/>
        <v>100</v>
      </c>
    </row>
    <row r="36" spans="1:4" ht="111.75" customHeight="1">
      <c r="A36" s="4" t="s">
        <v>161</v>
      </c>
      <c r="B36" s="5">
        <v>357.2</v>
      </c>
      <c r="C36" s="5">
        <v>356.8</v>
      </c>
      <c r="D36" s="6">
        <f t="shared" si="1"/>
        <v>99.88801791713327</v>
      </c>
    </row>
    <row r="37" spans="1:4" ht="35.25" customHeight="1" hidden="1">
      <c r="A37" s="4" t="s">
        <v>62</v>
      </c>
      <c r="B37" s="5"/>
      <c r="C37" s="5"/>
      <c r="D37" s="6" t="e">
        <f t="shared" si="1"/>
        <v>#DIV/0!</v>
      </c>
    </row>
    <row r="38" spans="1:4" ht="102" customHeight="1">
      <c r="A38" s="4" t="s">
        <v>157</v>
      </c>
      <c r="B38" s="5">
        <v>25.241</v>
      </c>
      <c r="C38" s="5">
        <v>25.241</v>
      </c>
      <c r="D38" s="6">
        <f t="shared" si="1"/>
        <v>100</v>
      </c>
    </row>
    <row r="39" spans="1:4" ht="0.75" customHeight="1" hidden="1">
      <c r="A39" s="4" t="s">
        <v>158</v>
      </c>
      <c r="B39" s="5">
        <v>0</v>
      </c>
      <c r="C39" s="5">
        <v>0</v>
      </c>
      <c r="D39" s="6" t="e">
        <f t="shared" si="1"/>
        <v>#DIV/0!</v>
      </c>
    </row>
    <row r="40" spans="1:4" ht="83.25" customHeight="1">
      <c r="A40" s="4" t="s">
        <v>162</v>
      </c>
      <c r="B40" s="5">
        <v>1144.23085</v>
      </c>
      <c r="C40" s="5">
        <v>1144</v>
      </c>
      <c r="D40" s="6">
        <f t="shared" si="1"/>
        <v>99.97982487537371</v>
      </c>
    </row>
    <row r="41" spans="1:4" ht="80.25" customHeight="1">
      <c r="A41" s="4" t="s">
        <v>132</v>
      </c>
      <c r="B41" s="5">
        <v>622.04935</v>
      </c>
      <c r="C41" s="5">
        <v>622.04935</v>
      </c>
      <c r="D41" s="6">
        <f t="shared" si="1"/>
        <v>100</v>
      </c>
    </row>
    <row r="42" spans="1:4" ht="78.75" customHeight="1">
      <c r="A42" s="4" t="s">
        <v>133</v>
      </c>
      <c r="B42" s="5">
        <v>0.1</v>
      </c>
      <c r="C42" s="5">
        <v>0.1</v>
      </c>
      <c r="D42" s="6">
        <f t="shared" si="1"/>
        <v>100</v>
      </c>
    </row>
    <row r="43" spans="1:4" ht="94.5" customHeight="1">
      <c r="A43" s="4" t="s">
        <v>192</v>
      </c>
      <c r="B43" s="5">
        <v>692.13568</v>
      </c>
      <c r="C43" s="5">
        <v>692.13568</v>
      </c>
      <c r="D43" s="6">
        <f t="shared" si="1"/>
        <v>100</v>
      </c>
    </row>
    <row r="44" spans="1:4" ht="69.75" customHeight="1" hidden="1">
      <c r="A44" s="4" t="s">
        <v>188</v>
      </c>
      <c r="B44" s="5">
        <v>0</v>
      </c>
      <c r="C44" s="5">
        <v>0</v>
      </c>
      <c r="D44" s="6">
        <v>0</v>
      </c>
    </row>
    <row r="45" spans="1:4" ht="17.25" customHeight="1">
      <c r="A45" s="8" t="s">
        <v>1</v>
      </c>
      <c r="B45" s="9">
        <f>B27+B8</f>
        <v>8255.60773</v>
      </c>
      <c r="C45" s="9">
        <f>C27+C8+C44</f>
        <v>8137.501090000002</v>
      </c>
      <c r="D45" s="10">
        <f>C45/B45*100</f>
        <v>98.56937679377847</v>
      </c>
    </row>
    <row r="46" spans="1:4" ht="14.25">
      <c r="A46" s="8" t="s">
        <v>152</v>
      </c>
      <c r="B46" s="47">
        <f>B47+B51+B53+B56+B61+B65</f>
        <v>8277.807729999999</v>
      </c>
      <c r="C46" s="47">
        <f>C47+C51+C53+C56+C61+C65</f>
        <v>8148.446739999999</v>
      </c>
      <c r="D46" s="48">
        <f>C46/B46*100</f>
        <v>98.43725543985305</v>
      </c>
    </row>
    <row r="47" spans="1:4" ht="12.75">
      <c r="A47" s="60" t="s">
        <v>17</v>
      </c>
      <c r="B47" s="61">
        <f>B48+B49+B50</f>
        <v>2448.4460499999996</v>
      </c>
      <c r="C47" s="61">
        <f>C48+C49+C50</f>
        <v>2354.73598</v>
      </c>
      <c r="D47" s="62">
        <f aca="true" t="shared" si="2" ref="D47:D66">C47/B47*100</f>
        <v>96.17267164208091</v>
      </c>
    </row>
    <row r="48" spans="1:4" ht="25.5">
      <c r="A48" s="69" t="s">
        <v>203</v>
      </c>
      <c r="B48" s="64">
        <v>2377.67444</v>
      </c>
      <c r="C48" s="64">
        <v>2292.82167</v>
      </c>
      <c r="D48" s="62">
        <f t="shared" si="2"/>
        <v>96.4312704644291</v>
      </c>
    </row>
    <row r="49" spans="1:4" ht="14.25" customHeight="1">
      <c r="A49" s="69" t="s">
        <v>12</v>
      </c>
      <c r="B49" s="64">
        <v>5</v>
      </c>
      <c r="C49" s="64">
        <v>0</v>
      </c>
      <c r="D49" s="62">
        <f t="shared" si="2"/>
        <v>0</v>
      </c>
    </row>
    <row r="50" spans="1:4" ht="12.75">
      <c r="A50" s="70" t="s">
        <v>7</v>
      </c>
      <c r="B50" s="64">
        <v>65.77161</v>
      </c>
      <c r="C50" s="64">
        <v>61.91431</v>
      </c>
      <c r="D50" s="62">
        <f t="shared" si="2"/>
        <v>94.13531157288077</v>
      </c>
    </row>
    <row r="51" spans="1:4" ht="12.75">
      <c r="A51" s="60" t="s">
        <v>18</v>
      </c>
      <c r="B51" s="66">
        <f>B52</f>
        <v>144.11609</v>
      </c>
      <c r="C51" s="66">
        <f>C52</f>
        <v>144.11609</v>
      </c>
      <c r="D51" s="62">
        <f t="shared" si="2"/>
        <v>100</v>
      </c>
    </row>
    <row r="52" spans="1:4" ht="12.75">
      <c r="A52" s="70" t="s">
        <v>5</v>
      </c>
      <c r="B52" s="64">
        <v>144.11609</v>
      </c>
      <c r="C52" s="64">
        <v>144.11609</v>
      </c>
      <c r="D52" s="62">
        <f t="shared" si="2"/>
        <v>100</v>
      </c>
    </row>
    <row r="53" spans="1:4" ht="12" customHeight="1">
      <c r="A53" s="60" t="s">
        <v>47</v>
      </c>
      <c r="B53" s="66">
        <f>B54+B55</f>
        <v>32.105</v>
      </c>
      <c r="C53" s="66">
        <f>C54+C55</f>
        <v>32.105</v>
      </c>
      <c r="D53" s="62">
        <f t="shared" si="2"/>
        <v>100</v>
      </c>
    </row>
    <row r="54" spans="1:4" ht="12.75" hidden="1">
      <c r="A54" s="70" t="s">
        <v>205</v>
      </c>
      <c r="B54" s="64">
        <v>0</v>
      </c>
      <c r="C54" s="64">
        <v>0</v>
      </c>
      <c r="D54" s="62" t="e">
        <f t="shared" si="2"/>
        <v>#DIV/0!</v>
      </c>
    </row>
    <row r="55" spans="1:4" ht="25.5">
      <c r="A55" s="70" t="s">
        <v>153</v>
      </c>
      <c r="B55" s="64">
        <v>32.105</v>
      </c>
      <c r="C55" s="64">
        <v>32.105</v>
      </c>
      <c r="D55" s="62">
        <f t="shared" si="2"/>
        <v>100</v>
      </c>
    </row>
    <row r="56" spans="1:4" ht="12.75">
      <c r="A56" s="60" t="s">
        <v>11</v>
      </c>
      <c r="B56" s="66">
        <f>B57+B58+B59+B60</f>
        <v>5111.8252</v>
      </c>
      <c r="C56" s="66">
        <f>C57+C58+C59+C60</f>
        <v>5098.353</v>
      </c>
      <c r="D56" s="62">
        <f t="shared" si="2"/>
        <v>99.73645029959161</v>
      </c>
    </row>
    <row r="57" spans="1:4" ht="0.75" customHeight="1">
      <c r="A57" s="70" t="s">
        <v>71</v>
      </c>
      <c r="B57" s="64"/>
      <c r="C57" s="64"/>
      <c r="D57" s="62" t="e">
        <f t="shared" si="2"/>
        <v>#DIV/0!</v>
      </c>
    </row>
    <row r="58" spans="1:4" ht="12.75">
      <c r="A58" s="70" t="s">
        <v>50</v>
      </c>
      <c r="B58" s="64">
        <v>681.02295</v>
      </c>
      <c r="C58" s="64">
        <v>668.1816</v>
      </c>
      <c r="D58" s="62">
        <f t="shared" si="2"/>
        <v>98.11440275250635</v>
      </c>
    </row>
    <row r="59" spans="1:4" ht="12.75">
      <c r="A59" s="70" t="s">
        <v>28</v>
      </c>
      <c r="B59" s="64">
        <v>2193.56653</v>
      </c>
      <c r="C59" s="64">
        <v>2192.93568</v>
      </c>
      <c r="D59" s="62">
        <f t="shared" si="2"/>
        <v>99.97124089963208</v>
      </c>
    </row>
    <row r="60" spans="1:4" ht="12.75">
      <c r="A60" s="70" t="s">
        <v>16</v>
      </c>
      <c r="B60" s="64">
        <v>2237.23572</v>
      </c>
      <c r="C60" s="64">
        <v>2237.23572</v>
      </c>
      <c r="D60" s="62">
        <f t="shared" si="2"/>
        <v>100</v>
      </c>
    </row>
    <row r="61" spans="1:4" ht="12.75">
      <c r="A61" s="60" t="s">
        <v>154</v>
      </c>
      <c r="B61" s="66">
        <f>B62+B63+B64</f>
        <v>382.25113</v>
      </c>
      <c r="C61" s="66">
        <f>C62+C63+C64</f>
        <v>360.07241</v>
      </c>
      <c r="D61" s="62">
        <f t="shared" si="2"/>
        <v>94.19786672703884</v>
      </c>
    </row>
    <row r="62" spans="1:4" ht="12.75">
      <c r="A62" s="70" t="s">
        <v>15</v>
      </c>
      <c r="B62" s="64">
        <v>73.56775</v>
      </c>
      <c r="C62" s="64">
        <v>68.9262</v>
      </c>
      <c r="D62" s="62">
        <f t="shared" si="2"/>
        <v>93.69078162645995</v>
      </c>
    </row>
    <row r="63" spans="1:4" ht="12.75">
      <c r="A63" s="59" t="s">
        <v>8</v>
      </c>
      <c r="B63" s="64">
        <v>25.241</v>
      </c>
      <c r="C63" s="64">
        <v>25.24037</v>
      </c>
      <c r="D63" s="62">
        <f t="shared" si="2"/>
        <v>99.99750406085337</v>
      </c>
    </row>
    <row r="64" spans="1:4" ht="12.75">
      <c r="A64" s="70" t="s">
        <v>6</v>
      </c>
      <c r="B64" s="64">
        <v>283.44238</v>
      </c>
      <c r="C64" s="64">
        <v>265.90584</v>
      </c>
      <c r="D64" s="62">
        <f t="shared" si="2"/>
        <v>93.81301413006763</v>
      </c>
    </row>
    <row r="65" spans="1:4" ht="12.75">
      <c r="A65" s="60" t="s">
        <v>145</v>
      </c>
      <c r="B65" s="66">
        <f>B66</f>
        <v>159.06426</v>
      </c>
      <c r="C65" s="66">
        <f>C66</f>
        <v>159.06426</v>
      </c>
      <c r="D65" s="62">
        <f t="shared" si="2"/>
        <v>100</v>
      </c>
    </row>
    <row r="66" spans="1:4" ht="12.75">
      <c r="A66" s="70" t="s">
        <v>10</v>
      </c>
      <c r="B66" s="64">
        <v>159.06426</v>
      </c>
      <c r="C66" s="64">
        <v>159.06426</v>
      </c>
      <c r="D66" s="62">
        <f t="shared" si="2"/>
        <v>100</v>
      </c>
    </row>
    <row r="67" spans="1:4" ht="15">
      <c r="A67" s="4" t="s">
        <v>0</v>
      </c>
      <c r="B67" s="49">
        <f>B45-B46</f>
        <v>-22.19999999999891</v>
      </c>
      <c r="C67" s="49">
        <f>C45-C46</f>
        <v>-10.94564999999784</v>
      </c>
      <c r="D67" s="55"/>
    </row>
    <row r="68" spans="1:4" ht="11.25" customHeight="1">
      <c r="A68" s="3"/>
      <c r="B68" s="53"/>
      <c r="C68" s="53"/>
      <c r="D68" s="55"/>
    </row>
    <row r="69" spans="1:4" ht="15.75">
      <c r="A69" s="1" t="s">
        <v>195</v>
      </c>
      <c r="B69" s="1"/>
      <c r="C69" s="1"/>
      <c r="D69" s="1"/>
    </row>
    <row r="70" spans="1:4" ht="15.75">
      <c r="A70" s="1" t="s">
        <v>91</v>
      </c>
      <c r="B70" s="1"/>
      <c r="C70" s="1" t="s">
        <v>196</v>
      </c>
      <c r="D70" s="1"/>
    </row>
    <row r="71" spans="2:4" ht="15" customHeight="1">
      <c r="B71" s="1"/>
      <c r="C71" s="1"/>
      <c r="D71" s="1"/>
    </row>
    <row r="72" spans="2:4" ht="15.75">
      <c r="B72" s="1"/>
      <c r="C72" s="1"/>
      <c r="D72" s="1"/>
    </row>
    <row r="73" spans="2:4" ht="15">
      <c r="B73" s="3"/>
      <c r="C73" s="3"/>
      <c r="D73" s="3"/>
    </row>
    <row r="74" spans="2:4" ht="15">
      <c r="B74" s="3"/>
      <c r="C74" s="3"/>
      <c r="D74" s="3"/>
    </row>
    <row r="75" spans="2:4" ht="15">
      <c r="B75" s="3"/>
      <c r="C75" s="3"/>
      <c r="D75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fitToHeight="1" fitToWidth="1" horizontalDpi="600" verticalDpi="600" orientation="portrait" paperSize="9" scale="45" r:id="rId1"/>
  <rowBreaks count="1" manualBreakCount="1">
    <brk id="45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94"/>
  <sheetViews>
    <sheetView view="pageBreakPreview" zoomScale="110" zoomScaleSheetLayoutView="110" zoomScalePageLayoutView="0" workbookViewId="0" topLeftCell="A50">
      <pane xSplit="1" topLeftCell="B1" activePane="topRight" state="frozen"/>
      <selection pane="topLeft" activeCell="A1" sqref="A1"/>
      <selection pane="topRight" activeCell="C56" sqref="C56"/>
    </sheetView>
  </sheetViews>
  <sheetFormatPr defaultColWidth="9.00390625" defaultRowHeight="12.75"/>
  <cols>
    <col min="1" max="1" width="93.75390625" style="0" customWidth="1"/>
    <col min="2" max="2" width="16.25390625" style="0" customWidth="1"/>
    <col min="3" max="3" width="16.00390625" style="0" customWidth="1"/>
    <col min="4" max="4" width="16.125" style="0" customWidth="1"/>
  </cols>
  <sheetData>
    <row r="1" spans="1:4" ht="15.75">
      <c r="A1" s="74" t="s">
        <v>101</v>
      </c>
      <c r="B1" s="74"/>
      <c r="C1" s="74"/>
      <c r="D1" s="74"/>
    </row>
    <row r="2" spans="1:4" ht="15.75">
      <c r="A2" s="74" t="s">
        <v>105</v>
      </c>
      <c r="B2" s="74"/>
      <c r="C2" s="74"/>
      <c r="D2" s="74"/>
    </row>
    <row r="3" spans="1:4" ht="15.75">
      <c r="A3" s="74" t="s">
        <v>207</v>
      </c>
      <c r="B3" s="74"/>
      <c r="C3" s="74"/>
      <c r="D3" s="74"/>
    </row>
    <row r="4" spans="1:4" ht="8.25" customHeight="1">
      <c r="A4" s="1"/>
      <c r="B4" s="1"/>
      <c r="C4" s="1"/>
      <c r="D4" s="1"/>
    </row>
    <row r="5" spans="1:4" ht="31.5" customHeight="1">
      <c r="A5" s="16" t="s">
        <v>2</v>
      </c>
      <c r="B5" s="30" t="s">
        <v>208</v>
      </c>
      <c r="C5" s="2" t="s">
        <v>209</v>
      </c>
      <c r="D5" s="17" t="s">
        <v>3</v>
      </c>
    </row>
    <row r="6" spans="1:4" ht="11.25" customHeight="1">
      <c r="A6" s="18"/>
      <c r="B6" s="19"/>
      <c r="C6" s="19"/>
      <c r="D6" s="20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SUM(B9:B35)</f>
        <v>2306</v>
      </c>
      <c r="C8" s="9">
        <f>SUM(C9:C35)</f>
        <v>2559.5448000000006</v>
      </c>
      <c r="D8" s="10">
        <f aca="true" t="shared" si="0" ref="D8:D20">C8/B8*100</f>
        <v>110.99500433651346</v>
      </c>
    </row>
    <row r="9" spans="1:4" ht="18" customHeight="1">
      <c r="A9" s="4" t="s">
        <v>20</v>
      </c>
      <c r="B9" s="11">
        <v>572</v>
      </c>
      <c r="C9" s="25">
        <v>666.76702</v>
      </c>
      <c r="D9" s="6">
        <f t="shared" si="0"/>
        <v>116.56766083916084</v>
      </c>
    </row>
    <row r="10" spans="1:4" ht="18" customHeight="1">
      <c r="A10" s="4" t="s">
        <v>63</v>
      </c>
      <c r="B10" s="11">
        <v>0</v>
      </c>
      <c r="C10" s="25">
        <v>92.6907</v>
      </c>
      <c r="D10" s="6">
        <v>0</v>
      </c>
    </row>
    <row r="11" spans="1:4" ht="15.75" customHeight="1">
      <c r="A11" s="4" t="s">
        <v>21</v>
      </c>
      <c r="B11" s="11">
        <v>336</v>
      </c>
      <c r="C11" s="11">
        <v>513.22288</v>
      </c>
      <c r="D11" s="6">
        <f t="shared" si="0"/>
        <v>152.74490476190476</v>
      </c>
    </row>
    <row r="12" spans="1:4" ht="15.75" customHeight="1">
      <c r="A12" s="4" t="s">
        <v>22</v>
      </c>
      <c r="B12" s="11">
        <v>395</v>
      </c>
      <c r="C12" s="11">
        <v>326.47194</v>
      </c>
      <c r="D12" s="6">
        <f t="shared" si="0"/>
        <v>82.65112405063292</v>
      </c>
    </row>
    <row r="13" spans="1:4" ht="20.25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.75" customHeight="1">
      <c r="A14" s="4" t="s">
        <v>23</v>
      </c>
      <c r="B14" s="11">
        <v>755</v>
      </c>
      <c r="C14" s="11">
        <v>697.11247</v>
      </c>
      <c r="D14" s="6">
        <f t="shared" si="0"/>
        <v>92.33277748344372</v>
      </c>
    </row>
    <row r="15" spans="1:4" ht="32.25" customHeight="1">
      <c r="A15" s="7" t="s">
        <v>24</v>
      </c>
      <c r="B15" s="11">
        <v>61</v>
      </c>
      <c r="C15" s="11">
        <v>62.48086</v>
      </c>
      <c r="D15" s="6">
        <f t="shared" si="0"/>
        <v>102.42763934426229</v>
      </c>
    </row>
    <row r="16" spans="1:4" ht="32.25" customHeight="1" hidden="1">
      <c r="A16" s="7" t="s">
        <v>122</v>
      </c>
      <c r="B16" s="11">
        <v>0</v>
      </c>
      <c r="C16" s="11"/>
      <c r="D16" s="6"/>
    </row>
    <row r="17" spans="1:4" ht="61.5" customHeight="1">
      <c r="A17" s="50" t="s">
        <v>25</v>
      </c>
      <c r="B17" s="11">
        <v>3</v>
      </c>
      <c r="C17" s="11">
        <v>4.21966</v>
      </c>
      <c r="D17" s="6">
        <f>C17/B17*100</f>
        <v>140.65533333333335</v>
      </c>
    </row>
    <row r="18" spans="1:4" ht="37.5" customHeight="1" hidden="1">
      <c r="A18" s="4" t="s">
        <v>26</v>
      </c>
      <c r="B18" s="11"/>
      <c r="C18" s="11"/>
      <c r="D18" s="6">
        <v>0</v>
      </c>
    </row>
    <row r="19" spans="1:4" ht="33" customHeight="1" hidden="1">
      <c r="A19" s="23" t="s">
        <v>35</v>
      </c>
      <c r="B19" s="11">
        <v>0</v>
      </c>
      <c r="C19" s="11">
        <v>0</v>
      </c>
      <c r="D19" s="6">
        <v>0</v>
      </c>
    </row>
    <row r="20" spans="1:4" ht="12" customHeight="1" hidden="1">
      <c r="A20" s="4" t="s">
        <v>14</v>
      </c>
      <c r="B20" s="11"/>
      <c r="C20" s="11"/>
      <c r="D20" s="6" t="e">
        <f t="shared" si="0"/>
        <v>#DIV/0!</v>
      </c>
    </row>
    <row r="21" spans="1:4" ht="26.25" customHeight="1" hidden="1">
      <c r="A21" s="23" t="s">
        <v>36</v>
      </c>
      <c r="B21" s="11">
        <v>0</v>
      </c>
      <c r="C21" s="11">
        <v>0</v>
      </c>
      <c r="D21" s="6">
        <v>0</v>
      </c>
    </row>
    <row r="22" spans="1:4" ht="47.25" customHeight="1">
      <c r="A22" s="23" t="s">
        <v>98</v>
      </c>
      <c r="B22" s="11">
        <v>0</v>
      </c>
      <c r="C22" s="11">
        <v>12.57927</v>
      </c>
      <c r="D22" s="6">
        <v>0</v>
      </c>
    </row>
    <row r="23" spans="1:4" ht="63" customHeight="1">
      <c r="A23" s="23" t="s">
        <v>165</v>
      </c>
      <c r="B23" s="11">
        <v>88</v>
      </c>
      <c r="C23" s="11">
        <v>88</v>
      </c>
      <c r="D23" s="6">
        <f>C23/B23*100</f>
        <v>100</v>
      </c>
    </row>
    <row r="24" spans="1:4" ht="66" customHeight="1">
      <c r="A24" s="23" t="s">
        <v>166</v>
      </c>
      <c r="B24" s="11">
        <v>12</v>
      </c>
      <c r="C24" s="11">
        <v>12</v>
      </c>
      <c r="D24" s="6">
        <f>C24/B24*100</f>
        <v>100</v>
      </c>
    </row>
    <row r="25" spans="1:4" ht="30" customHeight="1" hidden="1">
      <c r="A25" s="23"/>
      <c r="B25" s="11"/>
      <c r="C25" s="11"/>
      <c r="D25" s="6"/>
    </row>
    <row r="26" spans="1:4" ht="64.5" customHeight="1" hidden="1">
      <c r="A26" s="23"/>
      <c r="B26" s="11"/>
      <c r="C26" s="11"/>
      <c r="D26" s="6"/>
    </row>
    <row r="27" spans="1:4" ht="70.5" customHeight="1" hidden="1">
      <c r="A27" s="23"/>
      <c r="B27" s="11"/>
      <c r="C27" s="11"/>
      <c r="D27" s="6"/>
    </row>
    <row r="28" spans="1:4" ht="63" customHeight="1" hidden="1">
      <c r="A28" s="23"/>
      <c r="B28" s="11"/>
      <c r="C28" s="11"/>
      <c r="D28" s="6"/>
    </row>
    <row r="29" spans="1:4" ht="61.5" customHeight="1" hidden="1">
      <c r="A29" s="23"/>
      <c r="B29" s="11"/>
      <c r="C29" s="11"/>
      <c r="D29" s="6"/>
    </row>
    <row r="30" spans="1:4" ht="63" customHeight="1" hidden="1">
      <c r="A30" s="23"/>
      <c r="B30" s="11"/>
      <c r="C30" s="11"/>
      <c r="D30" s="6"/>
    </row>
    <row r="31" spans="1:4" ht="63.75" customHeight="1" hidden="1">
      <c r="A31" s="23"/>
      <c r="B31" s="11"/>
      <c r="C31" s="11"/>
      <c r="D31" s="6"/>
    </row>
    <row r="32" spans="1:4" ht="49.5" customHeight="1" hidden="1">
      <c r="A32" s="23"/>
      <c r="B32" s="11"/>
      <c r="C32" s="11"/>
      <c r="D32" s="6"/>
    </row>
    <row r="33" spans="1:4" ht="49.5" customHeight="1" hidden="1">
      <c r="A33" s="23"/>
      <c r="B33" s="11"/>
      <c r="C33" s="11"/>
      <c r="D33" s="6"/>
    </row>
    <row r="34" spans="1:4" ht="60.75" customHeight="1">
      <c r="A34" s="23" t="s">
        <v>167</v>
      </c>
      <c r="B34" s="11">
        <v>79</v>
      </c>
      <c r="C34" s="11">
        <v>79</v>
      </c>
      <c r="D34" s="6">
        <f aca="true" t="shared" si="1" ref="D34:D42">C34/B34*100</f>
        <v>100</v>
      </c>
    </row>
    <row r="35" spans="1:4" ht="62.25" customHeight="1">
      <c r="A35" s="23" t="s">
        <v>168</v>
      </c>
      <c r="B35" s="11">
        <v>5</v>
      </c>
      <c r="C35" s="11">
        <v>5</v>
      </c>
      <c r="D35" s="6">
        <f t="shared" si="1"/>
        <v>100</v>
      </c>
    </row>
    <row r="36" spans="1:4" ht="15.75" customHeight="1">
      <c r="A36" s="8" t="s">
        <v>4</v>
      </c>
      <c r="B36" s="24">
        <f>B37+B38+B47+B50+B48+B49+B46+B40+B51+B39+B43+B52+B53+B41+B44+B55+B42+B54+B45</f>
        <v>12731.493180000001</v>
      </c>
      <c r="C36" s="24">
        <f>C37+C38+C40+C46+C47+C48+C49+C50+C51+C39+C43+C52+C53+C41+C55+C44+C54+C42+C45</f>
        <v>12672.093180000002</v>
      </c>
      <c r="D36" s="10">
        <f t="shared" si="1"/>
        <v>99.53344042870548</v>
      </c>
    </row>
    <row r="37" spans="1:4" ht="37.5" customHeight="1">
      <c r="A37" s="4" t="s">
        <v>60</v>
      </c>
      <c r="B37" s="11">
        <v>1971.59152</v>
      </c>
      <c r="C37" s="11">
        <v>1971.59152</v>
      </c>
      <c r="D37" s="6">
        <f t="shared" si="1"/>
        <v>100</v>
      </c>
    </row>
    <row r="38" spans="1:4" ht="31.5" customHeight="1">
      <c r="A38" s="4" t="s">
        <v>125</v>
      </c>
      <c r="B38" s="5">
        <v>286.19241</v>
      </c>
      <c r="C38" s="5">
        <v>286.19241</v>
      </c>
      <c r="D38" s="6">
        <f t="shared" si="1"/>
        <v>100</v>
      </c>
    </row>
    <row r="39" spans="1:4" ht="76.5" customHeight="1" hidden="1">
      <c r="A39" s="4" t="s">
        <v>65</v>
      </c>
      <c r="B39" s="5"/>
      <c r="C39" s="5"/>
      <c r="D39" s="6" t="e">
        <f t="shared" si="1"/>
        <v>#DIV/0!</v>
      </c>
    </row>
    <row r="40" spans="1:4" ht="29.25" customHeight="1">
      <c r="A40" s="22" t="s">
        <v>61</v>
      </c>
      <c r="B40" s="5">
        <v>940.06637</v>
      </c>
      <c r="C40" s="5">
        <v>940.06637</v>
      </c>
      <c r="D40" s="6">
        <f t="shared" si="1"/>
        <v>100</v>
      </c>
    </row>
    <row r="41" spans="1:4" ht="0.75" customHeight="1" hidden="1">
      <c r="A41" s="40" t="s">
        <v>115</v>
      </c>
      <c r="B41" s="5"/>
      <c r="C41" s="5"/>
      <c r="D41" s="6"/>
    </row>
    <row r="42" spans="1:4" ht="36.75" customHeight="1">
      <c r="A42" s="40" t="s">
        <v>126</v>
      </c>
      <c r="B42" s="5">
        <v>3551.52</v>
      </c>
      <c r="C42" s="5">
        <v>3551.52</v>
      </c>
      <c r="D42" s="6">
        <f t="shared" si="1"/>
        <v>100</v>
      </c>
    </row>
    <row r="43" spans="1:4" ht="47.25" customHeight="1">
      <c r="A43" s="40" t="s">
        <v>127</v>
      </c>
      <c r="B43" s="5">
        <v>780.62567</v>
      </c>
      <c r="C43" s="5">
        <v>780.62567</v>
      </c>
      <c r="D43" s="6">
        <f>C43/B43*100</f>
        <v>100</v>
      </c>
    </row>
    <row r="44" spans="1:4" ht="34.5" customHeight="1">
      <c r="A44" s="40" t="s">
        <v>180</v>
      </c>
      <c r="B44" s="5">
        <v>291.98078</v>
      </c>
      <c r="C44" s="5">
        <v>291.98078</v>
      </c>
      <c r="D44" s="6">
        <f>C44/B44*100</f>
        <v>100</v>
      </c>
    </row>
    <row r="45" spans="1:4" ht="48.75" customHeight="1">
      <c r="A45" s="40" t="s">
        <v>199</v>
      </c>
      <c r="B45" s="5">
        <v>436.5453</v>
      </c>
      <c r="C45" s="5">
        <v>436.5453</v>
      </c>
      <c r="D45" s="6">
        <f>C45/B45*100</f>
        <v>100</v>
      </c>
    </row>
    <row r="46" spans="1:4" ht="107.25" customHeight="1">
      <c r="A46" s="15" t="s">
        <v>128</v>
      </c>
      <c r="B46" s="5">
        <v>373.9</v>
      </c>
      <c r="C46" s="5">
        <v>373.8</v>
      </c>
      <c r="D46" s="6">
        <f>C46/B46*100</f>
        <v>99.97325488098423</v>
      </c>
    </row>
    <row r="47" spans="1:4" ht="0.75" customHeight="1" hidden="1">
      <c r="A47" s="4" t="s">
        <v>62</v>
      </c>
      <c r="B47" s="5"/>
      <c r="C47" s="5"/>
      <c r="D47" s="6" t="e">
        <f>C47/B47*100</f>
        <v>#DIV/0!</v>
      </c>
    </row>
    <row r="48" spans="1:4" ht="94.5" customHeight="1">
      <c r="A48" s="4" t="s">
        <v>157</v>
      </c>
      <c r="B48" s="5">
        <v>1135.818</v>
      </c>
      <c r="C48" s="5">
        <v>1135.818</v>
      </c>
      <c r="D48" s="6">
        <f>C48/B48*100</f>
        <v>100</v>
      </c>
    </row>
    <row r="49" spans="1:4" ht="96.75" customHeight="1" hidden="1">
      <c r="A49" s="4" t="s">
        <v>169</v>
      </c>
      <c r="B49" s="5">
        <v>0</v>
      </c>
      <c r="C49" s="5">
        <v>0</v>
      </c>
      <c r="D49" s="6">
        <v>0</v>
      </c>
    </row>
    <row r="50" spans="1:4" ht="93" customHeight="1">
      <c r="A50" s="4" t="s">
        <v>131</v>
      </c>
      <c r="B50" s="5">
        <v>1321.76653</v>
      </c>
      <c r="C50" s="5">
        <v>1321.76653</v>
      </c>
      <c r="D50" s="6">
        <f aca="true" t="shared" si="2" ref="D50:D55">C50/B50*100</f>
        <v>100</v>
      </c>
    </row>
    <row r="51" spans="1:4" ht="76.5" customHeight="1">
      <c r="A51" s="4" t="s">
        <v>170</v>
      </c>
      <c r="B51" s="5">
        <v>708.50583</v>
      </c>
      <c r="C51" s="5">
        <v>649.20583</v>
      </c>
      <c r="D51" s="6">
        <f t="shared" si="2"/>
        <v>91.63027352929475</v>
      </c>
    </row>
    <row r="52" spans="1:4" ht="93.75" customHeight="1">
      <c r="A52" s="4" t="s">
        <v>133</v>
      </c>
      <c r="B52" s="5">
        <v>0.1</v>
      </c>
      <c r="C52" s="5">
        <v>0.1</v>
      </c>
      <c r="D52" s="6">
        <f t="shared" si="2"/>
        <v>100</v>
      </c>
    </row>
    <row r="53" spans="1:4" ht="48.75" customHeight="1" hidden="1">
      <c r="A53" s="4" t="s">
        <v>144</v>
      </c>
      <c r="B53" s="5">
        <v>0</v>
      </c>
      <c r="C53" s="5">
        <v>0</v>
      </c>
      <c r="D53" s="6" t="e">
        <f t="shared" si="2"/>
        <v>#DIV/0!</v>
      </c>
    </row>
    <row r="54" spans="1:4" ht="90" customHeight="1">
      <c r="A54" s="4" t="s">
        <v>192</v>
      </c>
      <c r="B54" s="5">
        <v>900.07833</v>
      </c>
      <c r="C54" s="5">
        <v>900.07833</v>
      </c>
      <c r="D54" s="6">
        <f t="shared" si="2"/>
        <v>100</v>
      </c>
    </row>
    <row r="55" spans="1:4" ht="32.25" customHeight="1">
      <c r="A55" s="4" t="s">
        <v>134</v>
      </c>
      <c r="B55" s="5">
        <v>32.80244</v>
      </c>
      <c r="C55" s="5">
        <v>32.80244</v>
      </c>
      <c r="D55" s="6">
        <f t="shared" si="2"/>
        <v>100</v>
      </c>
    </row>
    <row r="56" spans="1:4" ht="14.25">
      <c r="A56" s="8" t="s">
        <v>1</v>
      </c>
      <c r="B56" s="9">
        <f>B36+B8</f>
        <v>15037.493180000001</v>
      </c>
      <c r="C56" s="9">
        <f>C36+C8</f>
        <v>15231.637980000003</v>
      </c>
      <c r="D56" s="10">
        <f>C56/B56*100</f>
        <v>101.29107157473705</v>
      </c>
    </row>
    <row r="57" spans="1:4" ht="14.25">
      <c r="A57" s="8" t="s">
        <v>152</v>
      </c>
      <c r="B57" s="47">
        <f>B58+B62+B64+B67+B72+B76</f>
        <v>15062.59318</v>
      </c>
      <c r="C57" s="47">
        <f>C58+C62+C64+C67+C72+C76</f>
        <v>14838.037739999998</v>
      </c>
      <c r="D57" s="48">
        <f>C57/B57*100</f>
        <v>98.50918472459202</v>
      </c>
    </row>
    <row r="58" spans="1:4" ht="12.75">
      <c r="A58" s="60" t="s">
        <v>17</v>
      </c>
      <c r="B58" s="61">
        <f>B59+B60+B61</f>
        <v>2949.8578199999997</v>
      </c>
      <c r="C58" s="61">
        <f>C59+C60+C61</f>
        <v>2861.8311999999996</v>
      </c>
      <c r="D58" s="62">
        <f aca="true" t="shared" si="3" ref="D58:D77">C58/B58*100</f>
        <v>97.0159029562991</v>
      </c>
    </row>
    <row r="59" spans="1:4" ht="25.5">
      <c r="A59" s="71" t="s">
        <v>203</v>
      </c>
      <c r="B59" s="64">
        <v>2758.60083</v>
      </c>
      <c r="C59" s="64">
        <v>2703.17694</v>
      </c>
      <c r="D59" s="62">
        <f t="shared" si="3"/>
        <v>97.99086952351855</v>
      </c>
    </row>
    <row r="60" spans="1:4" ht="14.25" customHeight="1">
      <c r="A60" s="69" t="s">
        <v>12</v>
      </c>
      <c r="B60" s="64">
        <v>5</v>
      </c>
      <c r="C60" s="64">
        <v>0</v>
      </c>
      <c r="D60" s="62">
        <f t="shared" si="3"/>
        <v>0</v>
      </c>
    </row>
    <row r="61" spans="1:4" ht="13.5" customHeight="1">
      <c r="A61" s="70" t="s">
        <v>7</v>
      </c>
      <c r="B61" s="64">
        <v>186.25699</v>
      </c>
      <c r="C61" s="64">
        <v>158.65426</v>
      </c>
      <c r="D61" s="62">
        <f t="shared" si="3"/>
        <v>85.18029846826151</v>
      </c>
    </row>
    <row r="62" spans="1:4" ht="12.75">
      <c r="A62" s="60" t="s">
        <v>18</v>
      </c>
      <c r="B62" s="66">
        <f>B63</f>
        <v>286.19241</v>
      </c>
      <c r="C62" s="66">
        <f>C63</f>
        <v>286.19241</v>
      </c>
      <c r="D62" s="62">
        <f t="shared" si="3"/>
        <v>100</v>
      </c>
    </row>
    <row r="63" spans="1:4" ht="12.75">
      <c r="A63" s="70" t="s">
        <v>5</v>
      </c>
      <c r="B63" s="64">
        <v>286.19241</v>
      </c>
      <c r="C63" s="64">
        <v>286.19241</v>
      </c>
      <c r="D63" s="62">
        <f t="shared" si="3"/>
        <v>100</v>
      </c>
    </row>
    <row r="64" spans="1:4" ht="12.75">
      <c r="A64" s="60" t="s">
        <v>92</v>
      </c>
      <c r="B64" s="66">
        <f>B65+B66</f>
        <v>0.1</v>
      </c>
      <c r="C64" s="66">
        <f>C65+C66</f>
        <v>0.1</v>
      </c>
      <c r="D64" s="62">
        <f t="shared" si="3"/>
        <v>100</v>
      </c>
    </row>
    <row r="65" spans="1:4" ht="12.75" hidden="1">
      <c r="A65" s="70" t="s">
        <v>205</v>
      </c>
      <c r="B65" s="64">
        <v>0</v>
      </c>
      <c r="C65" s="64">
        <v>0</v>
      </c>
      <c r="D65" s="62" t="e">
        <f t="shared" si="3"/>
        <v>#DIV/0!</v>
      </c>
    </row>
    <row r="66" spans="1:4" ht="25.5">
      <c r="A66" s="70" t="s">
        <v>153</v>
      </c>
      <c r="B66" s="64">
        <v>0.1</v>
      </c>
      <c r="C66" s="64">
        <v>0.1</v>
      </c>
      <c r="D66" s="62">
        <f t="shared" si="3"/>
        <v>100</v>
      </c>
    </row>
    <row r="67" spans="1:4" ht="12.75">
      <c r="A67" s="60" t="s">
        <v>11</v>
      </c>
      <c r="B67" s="66">
        <f>B68+B69+B70+B71</f>
        <v>8776.875810000001</v>
      </c>
      <c r="C67" s="66">
        <f>C68+C69+C70+C71</f>
        <v>8767.714909999999</v>
      </c>
      <c r="D67" s="62">
        <f t="shared" si="3"/>
        <v>99.89562459127467</v>
      </c>
    </row>
    <row r="68" spans="1:4" ht="12.75" hidden="1">
      <c r="A68" s="70" t="s">
        <v>71</v>
      </c>
      <c r="B68" s="64">
        <v>0</v>
      </c>
      <c r="C68" s="64">
        <v>0</v>
      </c>
      <c r="D68" s="62" t="e">
        <f t="shared" si="3"/>
        <v>#DIV/0!</v>
      </c>
    </row>
    <row r="69" spans="1:4" ht="12.75">
      <c r="A69" s="70" t="s">
        <v>50</v>
      </c>
      <c r="B69" s="64">
        <v>454.0153</v>
      </c>
      <c r="C69" s="64">
        <v>445.4544</v>
      </c>
      <c r="D69" s="62">
        <f t="shared" si="3"/>
        <v>98.11440275250635</v>
      </c>
    </row>
    <row r="70" spans="1:4" ht="12.75">
      <c r="A70" s="70" t="s">
        <v>28</v>
      </c>
      <c r="B70" s="64">
        <v>6147.26486</v>
      </c>
      <c r="C70" s="64">
        <v>6147.16486</v>
      </c>
      <c r="D70" s="62">
        <f t="shared" si="3"/>
        <v>99.99837326026652</v>
      </c>
    </row>
    <row r="71" spans="1:4" ht="12.75">
      <c r="A71" s="70" t="s">
        <v>16</v>
      </c>
      <c r="B71" s="64">
        <v>2175.59565</v>
      </c>
      <c r="C71" s="64">
        <v>2175.09565</v>
      </c>
      <c r="D71" s="62">
        <f t="shared" si="3"/>
        <v>99.97701778820894</v>
      </c>
    </row>
    <row r="72" spans="1:4" ht="12.75">
      <c r="A72" s="60" t="s">
        <v>154</v>
      </c>
      <c r="B72" s="66">
        <f>B73+B74+B75</f>
        <v>2711.06714</v>
      </c>
      <c r="C72" s="66">
        <f>C73+C74+C75</f>
        <v>2587.4929199999997</v>
      </c>
      <c r="D72" s="62">
        <f t="shared" si="3"/>
        <v>95.44186058040597</v>
      </c>
    </row>
    <row r="73" spans="1:4" ht="12.75">
      <c r="A73" s="70" t="s">
        <v>15</v>
      </c>
      <c r="B73" s="64">
        <v>19.4</v>
      </c>
      <c r="C73" s="64">
        <v>19.35576</v>
      </c>
      <c r="D73" s="62">
        <f t="shared" si="3"/>
        <v>99.7719587628866</v>
      </c>
    </row>
    <row r="74" spans="1:4" ht="12.75">
      <c r="A74" s="59" t="s">
        <v>8</v>
      </c>
      <c r="B74" s="64">
        <v>1139.818</v>
      </c>
      <c r="C74" s="64">
        <v>1139.71789</v>
      </c>
      <c r="D74" s="62">
        <f t="shared" si="3"/>
        <v>99.9912170188574</v>
      </c>
    </row>
    <row r="75" spans="1:4" ht="13.5" customHeight="1">
      <c r="A75" s="70" t="s">
        <v>6</v>
      </c>
      <c r="B75" s="64">
        <v>1551.84914</v>
      </c>
      <c r="C75" s="64">
        <v>1428.41927</v>
      </c>
      <c r="D75" s="62">
        <f t="shared" si="3"/>
        <v>92.04627132763692</v>
      </c>
    </row>
    <row r="76" spans="1:4" ht="12.75">
      <c r="A76" s="60" t="s">
        <v>145</v>
      </c>
      <c r="B76" s="66">
        <f>B77</f>
        <v>338.5</v>
      </c>
      <c r="C76" s="66">
        <f>C77</f>
        <v>334.7063</v>
      </c>
      <c r="D76" s="62">
        <f t="shared" si="3"/>
        <v>98.87926144756277</v>
      </c>
    </row>
    <row r="77" spans="1:4" ht="12.75">
      <c r="A77" s="70" t="s">
        <v>10</v>
      </c>
      <c r="B77" s="64">
        <v>338.5</v>
      </c>
      <c r="C77" s="64">
        <v>334.7063</v>
      </c>
      <c r="D77" s="62">
        <f t="shared" si="3"/>
        <v>98.87926144756277</v>
      </c>
    </row>
    <row r="78" spans="1:4" ht="16.5" customHeight="1">
      <c r="A78" s="4" t="s">
        <v>0</v>
      </c>
      <c r="B78" s="49">
        <f>B56-B57</f>
        <v>-25.099999999998545</v>
      </c>
      <c r="C78" s="49">
        <f>C56-C57</f>
        <v>393.6002400000052</v>
      </c>
      <c r="D78" s="55"/>
    </row>
    <row r="79" spans="1:4" ht="15" customHeight="1">
      <c r="A79" s="3"/>
      <c r="B79" s="53"/>
      <c r="C79" s="53"/>
      <c r="D79" s="55"/>
    </row>
    <row r="80" spans="1:4" ht="16.5" customHeight="1">
      <c r="A80" s="1" t="s">
        <v>195</v>
      </c>
      <c r="B80" s="1"/>
      <c r="C80" s="1"/>
      <c r="D80" s="1"/>
    </row>
    <row r="81" spans="1:4" ht="15.75">
      <c r="A81" s="1" t="s">
        <v>91</v>
      </c>
      <c r="B81" s="1"/>
      <c r="C81" s="1" t="s">
        <v>196</v>
      </c>
      <c r="D81" s="1"/>
    </row>
    <row r="82" spans="1:4" ht="18" customHeight="1">
      <c r="A82" s="4"/>
      <c r="B82" s="28"/>
      <c r="C82" s="28"/>
      <c r="D82" s="6"/>
    </row>
    <row r="83" spans="1:4" ht="15" customHeight="1">
      <c r="A83" s="4"/>
      <c r="B83" s="28"/>
      <c r="C83" s="28"/>
      <c r="D83" s="6"/>
    </row>
    <row r="84" spans="1:4" ht="14.25" customHeight="1">
      <c r="A84" s="1"/>
      <c r="B84" s="27"/>
      <c r="C84" s="27"/>
      <c r="D84" s="10"/>
    </row>
    <row r="85" spans="1:4" ht="14.25" customHeight="1">
      <c r="A85" s="1"/>
      <c r="B85" s="28"/>
      <c r="C85" s="28"/>
      <c r="D85" s="6"/>
    </row>
    <row r="86" spans="1:4" ht="15.75" customHeight="1">
      <c r="A86" s="1"/>
      <c r="B86" s="5"/>
      <c r="C86" s="26"/>
      <c r="D86" s="21"/>
    </row>
    <row r="87" spans="1:4" ht="11.25" customHeight="1">
      <c r="A87" s="3"/>
      <c r="B87" s="5"/>
      <c r="C87" s="5"/>
      <c r="D87" s="6"/>
    </row>
    <row r="88" spans="1:4" ht="15.75">
      <c r="A88" s="3"/>
      <c r="B88" s="1"/>
      <c r="C88" s="1"/>
      <c r="D88" s="1"/>
    </row>
    <row r="89" spans="1:4" ht="15.75">
      <c r="A89" s="3"/>
      <c r="B89" s="1"/>
      <c r="C89" s="1"/>
      <c r="D89" s="1"/>
    </row>
    <row r="90" spans="2:4" ht="15" customHeight="1">
      <c r="B90" s="1"/>
      <c r="C90" s="1"/>
      <c r="D90" s="1"/>
    </row>
    <row r="91" spans="2:4" ht="15.75">
      <c r="B91" s="1"/>
      <c r="C91" s="1"/>
      <c r="D91" s="1"/>
    </row>
    <row r="92" spans="2:4" ht="15">
      <c r="B92" s="3"/>
      <c r="C92" s="3"/>
      <c r="D92" s="3"/>
    </row>
    <row r="93" spans="2:4" ht="15">
      <c r="B93" s="3"/>
      <c r="C93" s="3"/>
      <c r="D93" s="3"/>
    </row>
    <row r="94" spans="2:4" ht="15">
      <c r="B94" s="3"/>
      <c r="C94" s="3"/>
      <c r="D94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fitToHeight="1" fitToWidth="1" horizontalDpi="600" verticalDpi="600" orientation="portrait" paperSize="9" scale="43" r:id="rId1"/>
  <rowBreaks count="1" manualBreakCount="1">
    <brk id="5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80"/>
  <sheetViews>
    <sheetView view="pageBreakPreview" zoomScale="110" zoomScaleSheetLayoutView="110" zoomScalePageLayoutView="0" workbookViewId="0" topLeftCell="A39">
      <pane xSplit="1" topLeftCell="B1" activePane="topRight" state="frozen"/>
      <selection pane="topLeft" activeCell="A1" sqref="A1"/>
      <selection pane="topRight" activeCell="C30" sqref="C30"/>
    </sheetView>
  </sheetViews>
  <sheetFormatPr defaultColWidth="9.00390625" defaultRowHeight="12.75"/>
  <cols>
    <col min="1" max="1" width="94.25390625" style="0" customWidth="1"/>
    <col min="2" max="2" width="14.25390625" style="0" customWidth="1"/>
    <col min="3" max="3" width="15.125" style="0" customWidth="1"/>
    <col min="4" max="4" width="13.75390625" style="0" customWidth="1"/>
  </cols>
  <sheetData>
    <row r="1" spans="1:4" ht="15.75">
      <c r="A1" s="74" t="s">
        <v>101</v>
      </c>
      <c r="B1" s="74"/>
      <c r="C1" s="74"/>
      <c r="D1" s="74"/>
    </row>
    <row r="2" spans="1:4" ht="15.75">
      <c r="A2" s="74" t="s">
        <v>106</v>
      </c>
      <c r="B2" s="74"/>
      <c r="C2" s="74"/>
      <c r="D2" s="74"/>
    </row>
    <row r="3" spans="1:4" ht="15.75">
      <c r="A3" s="74" t="s">
        <v>207</v>
      </c>
      <c r="B3" s="74"/>
      <c r="C3" s="74"/>
      <c r="D3" s="74"/>
    </row>
    <row r="4" spans="1:4" ht="8.25" customHeight="1">
      <c r="A4" s="1"/>
      <c r="B4" s="1"/>
      <c r="C4" s="1"/>
      <c r="D4" s="1"/>
    </row>
    <row r="5" spans="1:4" ht="31.5" customHeight="1">
      <c r="A5" s="16" t="s">
        <v>2</v>
      </c>
      <c r="B5" s="30" t="s">
        <v>208</v>
      </c>
      <c r="C5" s="2" t="s">
        <v>209</v>
      </c>
      <c r="D5" s="17" t="s">
        <v>3</v>
      </c>
    </row>
    <row r="6" spans="1:4" ht="11.25" customHeight="1">
      <c r="A6" s="18"/>
      <c r="B6" s="19"/>
      <c r="C6" s="19"/>
      <c r="D6" s="20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SUM(B9:B28)</f>
        <v>2301</v>
      </c>
      <c r="C8" s="9">
        <f>SUM(C9:C28)</f>
        <v>2723.25724</v>
      </c>
      <c r="D8" s="10">
        <f aca="true" t="shared" si="0" ref="D8:D21">C8/B8*100</f>
        <v>118.35103172533681</v>
      </c>
    </row>
    <row r="9" spans="1:4" ht="18" customHeight="1">
      <c r="A9" s="4" t="s">
        <v>20</v>
      </c>
      <c r="B9" s="11">
        <v>347</v>
      </c>
      <c r="C9" s="25">
        <v>330.22067</v>
      </c>
      <c r="D9" s="6">
        <f t="shared" si="0"/>
        <v>95.16445821325648</v>
      </c>
    </row>
    <row r="10" spans="1:4" ht="18" customHeight="1">
      <c r="A10" s="4" t="s">
        <v>63</v>
      </c>
      <c r="B10" s="11">
        <v>29</v>
      </c>
      <c r="C10" s="25">
        <v>81.41995</v>
      </c>
      <c r="D10" s="6">
        <f t="shared" si="0"/>
        <v>280.75844827586207</v>
      </c>
    </row>
    <row r="11" spans="1:4" ht="15.75" customHeight="1">
      <c r="A11" s="4" t="s">
        <v>21</v>
      </c>
      <c r="B11" s="11">
        <v>152</v>
      </c>
      <c r="C11" s="11">
        <v>170.53312</v>
      </c>
      <c r="D11" s="6">
        <f t="shared" si="0"/>
        <v>112.19284210526314</v>
      </c>
    </row>
    <row r="12" spans="1:4" ht="15.75" customHeight="1">
      <c r="A12" s="4" t="s">
        <v>22</v>
      </c>
      <c r="B12" s="11">
        <v>614</v>
      </c>
      <c r="C12" s="11">
        <v>537.90559</v>
      </c>
      <c r="D12" s="6">
        <f t="shared" si="0"/>
        <v>87.60677361563516</v>
      </c>
    </row>
    <row r="13" spans="1:4" ht="32.25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" customHeight="1">
      <c r="A14" s="4" t="s">
        <v>23</v>
      </c>
      <c r="B14" s="11">
        <v>820</v>
      </c>
      <c r="C14" s="11">
        <v>1051.49312</v>
      </c>
      <c r="D14" s="6">
        <f t="shared" si="0"/>
        <v>128.23086829268294</v>
      </c>
    </row>
    <row r="15" spans="1:4" ht="45" customHeight="1">
      <c r="A15" s="4" t="s">
        <v>107</v>
      </c>
      <c r="B15" s="11">
        <v>0</v>
      </c>
      <c r="C15" s="11">
        <v>76.9428</v>
      </c>
      <c r="D15" s="6">
        <v>0</v>
      </c>
    </row>
    <row r="16" spans="1:4" ht="29.25" customHeight="1">
      <c r="A16" s="7" t="s">
        <v>24</v>
      </c>
      <c r="B16" s="11">
        <v>68</v>
      </c>
      <c r="C16" s="11">
        <v>69.88456</v>
      </c>
      <c r="D16" s="6">
        <f t="shared" si="0"/>
        <v>102.77141176470587</v>
      </c>
    </row>
    <row r="17" spans="1:4" ht="66" customHeight="1" hidden="1">
      <c r="A17" s="7" t="s">
        <v>141</v>
      </c>
      <c r="B17" s="11">
        <v>0</v>
      </c>
      <c r="C17" s="11">
        <v>0</v>
      </c>
      <c r="D17" s="6">
        <v>0</v>
      </c>
    </row>
    <row r="18" spans="1:4" ht="58.5" customHeight="1">
      <c r="A18" s="12" t="s">
        <v>25</v>
      </c>
      <c r="B18" s="11">
        <v>56</v>
      </c>
      <c r="C18" s="11">
        <v>67.71893</v>
      </c>
      <c r="D18" s="6">
        <f>C18/B18*100</f>
        <v>120.9266607142857</v>
      </c>
    </row>
    <row r="19" spans="1:4" ht="103.5" customHeight="1" hidden="1">
      <c r="A19" s="4" t="s">
        <v>26</v>
      </c>
      <c r="B19" s="11">
        <v>0</v>
      </c>
      <c r="C19" s="11">
        <v>0</v>
      </c>
      <c r="D19" s="6">
        <v>0</v>
      </c>
    </row>
    <row r="20" spans="1:4" ht="32.25" customHeight="1" hidden="1">
      <c r="A20" s="23" t="s">
        <v>35</v>
      </c>
      <c r="B20" s="11">
        <v>0</v>
      </c>
      <c r="C20" s="11">
        <v>0</v>
      </c>
      <c r="D20" s="6">
        <v>0</v>
      </c>
    </row>
    <row r="21" spans="1:4" ht="29.25" customHeight="1" hidden="1">
      <c r="A21" s="4" t="s">
        <v>14</v>
      </c>
      <c r="B21" s="11"/>
      <c r="C21" s="11"/>
      <c r="D21" s="6" t="e">
        <f t="shared" si="0"/>
        <v>#DIV/0!</v>
      </c>
    </row>
    <row r="22" spans="1:4" ht="29.25" customHeight="1">
      <c r="A22" s="52" t="s">
        <v>181</v>
      </c>
      <c r="B22" s="11">
        <v>0</v>
      </c>
      <c r="C22" s="11">
        <v>121</v>
      </c>
      <c r="D22" s="6">
        <v>0</v>
      </c>
    </row>
    <row r="23" spans="1:4" ht="47.25" customHeight="1">
      <c r="A23" s="23" t="s">
        <v>98</v>
      </c>
      <c r="B23" s="11">
        <v>0</v>
      </c>
      <c r="C23" s="11">
        <v>1.1385</v>
      </c>
      <c r="D23" s="6">
        <v>0</v>
      </c>
    </row>
    <row r="24" spans="1:4" ht="37.5" customHeight="1" hidden="1">
      <c r="A24" s="23" t="s">
        <v>119</v>
      </c>
      <c r="B24" s="11">
        <v>0</v>
      </c>
      <c r="C24" s="11">
        <v>0</v>
      </c>
      <c r="D24" s="6">
        <v>0</v>
      </c>
    </row>
    <row r="25" spans="1:4" ht="66" customHeight="1">
      <c r="A25" s="23" t="s">
        <v>171</v>
      </c>
      <c r="B25" s="11">
        <v>50</v>
      </c>
      <c r="C25" s="11">
        <v>50</v>
      </c>
      <c r="D25" s="6">
        <f aca="true" t="shared" si="1" ref="D25:D38">C25/B25*100</f>
        <v>100</v>
      </c>
    </row>
    <row r="26" spans="1:4" ht="65.25" customHeight="1">
      <c r="A26" s="23" t="s">
        <v>172</v>
      </c>
      <c r="B26" s="11">
        <v>85</v>
      </c>
      <c r="C26" s="11">
        <v>85</v>
      </c>
      <c r="D26" s="6">
        <f t="shared" si="1"/>
        <v>100</v>
      </c>
    </row>
    <row r="27" spans="1:4" ht="60.75" customHeight="1">
      <c r="A27" s="23" t="s">
        <v>173</v>
      </c>
      <c r="B27" s="11">
        <v>66</v>
      </c>
      <c r="C27" s="11">
        <v>66</v>
      </c>
      <c r="D27" s="6">
        <f t="shared" si="1"/>
        <v>100</v>
      </c>
    </row>
    <row r="28" spans="1:4" ht="62.25" customHeight="1">
      <c r="A28" s="23" t="s">
        <v>174</v>
      </c>
      <c r="B28" s="11">
        <v>14</v>
      </c>
      <c r="C28" s="11">
        <v>14</v>
      </c>
      <c r="D28" s="6">
        <f t="shared" si="1"/>
        <v>100</v>
      </c>
    </row>
    <row r="29" spans="1:4" ht="15.75" customHeight="1">
      <c r="A29" s="8" t="s">
        <v>4</v>
      </c>
      <c r="B29" s="24">
        <f>SUM(B30:B54)</f>
        <v>6542.49507</v>
      </c>
      <c r="C29" s="24">
        <f>C30+C38+C43+C45+C46+C47+C49+C54+C48+C31+C32+C34+C35+C33+C36+C37</f>
        <v>6477.35826</v>
      </c>
      <c r="D29" s="10">
        <f t="shared" si="1"/>
        <v>99.00440414088077</v>
      </c>
    </row>
    <row r="30" spans="1:4" ht="32.25" customHeight="1">
      <c r="A30" s="4" t="s">
        <v>60</v>
      </c>
      <c r="B30" s="11">
        <v>2365.9</v>
      </c>
      <c r="C30" s="11">
        <v>2365.9</v>
      </c>
      <c r="D30" s="6">
        <f t="shared" si="1"/>
        <v>100</v>
      </c>
    </row>
    <row r="31" spans="1:4" ht="37.5" customHeight="1" hidden="1">
      <c r="A31" s="4" t="s">
        <v>115</v>
      </c>
      <c r="B31" s="11"/>
      <c r="C31" s="11"/>
      <c r="D31" s="6"/>
    </row>
    <row r="32" spans="1:4" ht="27" customHeight="1" hidden="1">
      <c r="A32" s="4" t="s">
        <v>135</v>
      </c>
      <c r="B32" s="11">
        <v>0</v>
      </c>
      <c r="C32" s="11"/>
      <c r="D32" s="6" t="e">
        <f t="shared" si="1"/>
        <v>#DIV/0!</v>
      </c>
    </row>
    <row r="33" spans="1:4" ht="33.75" customHeight="1">
      <c r="A33" s="4" t="s">
        <v>202</v>
      </c>
      <c r="B33" s="11">
        <v>18.81</v>
      </c>
      <c r="C33" s="11">
        <v>18.81</v>
      </c>
      <c r="D33" s="6">
        <f t="shared" si="1"/>
        <v>100</v>
      </c>
    </row>
    <row r="34" spans="1:4" ht="44.25" customHeight="1">
      <c r="A34" s="4" t="s">
        <v>136</v>
      </c>
      <c r="B34" s="11">
        <v>1201.8327</v>
      </c>
      <c r="C34" s="11">
        <v>1201.8327</v>
      </c>
      <c r="D34" s="6">
        <f t="shared" si="1"/>
        <v>100</v>
      </c>
    </row>
    <row r="35" spans="1:4" ht="30.75" customHeight="1">
      <c r="A35" s="4" t="s">
        <v>180</v>
      </c>
      <c r="B35" s="11">
        <v>584.0044</v>
      </c>
      <c r="C35" s="11">
        <v>584.0044</v>
      </c>
      <c r="D35" s="6">
        <f t="shared" si="1"/>
        <v>100</v>
      </c>
    </row>
    <row r="36" spans="1:4" ht="30.75" customHeight="1">
      <c r="A36" s="4" t="s">
        <v>183</v>
      </c>
      <c r="B36" s="11">
        <v>539</v>
      </c>
      <c r="C36" s="11">
        <v>539</v>
      </c>
      <c r="D36" s="6">
        <f t="shared" si="1"/>
        <v>100</v>
      </c>
    </row>
    <row r="37" spans="1:4" ht="45.75" customHeight="1">
      <c r="A37" s="4" t="s">
        <v>199</v>
      </c>
      <c r="B37" s="11">
        <v>654.81795</v>
      </c>
      <c r="C37" s="11">
        <v>654.81795</v>
      </c>
      <c r="D37" s="6">
        <f t="shared" si="1"/>
        <v>100</v>
      </c>
    </row>
    <row r="38" spans="1:4" ht="33" customHeight="1">
      <c r="A38" s="4" t="s">
        <v>125</v>
      </c>
      <c r="B38" s="5">
        <v>221.76076</v>
      </c>
      <c r="C38" s="5">
        <v>221.76076</v>
      </c>
      <c r="D38" s="6">
        <f t="shared" si="1"/>
        <v>100</v>
      </c>
    </row>
    <row r="39" spans="1:4" ht="0.75" customHeight="1">
      <c r="A39" s="4" t="s">
        <v>65</v>
      </c>
      <c r="B39" s="5">
        <v>0</v>
      </c>
      <c r="C39" s="5">
        <v>0</v>
      </c>
      <c r="D39" s="6">
        <v>0</v>
      </c>
    </row>
    <row r="40" spans="1:4" ht="16.5" customHeight="1" hidden="1">
      <c r="A40" s="22" t="s">
        <v>61</v>
      </c>
      <c r="B40" s="5">
        <v>0</v>
      </c>
      <c r="C40" s="5">
        <v>0</v>
      </c>
      <c r="D40" s="6">
        <v>0</v>
      </c>
    </row>
    <row r="41" spans="1:4" ht="21" customHeight="1" hidden="1">
      <c r="A41" s="22" t="s">
        <v>64</v>
      </c>
      <c r="B41" s="5">
        <v>0</v>
      </c>
      <c r="C41" s="5">
        <v>0</v>
      </c>
      <c r="D41" s="6">
        <v>0</v>
      </c>
    </row>
    <row r="42" spans="1:4" ht="40.5" customHeight="1" hidden="1">
      <c r="A42" s="22" t="s">
        <v>66</v>
      </c>
      <c r="B42" s="5"/>
      <c r="C42" s="5"/>
      <c r="D42" s="6" t="e">
        <f>C42/B42*100</f>
        <v>#DIV/0!</v>
      </c>
    </row>
    <row r="43" spans="1:4" ht="105.75" customHeight="1">
      <c r="A43" s="4" t="s">
        <v>128</v>
      </c>
      <c r="B43" s="5">
        <v>509.5</v>
      </c>
      <c r="C43" s="5">
        <v>508.47219</v>
      </c>
      <c r="D43" s="6">
        <f>C43/B43*100</f>
        <v>99.79827085377822</v>
      </c>
    </row>
    <row r="44" spans="1:4" ht="29.25" customHeight="1" hidden="1">
      <c r="A44" s="4" t="s">
        <v>62</v>
      </c>
      <c r="B44" s="5"/>
      <c r="C44" s="5"/>
      <c r="D44" s="6" t="e">
        <f>C44/B44*100</f>
        <v>#DIV/0!</v>
      </c>
    </row>
    <row r="45" spans="1:4" ht="79.5" customHeight="1">
      <c r="A45" s="4" t="s">
        <v>129</v>
      </c>
      <c r="B45" s="5">
        <v>0.1</v>
      </c>
      <c r="C45" s="5">
        <v>0.1</v>
      </c>
      <c r="D45" s="6">
        <f>C45/B45*100</f>
        <v>100</v>
      </c>
    </row>
    <row r="46" spans="1:4" ht="0.75" customHeight="1" hidden="1">
      <c r="A46" s="4" t="s">
        <v>130</v>
      </c>
      <c r="B46" s="5">
        <v>0</v>
      </c>
      <c r="C46" s="5">
        <v>0</v>
      </c>
      <c r="D46" s="6">
        <v>0</v>
      </c>
    </row>
    <row r="47" spans="1:4" ht="94.5" customHeight="1" hidden="1">
      <c r="A47" s="4" t="s">
        <v>131</v>
      </c>
      <c r="B47" s="5">
        <v>0</v>
      </c>
      <c r="C47" s="5">
        <v>0</v>
      </c>
      <c r="D47" s="6">
        <v>0</v>
      </c>
    </row>
    <row r="48" spans="1:4" ht="77.25" customHeight="1">
      <c r="A48" s="4" t="s">
        <v>132</v>
      </c>
      <c r="B48" s="5">
        <v>446.66926</v>
      </c>
      <c r="C48" s="5">
        <v>382.56026</v>
      </c>
      <c r="D48" s="6">
        <f>C48/B48*100</f>
        <v>85.64732213718939</v>
      </c>
    </row>
    <row r="49" spans="1:4" ht="93" customHeight="1">
      <c r="A49" s="4" t="s">
        <v>133</v>
      </c>
      <c r="B49" s="5">
        <v>0.1</v>
      </c>
      <c r="C49" s="5">
        <v>0.1</v>
      </c>
      <c r="D49" s="6">
        <f>C49/B49*100</f>
        <v>100</v>
      </c>
    </row>
    <row r="50" spans="1:4" ht="67.5" customHeight="1" hidden="1">
      <c r="A50" s="4" t="s">
        <v>59</v>
      </c>
      <c r="B50" s="5"/>
      <c r="C50" s="5">
        <v>240</v>
      </c>
      <c r="D50" s="6" t="e">
        <f>C50/B50*100</f>
        <v>#DIV/0!</v>
      </c>
    </row>
    <row r="51" spans="1:4" ht="34.5" customHeight="1" hidden="1">
      <c r="A51" s="4" t="s">
        <v>31</v>
      </c>
      <c r="B51" s="5"/>
      <c r="C51" s="5">
        <v>100</v>
      </c>
      <c r="D51" s="6">
        <v>0</v>
      </c>
    </row>
    <row r="52" spans="1:4" ht="0.75" customHeight="1" hidden="1">
      <c r="A52" s="4" t="s">
        <v>34</v>
      </c>
      <c r="B52" s="5"/>
      <c r="C52" s="5">
        <v>60</v>
      </c>
      <c r="D52" s="6" t="e">
        <f>C52/B52*100</f>
        <v>#DIV/0!</v>
      </c>
    </row>
    <row r="53" spans="1:4" ht="45" customHeight="1" hidden="1">
      <c r="A53" s="37" t="s">
        <v>32</v>
      </c>
      <c r="B53" s="5"/>
      <c r="C53" s="5">
        <v>0</v>
      </c>
      <c r="D53" s="6">
        <v>0</v>
      </c>
    </row>
    <row r="54" spans="1:4" ht="45.75" customHeight="1" hidden="1">
      <c r="A54" s="4" t="s">
        <v>144</v>
      </c>
      <c r="B54" s="5">
        <v>0</v>
      </c>
      <c r="C54" s="5">
        <v>0</v>
      </c>
      <c r="D54" s="6" t="e">
        <f>C54/B54*100</f>
        <v>#DIV/0!</v>
      </c>
    </row>
    <row r="55" spans="1:4" ht="15" customHeight="1">
      <c r="A55" s="8" t="s">
        <v>1</v>
      </c>
      <c r="B55" s="9">
        <f>B29+B8</f>
        <v>8843.49507</v>
      </c>
      <c r="C55" s="9">
        <f>C29+C8</f>
        <v>9200.6155</v>
      </c>
      <c r="D55" s="10">
        <f>C55/B55*100</f>
        <v>104.03822727522592</v>
      </c>
    </row>
    <row r="56" spans="1:4" ht="14.25">
      <c r="A56" s="8" t="s">
        <v>152</v>
      </c>
      <c r="B56" s="47">
        <f>B57+B61+B63+B66+B71+B75</f>
        <v>9013.49507</v>
      </c>
      <c r="C56" s="47">
        <f>C57+C61+C63+C66+C71+C75</f>
        <v>8897.5489</v>
      </c>
      <c r="D56" s="48">
        <f>C56/B56*100</f>
        <v>98.713638060491</v>
      </c>
    </row>
    <row r="57" spans="1:4" ht="12.75">
      <c r="A57" s="60" t="s">
        <v>17</v>
      </c>
      <c r="B57" s="61">
        <f>B58+B59+B60</f>
        <v>3112.23305</v>
      </c>
      <c r="C57" s="61">
        <f>C58+C59+C60</f>
        <v>3061.57091</v>
      </c>
      <c r="D57" s="62">
        <f aca="true" t="shared" si="2" ref="D57:D76">C57/B57*100</f>
        <v>98.37216110792217</v>
      </c>
    </row>
    <row r="58" spans="1:4" ht="25.5">
      <c r="A58" s="69" t="s">
        <v>203</v>
      </c>
      <c r="B58" s="64">
        <v>2979.94013</v>
      </c>
      <c r="C58" s="64">
        <v>2941.14193</v>
      </c>
      <c r="D58" s="62">
        <f t="shared" si="2"/>
        <v>98.69802082231766</v>
      </c>
    </row>
    <row r="59" spans="1:4" ht="12.75">
      <c r="A59" s="69" t="s">
        <v>12</v>
      </c>
      <c r="B59" s="64">
        <v>5</v>
      </c>
      <c r="C59" s="64">
        <v>0</v>
      </c>
      <c r="D59" s="62">
        <f t="shared" si="2"/>
        <v>0</v>
      </c>
    </row>
    <row r="60" spans="1:4" ht="12.75">
      <c r="A60" s="70" t="s">
        <v>7</v>
      </c>
      <c r="B60" s="64">
        <v>127.29292</v>
      </c>
      <c r="C60" s="64">
        <v>120.42898</v>
      </c>
      <c r="D60" s="62">
        <f t="shared" si="2"/>
        <v>94.60775980313751</v>
      </c>
    </row>
    <row r="61" spans="1:4" ht="12.75">
      <c r="A61" s="60" t="s">
        <v>18</v>
      </c>
      <c r="B61" s="66">
        <f>B62</f>
        <v>221.76076</v>
      </c>
      <c r="C61" s="66">
        <f>C62</f>
        <v>221.76076</v>
      </c>
      <c r="D61" s="62">
        <f t="shared" si="2"/>
        <v>100</v>
      </c>
    </row>
    <row r="62" spans="1:4" ht="12.75">
      <c r="A62" s="70" t="s">
        <v>5</v>
      </c>
      <c r="B62" s="64">
        <v>221.76076</v>
      </c>
      <c r="C62" s="64">
        <v>221.76076</v>
      </c>
      <c r="D62" s="62">
        <f t="shared" si="2"/>
        <v>100</v>
      </c>
    </row>
    <row r="63" spans="1:4" ht="14.25" customHeight="1">
      <c r="A63" s="60" t="s">
        <v>47</v>
      </c>
      <c r="B63" s="66">
        <f>B64+B65</f>
        <v>0.1</v>
      </c>
      <c r="C63" s="66">
        <f>C64+C65</f>
        <v>0.1</v>
      </c>
      <c r="D63" s="62">
        <f t="shared" si="2"/>
        <v>100</v>
      </c>
    </row>
    <row r="64" spans="1:4" ht="14.25" customHeight="1" hidden="1">
      <c r="A64" s="70" t="s">
        <v>205</v>
      </c>
      <c r="B64" s="64">
        <v>0</v>
      </c>
      <c r="C64" s="64">
        <v>0</v>
      </c>
      <c r="D64" s="62" t="e">
        <f t="shared" si="2"/>
        <v>#DIV/0!</v>
      </c>
    </row>
    <row r="65" spans="1:4" ht="14.25" customHeight="1">
      <c r="A65" s="70" t="s">
        <v>153</v>
      </c>
      <c r="B65" s="64">
        <v>0.1</v>
      </c>
      <c r="C65" s="64">
        <v>0.1</v>
      </c>
      <c r="D65" s="62">
        <f t="shared" si="2"/>
        <v>100</v>
      </c>
    </row>
    <row r="66" spans="1:4" ht="15" customHeight="1">
      <c r="A66" s="60" t="s">
        <v>11</v>
      </c>
      <c r="B66" s="66">
        <f>B67+B68+B69+B70</f>
        <v>4471.30697</v>
      </c>
      <c r="C66" s="66">
        <f>C67+C68+C69+C70</f>
        <v>4470.27916</v>
      </c>
      <c r="D66" s="62">
        <f t="shared" si="2"/>
        <v>99.97701320873527</v>
      </c>
    </row>
    <row r="67" spans="1:4" ht="12.75">
      <c r="A67" s="70" t="s">
        <v>71</v>
      </c>
      <c r="B67" s="64">
        <v>19</v>
      </c>
      <c r="C67" s="64">
        <v>19</v>
      </c>
      <c r="D67" s="62">
        <f t="shared" si="2"/>
        <v>100</v>
      </c>
    </row>
    <row r="68" spans="1:4" ht="12.75">
      <c r="A68" s="70" t="s">
        <v>50</v>
      </c>
      <c r="B68" s="64">
        <v>677.1816</v>
      </c>
      <c r="C68" s="64">
        <v>677.1816</v>
      </c>
      <c r="D68" s="62">
        <f t="shared" si="2"/>
        <v>100</v>
      </c>
    </row>
    <row r="69" spans="1:4" ht="12.75">
      <c r="A69" s="70" t="s">
        <v>28</v>
      </c>
      <c r="B69" s="64">
        <v>509.5</v>
      </c>
      <c r="C69" s="64">
        <v>508.47219</v>
      </c>
      <c r="D69" s="62">
        <f t="shared" si="2"/>
        <v>99.79827085377822</v>
      </c>
    </row>
    <row r="70" spans="1:4" ht="12.75">
      <c r="A70" s="70" t="s">
        <v>16</v>
      </c>
      <c r="B70" s="64">
        <v>3265.62537</v>
      </c>
      <c r="C70" s="64">
        <v>3265.62537</v>
      </c>
      <c r="D70" s="62">
        <f t="shared" si="2"/>
        <v>100</v>
      </c>
    </row>
    <row r="71" spans="1:4" ht="12.75">
      <c r="A71" s="60" t="s">
        <v>154</v>
      </c>
      <c r="B71" s="66">
        <f>B72+B73+B74</f>
        <v>572.77546</v>
      </c>
      <c r="C71" s="66">
        <f>C72+C73+C74</f>
        <v>510.83252</v>
      </c>
      <c r="D71" s="62">
        <f t="shared" si="2"/>
        <v>89.18547592803645</v>
      </c>
    </row>
    <row r="72" spans="1:4" ht="12.75">
      <c r="A72" s="70" t="s">
        <v>15</v>
      </c>
      <c r="B72" s="64">
        <v>87.64564</v>
      </c>
      <c r="C72" s="64">
        <v>87.64564</v>
      </c>
      <c r="D72" s="62">
        <f t="shared" si="2"/>
        <v>100</v>
      </c>
    </row>
    <row r="73" spans="1:4" ht="12.75">
      <c r="A73" s="59" t="s">
        <v>8</v>
      </c>
      <c r="B73" s="64">
        <v>0.1</v>
      </c>
      <c r="C73" s="64">
        <v>0</v>
      </c>
      <c r="D73" s="62">
        <f t="shared" si="2"/>
        <v>0</v>
      </c>
    </row>
    <row r="74" spans="1:4" ht="12.75">
      <c r="A74" s="70" t="s">
        <v>6</v>
      </c>
      <c r="B74" s="64">
        <v>485.02982</v>
      </c>
      <c r="C74" s="64">
        <v>423.18688</v>
      </c>
      <c r="D74" s="62">
        <f t="shared" si="2"/>
        <v>87.2496622991139</v>
      </c>
    </row>
    <row r="75" spans="1:4" ht="12.75">
      <c r="A75" s="60" t="s">
        <v>145</v>
      </c>
      <c r="B75" s="66">
        <f>B76</f>
        <v>635.31883</v>
      </c>
      <c r="C75" s="66">
        <f>C76</f>
        <v>633.00555</v>
      </c>
      <c r="D75" s="62">
        <f t="shared" si="2"/>
        <v>99.63588675626062</v>
      </c>
    </row>
    <row r="76" spans="1:4" ht="12.75">
      <c r="A76" s="70" t="s">
        <v>10</v>
      </c>
      <c r="B76" s="64">
        <v>635.31883</v>
      </c>
      <c r="C76" s="64">
        <v>633.00555</v>
      </c>
      <c r="D76" s="62">
        <f t="shared" si="2"/>
        <v>99.63588675626062</v>
      </c>
    </row>
    <row r="77" spans="1:4" ht="15">
      <c r="A77" s="4" t="s">
        <v>0</v>
      </c>
      <c r="B77" s="49">
        <f>B55-B56</f>
        <v>-170</v>
      </c>
      <c r="C77" s="49">
        <f>C55-C56</f>
        <v>303.0666000000001</v>
      </c>
      <c r="D77" s="55"/>
    </row>
    <row r="78" spans="1:4" ht="15">
      <c r="A78" s="3"/>
      <c r="B78" s="53"/>
      <c r="C78" s="53"/>
      <c r="D78" s="55"/>
    </row>
    <row r="79" spans="1:4" ht="15.75">
      <c r="A79" s="1" t="s">
        <v>195</v>
      </c>
      <c r="B79" s="1"/>
      <c r="C79" s="1"/>
      <c r="D79" s="56"/>
    </row>
    <row r="80" spans="1:4" ht="15.75">
      <c r="A80" s="1" t="s">
        <v>91</v>
      </c>
      <c r="B80" s="1"/>
      <c r="C80" s="1" t="s">
        <v>196</v>
      </c>
      <c r="D80" s="1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fitToHeight="1" fitToWidth="1" horizontalDpi="600" verticalDpi="600" orientation="portrait" paperSize="9" scale="47" r:id="rId1"/>
  <rowBreaks count="1" manualBreakCount="1">
    <brk id="55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70"/>
  <sheetViews>
    <sheetView view="pageBreakPreview" zoomScale="120" zoomScaleNormal="90" zoomScaleSheetLayoutView="120" zoomScalePageLayoutView="0" workbookViewId="0" topLeftCell="A38">
      <pane xSplit="1" topLeftCell="B1" activePane="topRight" state="frozen"/>
      <selection pane="topLeft" activeCell="A1" sqref="A1"/>
      <selection pane="topRight" activeCell="C41" sqref="C41"/>
    </sheetView>
  </sheetViews>
  <sheetFormatPr defaultColWidth="9.00390625" defaultRowHeight="12.75"/>
  <cols>
    <col min="1" max="1" width="89.875" style="0" customWidth="1"/>
    <col min="2" max="2" width="15.25390625" style="0" customWidth="1"/>
    <col min="3" max="3" width="14.875" style="0" customWidth="1"/>
    <col min="4" max="4" width="15.375" style="0" customWidth="1"/>
  </cols>
  <sheetData>
    <row r="1" spans="1:4" ht="15.75">
      <c r="A1" s="74" t="s">
        <v>101</v>
      </c>
      <c r="B1" s="74"/>
      <c r="C1" s="74"/>
      <c r="D1" s="74"/>
    </row>
    <row r="2" spans="1:4" ht="15.75">
      <c r="A2" s="74" t="s">
        <v>108</v>
      </c>
      <c r="B2" s="74"/>
      <c r="C2" s="74"/>
      <c r="D2" s="74"/>
    </row>
    <row r="3" spans="1:4" ht="15.75">
      <c r="A3" s="74" t="s">
        <v>207</v>
      </c>
      <c r="B3" s="74"/>
      <c r="C3" s="74"/>
      <c r="D3" s="74"/>
    </row>
    <row r="4" spans="1:4" ht="7.5" customHeight="1">
      <c r="A4" s="29"/>
      <c r="B4" s="29"/>
      <c r="C4" s="29"/>
      <c r="D4" s="29"/>
    </row>
    <row r="5" spans="1:4" ht="31.5">
      <c r="A5" s="30" t="s">
        <v>2</v>
      </c>
      <c r="B5" s="30" t="s">
        <v>208</v>
      </c>
      <c r="C5" s="2" t="s">
        <v>209</v>
      </c>
      <c r="D5" s="32" t="s">
        <v>3</v>
      </c>
    </row>
    <row r="6" spans="1:4" ht="9" customHeight="1">
      <c r="A6" s="13"/>
      <c r="B6" s="33"/>
      <c r="C6" s="33"/>
      <c r="D6" s="33"/>
    </row>
    <row r="7" spans="1:4" ht="14.25">
      <c r="A7" s="8" t="s">
        <v>19</v>
      </c>
      <c r="B7" s="9">
        <f>SUM(B8:B25)</f>
        <v>523</v>
      </c>
      <c r="C7" s="9">
        <f>SUM(C8:C25)</f>
        <v>1164.8867</v>
      </c>
      <c r="D7" s="10">
        <f>C7/B7*100</f>
        <v>222.7316826003824</v>
      </c>
    </row>
    <row r="8" spans="1:4" ht="18.75" customHeight="1">
      <c r="A8" s="4" t="s">
        <v>37</v>
      </c>
      <c r="B8" s="11">
        <v>82</v>
      </c>
      <c r="C8" s="11">
        <v>111.86394</v>
      </c>
      <c r="D8" s="6">
        <f>C8/B8*100</f>
        <v>136.41943902439024</v>
      </c>
    </row>
    <row r="9" spans="1:4" ht="18.75" customHeight="1">
      <c r="A9" s="4" t="s">
        <v>39</v>
      </c>
      <c r="B9" s="11">
        <v>194</v>
      </c>
      <c r="C9" s="11">
        <v>492.71556</v>
      </c>
      <c r="D9" s="6">
        <f>C9/B9*100</f>
        <v>253.97709278350513</v>
      </c>
    </row>
    <row r="10" spans="1:4" ht="19.5" customHeight="1">
      <c r="A10" s="4" t="s">
        <v>40</v>
      </c>
      <c r="B10" s="11">
        <v>51</v>
      </c>
      <c r="C10" s="11">
        <v>50.6296</v>
      </c>
      <c r="D10" s="6">
        <f>C10/B10*100</f>
        <v>99.27372549019609</v>
      </c>
    </row>
    <row r="11" spans="1:4" ht="0.75" customHeight="1" hidden="1">
      <c r="A11" s="4" t="s">
        <v>41</v>
      </c>
      <c r="B11" s="11"/>
      <c r="C11" s="11"/>
      <c r="D11" s="6" t="e">
        <f>C11/B11*100</f>
        <v>#DIV/0!</v>
      </c>
    </row>
    <row r="12" spans="1:4" ht="39" customHeight="1">
      <c r="A12" s="4" t="s">
        <v>23</v>
      </c>
      <c r="B12" s="38">
        <v>0</v>
      </c>
      <c r="C12" s="11">
        <v>0.64989</v>
      </c>
      <c r="D12" s="6">
        <v>0</v>
      </c>
    </row>
    <row r="13" spans="1:4" ht="51.75" customHeight="1" hidden="1">
      <c r="A13" s="4" t="s">
        <v>42</v>
      </c>
      <c r="B13" s="11"/>
      <c r="C13" s="11"/>
      <c r="D13" s="6"/>
    </row>
    <row r="14" spans="1:4" ht="31.5" customHeight="1">
      <c r="A14" s="4" t="s">
        <v>43</v>
      </c>
      <c r="B14" s="11">
        <v>7</v>
      </c>
      <c r="C14" s="11">
        <v>50.50653</v>
      </c>
      <c r="D14" s="6">
        <f>C14/B14*100</f>
        <v>721.5218571428571</v>
      </c>
    </row>
    <row r="15" spans="1:4" ht="63" customHeight="1">
      <c r="A15" s="12" t="s">
        <v>45</v>
      </c>
      <c r="B15" s="11">
        <v>124</v>
      </c>
      <c r="C15" s="11">
        <v>188.57039</v>
      </c>
      <c r="D15" s="6">
        <f>C15/B15*100</f>
        <v>152.07289516129032</v>
      </c>
    </row>
    <row r="16" spans="1:4" ht="39" customHeight="1" hidden="1">
      <c r="A16" s="12" t="s">
        <v>67</v>
      </c>
      <c r="B16" s="11">
        <v>0</v>
      </c>
      <c r="C16" s="11">
        <v>0</v>
      </c>
      <c r="D16" s="6">
        <v>0</v>
      </c>
    </row>
    <row r="17" spans="1:4" ht="40.5" customHeight="1" hidden="1">
      <c r="A17" s="4" t="s">
        <v>49</v>
      </c>
      <c r="B17" s="11"/>
      <c r="C17" s="11"/>
      <c r="D17" s="6"/>
    </row>
    <row r="18" spans="1:4" ht="28.5" customHeight="1">
      <c r="A18" s="4" t="s">
        <v>46</v>
      </c>
      <c r="B18" s="11">
        <v>0</v>
      </c>
      <c r="C18" s="11">
        <v>204.95079</v>
      </c>
      <c r="D18" s="6">
        <v>0</v>
      </c>
    </row>
    <row r="19" spans="1:4" ht="0.75" customHeight="1">
      <c r="A19" s="4" t="s">
        <v>44</v>
      </c>
      <c r="B19" s="11"/>
      <c r="C19" s="11"/>
      <c r="D19" s="6"/>
    </row>
    <row r="20" spans="1:4" ht="28.5" customHeight="1" hidden="1">
      <c r="A20" s="4" t="s">
        <v>68</v>
      </c>
      <c r="B20" s="11">
        <v>0</v>
      </c>
      <c r="C20" s="11">
        <v>0</v>
      </c>
      <c r="D20" s="6">
        <v>0</v>
      </c>
    </row>
    <row r="21" spans="1:4" ht="21" customHeight="1" hidden="1">
      <c r="A21" s="4" t="s">
        <v>118</v>
      </c>
      <c r="B21" s="11">
        <v>0</v>
      </c>
      <c r="C21" s="11">
        <v>0</v>
      </c>
      <c r="D21" s="6">
        <v>0</v>
      </c>
    </row>
    <row r="22" spans="1:4" ht="34.5" customHeight="1" hidden="1">
      <c r="A22" s="4"/>
      <c r="B22" s="11"/>
      <c r="C22" s="11"/>
      <c r="D22" s="6"/>
    </row>
    <row r="23" spans="1:4" ht="51" customHeight="1" hidden="1">
      <c r="A23" s="37" t="s">
        <v>142</v>
      </c>
      <c r="B23" s="11">
        <v>0</v>
      </c>
      <c r="C23" s="11"/>
      <c r="D23" s="6">
        <v>0</v>
      </c>
    </row>
    <row r="24" spans="1:4" ht="60" customHeight="1">
      <c r="A24" s="37" t="s">
        <v>175</v>
      </c>
      <c r="B24" s="11">
        <v>40</v>
      </c>
      <c r="C24" s="11">
        <v>40</v>
      </c>
      <c r="D24" s="6">
        <f>C24/B24*100</f>
        <v>100</v>
      </c>
    </row>
    <row r="25" spans="1:4" ht="62.25" customHeight="1">
      <c r="A25" s="37" t="s">
        <v>176</v>
      </c>
      <c r="B25" s="11">
        <v>25</v>
      </c>
      <c r="C25" s="11">
        <v>25</v>
      </c>
      <c r="D25" s="6">
        <f>C25/B25*100</f>
        <v>100</v>
      </c>
    </row>
    <row r="26" spans="1:4" ht="16.5" customHeight="1">
      <c r="A26" s="8" t="s">
        <v>4</v>
      </c>
      <c r="B26" s="24">
        <f>B27+B28+B29+B30+B33+B34+B35+B36+B37+B38+B39+B40+B31+B32</f>
        <v>4656.5785399999995</v>
      </c>
      <c r="C26" s="24">
        <f>C27+C29+C34+C35+C30+C33+C36+C28+C37+C38+C39+C40+C31+C32</f>
        <v>4545.87854</v>
      </c>
      <c r="D26" s="10">
        <f>C26/B26*100</f>
        <v>97.62271807403037</v>
      </c>
    </row>
    <row r="27" spans="1:4" ht="30.75" customHeight="1">
      <c r="A27" s="39" t="s">
        <v>69</v>
      </c>
      <c r="B27" s="31">
        <v>1930.65</v>
      </c>
      <c r="C27" s="31">
        <v>1930.65</v>
      </c>
      <c r="D27" s="6">
        <f>C27/B27*100</f>
        <v>100</v>
      </c>
    </row>
    <row r="28" spans="1:4" ht="52.5" customHeight="1">
      <c r="A28" s="40" t="s">
        <v>136</v>
      </c>
      <c r="B28" s="31">
        <v>439.88</v>
      </c>
      <c r="C28" s="31">
        <v>439.88</v>
      </c>
      <c r="D28" s="6">
        <f aca="true" t="shared" si="0" ref="D28:D39">C28/B28*100</f>
        <v>100</v>
      </c>
    </row>
    <row r="29" spans="1:4" ht="48" customHeight="1">
      <c r="A29" s="4" t="s">
        <v>125</v>
      </c>
      <c r="B29" s="31">
        <v>138.15098</v>
      </c>
      <c r="C29" s="31">
        <v>138.15098</v>
      </c>
      <c r="D29" s="6">
        <f t="shared" si="0"/>
        <v>100</v>
      </c>
    </row>
    <row r="30" spans="1:4" ht="33" customHeight="1">
      <c r="A30" s="22" t="s">
        <v>180</v>
      </c>
      <c r="B30" s="31">
        <v>564.10192</v>
      </c>
      <c r="C30" s="31">
        <v>564.10192</v>
      </c>
      <c r="D30" s="6">
        <f t="shared" si="0"/>
        <v>100</v>
      </c>
    </row>
    <row r="31" spans="1:4" ht="31.5" customHeight="1">
      <c r="A31" s="40" t="s">
        <v>183</v>
      </c>
      <c r="B31" s="31">
        <v>499.8</v>
      </c>
      <c r="C31" s="31">
        <v>499.8</v>
      </c>
      <c r="D31" s="6">
        <f t="shared" si="0"/>
        <v>100</v>
      </c>
    </row>
    <row r="32" spans="1:4" ht="69" customHeight="1">
      <c r="A32" s="40" t="s">
        <v>199</v>
      </c>
      <c r="B32" s="31">
        <v>218.27265</v>
      </c>
      <c r="C32" s="31">
        <v>218.27265</v>
      </c>
      <c r="D32" s="6">
        <f t="shared" si="0"/>
        <v>100</v>
      </c>
    </row>
    <row r="33" spans="1:4" ht="127.5" customHeight="1">
      <c r="A33" s="39" t="s">
        <v>128</v>
      </c>
      <c r="B33" s="31">
        <v>247.2</v>
      </c>
      <c r="C33" s="31">
        <v>247.2</v>
      </c>
      <c r="D33" s="6">
        <f t="shared" si="0"/>
        <v>100</v>
      </c>
    </row>
    <row r="34" spans="1:4" ht="76.5" customHeight="1" hidden="1">
      <c r="A34" s="39" t="s">
        <v>70</v>
      </c>
      <c r="B34" s="31"/>
      <c r="C34" s="31"/>
      <c r="D34" s="6" t="e">
        <f t="shared" si="0"/>
        <v>#DIV/0!</v>
      </c>
    </row>
    <row r="35" spans="1:4" ht="125.25" customHeight="1">
      <c r="A35" s="39" t="s">
        <v>177</v>
      </c>
      <c r="B35" s="31">
        <v>0.1</v>
      </c>
      <c r="C35" s="31">
        <v>0.1</v>
      </c>
      <c r="D35" s="6">
        <f t="shared" si="0"/>
        <v>100</v>
      </c>
    </row>
    <row r="36" spans="1:4" ht="108.75" customHeight="1" hidden="1">
      <c r="A36" s="39" t="s">
        <v>158</v>
      </c>
      <c r="B36" s="31">
        <v>0</v>
      </c>
      <c r="C36" s="31">
        <v>0</v>
      </c>
      <c r="D36" s="6" t="e">
        <f t="shared" si="0"/>
        <v>#DIV/0!</v>
      </c>
    </row>
    <row r="37" spans="1:4" ht="90" customHeight="1">
      <c r="A37" s="39" t="s">
        <v>131</v>
      </c>
      <c r="B37" s="31">
        <v>0</v>
      </c>
      <c r="C37" s="31">
        <v>0</v>
      </c>
      <c r="D37" s="6">
        <v>0</v>
      </c>
    </row>
    <row r="38" spans="1:4" ht="94.5" customHeight="1">
      <c r="A38" s="39" t="s">
        <v>132</v>
      </c>
      <c r="B38" s="31">
        <v>618.32299</v>
      </c>
      <c r="C38" s="31">
        <v>507.62299</v>
      </c>
      <c r="D38" s="6">
        <f t="shared" si="0"/>
        <v>82.0967355588703</v>
      </c>
    </row>
    <row r="39" spans="1:4" ht="93" customHeight="1">
      <c r="A39" s="4" t="s">
        <v>133</v>
      </c>
      <c r="B39" s="31">
        <v>0.1</v>
      </c>
      <c r="C39" s="31">
        <v>0.1</v>
      </c>
      <c r="D39" s="6">
        <f t="shared" si="0"/>
        <v>100</v>
      </c>
    </row>
    <row r="40" spans="1:4" ht="74.25" customHeight="1" hidden="1">
      <c r="A40" s="4" t="s">
        <v>188</v>
      </c>
      <c r="B40" s="31">
        <v>0</v>
      </c>
      <c r="C40" s="31">
        <v>0</v>
      </c>
      <c r="D40" s="6">
        <v>0</v>
      </c>
    </row>
    <row r="41" spans="1:4" ht="18" customHeight="1">
      <c r="A41" s="8" t="s">
        <v>1</v>
      </c>
      <c r="B41" s="9">
        <f>B26+B7</f>
        <v>5179.5785399999995</v>
      </c>
      <c r="C41" s="9">
        <f>C26+C7</f>
        <v>5710.76524</v>
      </c>
      <c r="D41" s="9">
        <f aca="true" t="shared" si="1" ref="D41:D63">C41/B41*100</f>
        <v>110.25540390782452</v>
      </c>
    </row>
    <row r="42" spans="1:4" ht="14.25">
      <c r="A42" s="8" t="s">
        <v>152</v>
      </c>
      <c r="B42" s="54">
        <f>B43+B48+B50+B52+B57+B62</f>
        <v>5519.57854</v>
      </c>
      <c r="C42" s="54">
        <f>C43+C48+C50+C52+C57+C62</f>
        <v>5467.56456</v>
      </c>
      <c r="D42" s="47">
        <f t="shared" si="1"/>
        <v>99.05764580351455</v>
      </c>
    </row>
    <row r="43" spans="1:4" ht="12.75">
      <c r="A43" s="60" t="s">
        <v>17</v>
      </c>
      <c r="B43" s="66">
        <f>B44+B47+B46+B45</f>
        <v>1836.15964</v>
      </c>
      <c r="C43" s="66">
        <f>C44+C46+C47+C45</f>
        <v>1813.42037</v>
      </c>
      <c r="D43" s="61">
        <f t="shared" si="1"/>
        <v>98.76158534886432</v>
      </c>
    </row>
    <row r="44" spans="1:4" ht="25.5">
      <c r="A44" s="69" t="s">
        <v>203</v>
      </c>
      <c r="B44" s="64">
        <v>1710.00456</v>
      </c>
      <c r="C44" s="64">
        <v>1701.56915</v>
      </c>
      <c r="D44" s="61">
        <f t="shared" si="1"/>
        <v>99.50670248505068</v>
      </c>
    </row>
    <row r="45" spans="1:4" ht="12.75" hidden="1">
      <c r="A45" s="71" t="s">
        <v>29</v>
      </c>
      <c r="B45" s="64"/>
      <c r="C45" s="64">
        <v>0</v>
      </c>
      <c r="D45" s="61" t="e">
        <f t="shared" si="1"/>
        <v>#DIV/0!</v>
      </c>
    </row>
    <row r="46" spans="1:4" ht="12.75">
      <c r="A46" s="69" t="s">
        <v>12</v>
      </c>
      <c r="B46" s="64">
        <v>2</v>
      </c>
      <c r="C46" s="64">
        <v>0</v>
      </c>
      <c r="D46" s="61">
        <f t="shared" si="1"/>
        <v>0</v>
      </c>
    </row>
    <row r="47" spans="1:4" ht="12.75">
      <c r="A47" s="70" t="s">
        <v>7</v>
      </c>
      <c r="B47" s="64">
        <v>124.15508</v>
      </c>
      <c r="C47" s="64">
        <v>111.85122</v>
      </c>
      <c r="D47" s="61">
        <f t="shared" si="1"/>
        <v>90.08992624385567</v>
      </c>
    </row>
    <row r="48" spans="1:4" ht="12.75">
      <c r="A48" s="60" t="s">
        <v>18</v>
      </c>
      <c r="B48" s="66">
        <f>B49</f>
        <v>138.15098</v>
      </c>
      <c r="C48" s="66">
        <f>C49</f>
        <v>138.15098</v>
      </c>
      <c r="D48" s="61">
        <f t="shared" si="1"/>
        <v>100</v>
      </c>
    </row>
    <row r="49" spans="1:4" ht="12.75">
      <c r="A49" s="70" t="s">
        <v>5</v>
      </c>
      <c r="B49" s="64">
        <v>138.15098</v>
      </c>
      <c r="C49" s="64">
        <v>138.15098</v>
      </c>
      <c r="D49" s="61">
        <f t="shared" si="1"/>
        <v>100</v>
      </c>
    </row>
    <row r="50" spans="1:4" ht="12.75">
      <c r="A50" s="60" t="s">
        <v>47</v>
      </c>
      <c r="B50" s="66">
        <f>B51</f>
        <v>1.27</v>
      </c>
      <c r="C50" s="66">
        <f>C51</f>
        <v>1.27</v>
      </c>
      <c r="D50" s="61">
        <f t="shared" si="1"/>
        <v>100</v>
      </c>
    </row>
    <row r="51" spans="1:4" ht="25.5">
      <c r="A51" s="70" t="s">
        <v>153</v>
      </c>
      <c r="B51" s="64">
        <v>1.27</v>
      </c>
      <c r="C51" s="64">
        <v>1.27</v>
      </c>
      <c r="D51" s="61">
        <f t="shared" si="1"/>
        <v>100</v>
      </c>
    </row>
    <row r="52" spans="1:4" ht="12.75">
      <c r="A52" s="60" t="s">
        <v>11</v>
      </c>
      <c r="B52" s="66">
        <f>B55+B56+B54+B53</f>
        <v>2609.9801499999994</v>
      </c>
      <c r="C52" s="66">
        <f>C55+C56+C54+C53</f>
        <v>2609.9801499999994</v>
      </c>
      <c r="D52" s="61">
        <f t="shared" si="1"/>
        <v>100</v>
      </c>
    </row>
    <row r="53" spans="1:4" ht="0.75" customHeight="1">
      <c r="A53" s="72" t="s">
        <v>71</v>
      </c>
      <c r="B53" s="64">
        <v>0</v>
      </c>
      <c r="C53" s="64">
        <v>0</v>
      </c>
      <c r="D53" s="61" t="e">
        <f t="shared" si="1"/>
        <v>#DIV/0!</v>
      </c>
    </row>
    <row r="54" spans="1:4" ht="12.75">
      <c r="A54" s="70" t="s">
        <v>58</v>
      </c>
      <c r="B54" s="64">
        <v>222.7272</v>
      </c>
      <c r="C54" s="64">
        <v>222.7272</v>
      </c>
      <c r="D54" s="61">
        <f t="shared" si="1"/>
        <v>100</v>
      </c>
    </row>
    <row r="55" spans="1:4" ht="12.75">
      <c r="A55" s="70" t="s">
        <v>28</v>
      </c>
      <c r="B55" s="64">
        <v>247.2</v>
      </c>
      <c r="C55" s="64">
        <v>247.2</v>
      </c>
      <c r="D55" s="61">
        <f t="shared" si="1"/>
        <v>100</v>
      </c>
    </row>
    <row r="56" spans="1:4" ht="12.75">
      <c r="A56" s="70" t="s">
        <v>16</v>
      </c>
      <c r="B56" s="64">
        <v>2140.05295</v>
      </c>
      <c r="C56" s="64">
        <v>2140.05295</v>
      </c>
      <c r="D56" s="61">
        <f t="shared" si="1"/>
        <v>100</v>
      </c>
    </row>
    <row r="57" spans="1:4" ht="12.75">
      <c r="A57" s="60" t="s">
        <v>154</v>
      </c>
      <c r="B57" s="66">
        <f>B59+B60+B61</f>
        <v>726.93122</v>
      </c>
      <c r="C57" s="66">
        <f>C59+C60+C61</f>
        <v>697.65651</v>
      </c>
      <c r="D57" s="61">
        <f t="shared" si="1"/>
        <v>95.97283632968741</v>
      </c>
    </row>
    <row r="58" spans="1:4" ht="29.25" customHeight="1" hidden="1">
      <c r="A58" s="70" t="s">
        <v>51</v>
      </c>
      <c r="B58" s="64"/>
      <c r="C58" s="64"/>
      <c r="D58" s="61" t="e">
        <f t="shared" si="1"/>
        <v>#DIV/0!</v>
      </c>
    </row>
    <row r="59" spans="1:4" ht="14.25" customHeight="1">
      <c r="A59" s="59" t="s">
        <v>52</v>
      </c>
      <c r="B59" s="64">
        <v>533.66525</v>
      </c>
      <c r="C59" s="64">
        <v>533.66525</v>
      </c>
      <c r="D59" s="61">
        <f t="shared" si="1"/>
        <v>100</v>
      </c>
    </row>
    <row r="60" spans="1:4" ht="14.25" customHeight="1">
      <c r="A60" s="59" t="s">
        <v>48</v>
      </c>
      <c r="B60" s="64">
        <v>0.1</v>
      </c>
      <c r="C60" s="64">
        <v>0</v>
      </c>
      <c r="D60" s="61">
        <f t="shared" si="1"/>
        <v>0</v>
      </c>
    </row>
    <row r="61" spans="1:4" ht="12.75">
      <c r="A61" s="70" t="s">
        <v>6</v>
      </c>
      <c r="B61" s="64">
        <v>193.16597</v>
      </c>
      <c r="C61" s="64">
        <v>163.99126</v>
      </c>
      <c r="D61" s="61">
        <f t="shared" si="1"/>
        <v>84.89655812563673</v>
      </c>
    </row>
    <row r="62" spans="1:4" ht="12.75">
      <c r="A62" s="60" t="s">
        <v>145</v>
      </c>
      <c r="B62" s="66">
        <f>B63</f>
        <v>207.08655</v>
      </c>
      <c r="C62" s="66">
        <f>C63</f>
        <v>207.08655</v>
      </c>
      <c r="D62" s="61">
        <f t="shared" si="1"/>
        <v>100</v>
      </c>
    </row>
    <row r="63" spans="1:4" ht="12.75">
      <c r="A63" s="70" t="s">
        <v>10</v>
      </c>
      <c r="B63" s="64">
        <v>207.08655</v>
      </c>
      <c r="C63" s="64">
        <v>207.08655</v>
      </c>
      <c r="D63" s="61">
        <f t="shared" si="1"/>
        <v>100</v>
      </c>
    </row>
    <row r="64" spans="1:4" ht="16.5" customHeight="1">
      <c r="A64" s="4" t="s">
        <v>0</v>
      </c>
      <c r="B64" s="49">
        <f>B41-B42</f>
        <v>-340.0000000000009</v>
      </c>
      <c r="C64" s="49">
        <f>C41-C42</f>
        <v>243.20067999999992</v>
      </c>
      <c r="D64" s="53"/>
    </row>
    <row r="65" spans="1:4" ht="9" customHeight="1">
      <c r="A65" s="4"/>
      <c r="B65" s="57"/>
      <c r="C65" s="57"/>
      <c r="D65" s="57"/>
    </row>
    <row r="66" spans="1:4" ht="12" customHeight="1">
      <c r="A66" s="4"/>
      <c r="B66" s="34"/>
      <c r="C66" s="34"/>
      <c r="D66" s="34"/>
    </row>
    <row r="67" spans="1:4" ht="14.25" customHeight="1">
      <c r="A67" s="1" t="s">
        <v>195</v>
      </c>
      <c r="B67" s="1"/>
      <c r="C67" s="1"/>
      <c r="D67" s="1"/>
    </row>
    <row r="68" spans="1:4" ht="14.25" customHeight="1">
      <c r="A68" s="1" t="s">
        <v>91</v>
      </c>
      <c r="B68" s="1"/>
      <c r="C68" s="1" t="s">
        <v>196</v>
      </c>
      <c r="D68" s="1"/>
    </row>
    <row r="69" spans="1:5" ht="14.25" customHeight="1">
      <c r="A69" s="1"/>
      <c r="B69" s="1"/>
      <c r="C69" s="1"/>
      <c r="D69" s="1"/>
      <c r="E69" s="1"/>
    </row>
    <row r="70" spans="1:4" ht="15.75">
      <c r="A70" s="3"/>
      <c r="B70" s="1"/>
      <c r="C70" s="1"/>
      <c r="D70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fitToHeight="1" fitToWidth="1" horizontalDpi="600" verticalDpi="600" orientation="portrait" paperSize="9" scale="47" r:id="rId1"/>
  <rowBreaks count="1" manualBreakCount="1">
    <brk id="41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70"/>
  <sheetViews>
    <sheetView tabSelected="1" view="pageBreakPreview" zoomScale="110" zoomScaleSheetLayoutView="110" zoomScalePageLayoutView="0" workbookViewId="0" topLeftCell="A1">
      <pane xSplit="1" topLeftCell="B1" activePane="topRight" state="frozen"/>
      <selection pane="topLeft" activeCell="A1" sqref="A1"/>
      <selection pane="topRight" activeCell="C41" sqref="C41"/>
    </sheetView>
  </sheetViews>
  <sheetFormatPr defaultColWidth="9.00390625" defaultRowHeight="12.75"/>
  <cols>
    <col min="1" max="1" width="92.75390625" style="0" customWidth="1"/>
    <col min="2" max="2" width="18.125" style="0" customWidth="1"/>
    <col min="3" max="3" width="17.00390625" style="0" customWidth="1"/>
    <col min="4" max="4" width="15.375" style="0" customWidth="1"/>
  </cols>
  <sheetData>
    <row r="1" spans="1:4" ht="15.75">
      <c r="A1" s="74" t="s">
        <v>73</v>
      </c>
      <c r="B1" s="74"/>
      <c r="C1" s="74"/>
      <c r="D1" s="74"/>
    </row>
    <row r="2" spans="1:4" ht="15.75">
      <c r="A2" s="74" t="s">
        <v>109</v>
      </c>
      <c r="B2" s="74"/>
      <c r="C2" s="74"/>
      <c r="D2" s="74"/>
    </row>
    <row r="3" spans="1:4" ht="15.75">
      <c r="A3" s="74" t="s">
        <v>207</v>
      </c>
      <c r="B3" s="74"/>
      <c r="C3" s="74"/>
      <c r="D3" s="74"/>
    </row>
    <row r="4" spans="1:4" ht="7.5" customHeight="1">
      <c r="A4" s="29"/>
      <c r="B4" s="29"/>
      <c r="C4" s="29"/>
      <c r="D4" s="29"/>
    </row>
    <row r="5" spans="1:4" ht="36.75" customHeight="1">
      <c r="A5" s="30" t="s">
        <v>2</v>
      </c>
      <c r="B5" s="30" t="s">
        <v>208</v>
      </c>
      <c r="C5" s="2" t="s">
        <v>209</v>
      </c>
      <c r="D5" s="42" t="s">
        <v>3</v>
      </c>
    </row>
    <row r="6" spans="1:4" ht="25.5" customHeight="1" hidden="1">
      <c r="A6" s="13"/>
      <c r="B6" s="33"/>
      <c r="C6" s="33"/>
      <c r="D6" s="33"/>
    </row>
    <row r="7" spans="1:4" ht="21.75" customHeight="1">
      <c r="A7" s="8" t="s">
        <v>53</v>
      </c>
      <c r="B7" s="9">
        <f>SUM(B8:B21)</f>
        <v>3381.0353</v>
      </c>
      <c r="C7" s="9">
        <f>SUM(C8:C21)</f>
        <v>3441.5761100000004</v>
      </c>
      <c r="D7" s="10">
        <f aca="true" t="shared" si="0" ref="D7:D13">C7/B7*100</f>
        <v>101.79059976096671</v>
      </c>
    </row>
    <row r="8" spans="1:4" ht="18.75" customHeight="1">
      <c r="A8" s="4" t="s">
        <v>37</v>
      </c>
      <c r="B8" s="11">
        <v>501.7</v>
      </c>
      <c r="C8" s="38">
        <v>635.572</v>
      </c>
      <c r="D8" s="6">
        <f t="shared" si="0"/>
        <v>126.68367550328882</v>
      </c>
    </row>
    <row r="9" spans="1:4" ht="18.75" customHeight="1">
      <c r="A9" s="4" t="s">
        <v>38</v>
      </c>
      <c r="B9" s="11">
        <v>153</v>
      </c>
      <c r="C9" s="38">
        <v>139.12529</v>
      </c>
      <c r="D9" s="6">
        <f t="shared" si="0"/>
        <v>90.93156209150327</v>
      </c>
    </row>
    <row r="10" spans="1:4" ht="18.75" customHeight="1">
      <c r="A10" s="4" t="s">
        <v>39</v>
      </c>
      <c r="B10" s="11">
        <v>210</v>
      </c>
      <c r="C10" s="11">
        <v>293.69588</v>
      </c>
      <c r="D10" s="6">
        <f t="shared" si="0"/>
        <v>139.85518095238095</v>
      </c>
    </row>
    <row r="11" spans="1:4" ht="21" customHeight="1">
      <c r="A11" s="4" t="s">
        <v>40</v>
      </c>
      <c r="B11" s="11">
        <v>472</v>
      </c>
      <c r="C11" s="11">
        <v>486.77897</v>
      </c>
      <c r="D11" s="6">
        <f t="shared" si="0"/>
        <v>103.13113771186441</v>
      </c>
    </row>
    <row r="12" spans="1:4" ht="0.75" customHeight="1" hidden="1">
      <c r="A12" s="4" t="s">
        <v>41</v>
      </c>
      <c r="B12" s="11">
        <v>0</v>
      </c>
      <c r="C12" s="11">
        <v>0</v>
      </c>
      <c r="D12" s="6"/>
    </row>
    <row r="13" spans="1:4" ht="30.75" customHeight="1">
      <c r="A13" s="4" t="s">
        <v>23</v>
      </c>
      <c r="B13" s="11">
        <v>1634</v>
      </c>
      <c r="C13" s="38">
        <v>1421.01449</v>
      </c>
      <c r="D13" s="6">
        <f t="shared" si="0"/>
        <v>86.96539106487148</v>
      </c>
    </row>
    <row r="14" spans="1:4" ht="41.25" customHeight="1" hidden="1">
      <c r="A14" s="4" t="s">
        <v>42</v>
      </c>
      <c r="B14" s="11">
        <v>0</v>
      </c>
      <c r="C14" s="38">
        <v>0</v>
      </c>
      <c r="D14" s="6">
        <v>0</v>
      </c>
    </row>
    <row r="15" spans="1:4" ht="21" customHeight="1">
      <c r="A15" s="4" t="s">
        <v>43</v>
      </c>
      <c r="B15" s="11">
        <v>95</v>
      </c>
      <c r="C15" s="11">
        <v>107.21893</v>
      </c>
      <c r="D15" s="6">
        <f aca="true" t="shared" si="1" ref="D15:D25">C15/B15*100</f>
        <v>112.86203157894737</v>
      </c>
    </row>
    <row r="16" spans="1:4" ht="63" customHeight="1">
      <c r="A16" s="12" t="s">
        <v>45</v>
      </c>
      <c r="B16" s="11">
        <v>108</v>
      </c>
      <c r="C16" s="11">
        <v>149.83525</v>
      </c>
      <c r="D16" s="6">
        <f t="shared" si="1"/>
        <v>138.7363425925926</v>
      </c>
    </row>
    <row r="17" spans="1:4" ht="36.75" customHeight="1" hidden="1">
      <c r="A17" s="4" t="s">
        <v>49</v>
      </c>
      <c r="B17" s="11"/>
      <c r="C17" s="11"/>
      <c r="D17" s="6" t="e">
        <f t="shared" si="1"/>
        <v>#DIV/0!</v>
      </c>
    </row>
    <row r="18" spans="1:4" ht="69" customHeight="1" hidden="1">
      <c r="A18" s="43" t="s">
        <v>98</v>
      </c>
      <c r="B18" s="11">
        <v>0</v>
      </c>
      <c r="C18" s="11">
        <v>0</v>
      </c>
      <c r="D18" s="6">
        <v>0</v>
      </c>
    </row>
    <row r="19" spans="1:4" ht="30.75" customHeight="1" hidden="1">
      <c r="A19" s="43" t="s">
        <v>140</v>
      </c>
      <c r="B19" s="11">
        <v>0</v>
      </c>
      <c r="C19" s="11">
        <v>0</v>
      </c>
      <c r="D19" s="6">
        <v>0</v>
      </c>
    </row>
    <row r="20" spans="1:4" ht="80.25" customHeight="1">
      <c r="A20" s="43" t="s">
        <v>189</v>
      </c>
      <c r="B20" s="11">
        <v>130</v>
      </c>
      <c r="C20" s="11">
        <v>130</v>
      </c>
      <c r="D20" s="6">
        <f t="shared" si="1"/>
        <v>100</v>
      </c>
    </row>
    <row r="21" spans="1:4" ht="78.75" customHeight="1">
      <c r="A21" s="43" t="s">
        <v>190</v>
      </c>
      <c r="B21" s="11">
        <v>77.3353</v>
      </c>
      <c r="C21" s="11">
        <v>78.3353</v>
      </c>
      <c r="D21" s="6">
        <f t="shared" si="1"/>
        <v>101.29307056415375</v>
      </c>
    </row>
    <row r="22" spans="1:4" ht="16.5" customHeight="1">
      <c r="A22" s="8" t="s">
        <v>4</v>
      </c>
      <c r="B22" s="24">
        <f>B23+B24+B27+B28+B33+B35+B36+B37+B38+B39+B40+B29+B31+B30+B32</f>
        <v>9600.07361</v>
      </c>
      <c r="C22" s="24">
        <f>C23+C24+C27+C28+C33+C35+C36+C37+C38+C39+C40+C29+C30+C31+C32</f>
        <v>9593.048990000001</v>
      </c>
      <c r="D22" s="10">
        <f t="shared" si="1"/>
        <v>99.92682743606589</v>
      </c>
    </row>
    <row r="23" spans="1:4" ht="37.5" customHeight="1">
      <c r="A23" s="39" t="s">
        <v>69</v>
      </c>
      <c r="B23" s="31">
        <v>809.69152</v>
      </c>
      <c r="C23" s="31">
        <v>809.69152</v>
      </c>
      <c r="D23" s="6">
        <f t="shared" si="1"/>
        <v>100</v>
      </c>
    </row>
    <row r="24" spans="1:4" ht="47.25" customHeight="1">
      <c r="A24" s="4" t="s">
        <v>125</v>
      </c>
      <c r="B24" s="31">
        <v>295.94227</v>
      </c>
      <c r="C24" s="31">
        <v>295.94227</v>
      </c>
      <c r="D24" s="6">
        <f t="shared" si="1"/>
        <v>100</v>
      </c>
    </row>
    <row r="25" spans="1:4" ht="88.5" customHeight="1" hidden="1">
      <c r="A25" s="22" t="s">
        <v>74</v>
      </c>
      <c r="B25" s="31"/>
      <c r="C25" s="31"/>
      <c r="D25" s="6" t="e">
        <f t="shared" si="1"/>
        <v>#DIV/0!</v>
      </c>
    </row>
    <row r="26" spans="1:4" ht="44.25" customHeight="1" hidden="1">
      <c r="A26" s="40"/>
      <c r="B26" s="31"/>
      <c r="C26" s="31"/>
      <c r="D26" s="6"/>
    </row>
    <row r="27" spans="1:4" ht="32.25" customHeight="1">
      <c r="A27" s="40" t="s">
        <v>61</v>
      </c>
      <c r="B27" s="31">
        <v>987.06973</v>
      </c>
      <c r="C27" s="31">
        <v>987.06973</v>
      </c>
      <c r="D27" s="6">
        <f aca="true" t="shared" si="2" ref="D27:D62">C27/B27*100</f>
        <v>100</v>
      </c>
    </row>
    <row r="28" spans="1:4" ht="0.75" customHeight="1">
      <c r="A28" s="40" t="s">
        <v>99</v>
      </c>
      <c r="B28" s="31">
        <v>0</v>
      </c>
      <c r="C28" s="31">
        <v>0</v>
      </c>
      <c r="D28" s="6" t="e">
        <f t="shared" si="2"/>
        <v>#DIV/0!</v>
      </c>
    </row>
    <row r="29" spans="1:4" ht="39.75" customHeight="1">
      <c r="A29" s="40" t="s">
        <v>135</v>
      </c>
      <c r="B29" s="31">
        <v>2000</v>
      </c>
      <c r="C29" s="31">
        <v>2000</v>
      </c>
      <c r="D29" s="6">
        <v>100</v>
      </c>
    </row>
    <row r="30" spans="1:4" ht="51" customHeight="1">
      <c r="A30" s="40" t="s">
        <v>186</v>
      </c>
      <c r="B30" s="31">
        <v>800.48</v>
      </c>
      <c r="C30" s="31">
        <v>800.45538</v>
      </c>
      <c r="D30" s="6">
        <f t="shared" si="2"/>
        <v>99.99692434539276</v>
      </c>
    </row>
    <row r="31" spans="1:4" ht="36" customHeight="1">
      <c r="A31" s="40" t="s">
        <v>183</v>
      </c>
      <c r="B31" s="31">
        <v>480.2</v>
      </c>
      <c r="C31" s="31">
        <v>480.2</v>
      </c>
      <c r="D31" s="6">
        <f t="shared" si="2"/>
        <v>100</v>
      </c>
    </row>
    <row r="32" spans="1:4" ht="50.25" customHeight="1">
      <c r="A32" s="40" t="s">
        <v>199</v>
      </c>
      <c r="B32" s="31">
        <v>436.5453</v>
      </c>
      <c r="C32" s="31">
        <v>436.5453</v>
      </c>
      <c r="D32" s="6">
        <f t="shared" si="2"/>
        <v>100</v>
      </c>
    </row>
    <row r="33" spans="1:4" ht="109.5" customHeight="1">
      <c r="A33" s="39" t="s">
        <v>128</v>
      </c>
      <c r="B33" s="31">
        <v>312.8</v>
      </c>
      <c r="C33" s="31">
        <v>305.8</v>
      </c>
      <c r="D33" s="6">
        <f t="shared" si="2"/>
        <v>97.76214833759592</v>
      </c>
    </row>
    <row r="34" spans="1:4" ht="0.75" customHeight="1" hidden="1">
      <c r="A34" s="39" t="s">
        <v>70</v>
      </c>
      <c r="B34" s="31"/>
      <c r="C34" s="31">
        <v>0</v>
      </c>
      <c r="D34" s="6" t="e">
        <f t="shared" si="2"/>
        <v>#DIV/0!</v>
      </c>
    </row>
    <row r="35" spans="1:4" ht="111" customHeight="1">
      <c r="A35" s="39" t="s">
        <v>157</v>
      </c>
      <c r="B35" s="31">
        <v>71.486</v>
      </c>
      <c r="C35" s="31">
        <v>71.486</v>
      </c>
      <c r="D35" s="6">
        <f t="shared" si="2"/>
        <v>100</v>
      </c>
    </row>
    <row r="36" spans="1:4" ht="113.25" customHeight="1" hidden="1">
      <c r="A36" s="39" t="s">
        <v>158</v>
      </c>
      <c r="B36" s="31">
        <v>0</v>
      </c>
      <c r="C36" s="31">
        <v>0</v>
      </c>
      <c r="D36" s="6">
        <v>0</v>
      </c>
    </row>
    <row r="37" spans="1:4" ht="99" customHeight="1">
      <c r="A37" s="39" t="s">
        <v>131</v>
      </c>
      <c r="B37" s="31">
        <v>1486.11633</v>
      </c>
      <c r="C37" s="31">
        <v>1486.11633</v>
      </c>
      <c r="D37" s="6">
        <f t="shared" si="2"/>
        <v>100</v>
      </c>
    </row>
    <row r="38" spans="1:4" ht="76.5" customHeight="1">
      <c r="A38" s="39" t="s">
        <v>132</v>
      </c>
      <c r="B38" s="31">
        <v>1919.64246</v>
      </c>
      <c r="C38" s="31">
        <v>1919.64246</v>
      </c>
      <c r="D38" s="6">
        <f t="shared" si="2"/>
        <v>100</v>
      </c>
    </row>
    <row r="39" spans="1:4" ht="92.25" customHeight="1">
      <c r="A39" s="4" t="s">
        <v>133</v>
      </c>
      <c r="B39" s="31">
        <v>0.1</v>
      </c>
      <c r="C39" s="31">
        <v>0.1</v>
      </c>
      <c r="D39" s="6">
        <f t="shared" si="2"/>
        <v>100</v>
      </c>
    </row>
    <row r="40" spans="1:4" ht="63" customHeight="1">
      <c r="A40" s="4" t="s">
        <v>188</v>
      </c>
      <c r="B40" s="31">
        <v>0</v>
      </c>
      <c r="C40" s="31">
        <v>0</v>
      </c>
      <c r="D40" s="6">
        <v>0</v>
      </c>
    </row>
    <row r="41" spans="1:4" ht="18" customHeight="1">
      <c r="A41" s="8" t="s">
        <v>1</v>
      </c>
      <c r="B41" s="9">
        <f>B22+B7</f>
        <v>12981.108909999999</v>
      </c>
      <c r="C41" s="9">
        <f>C22+C7</f>
        <v>13034.625100000001</v>
      </c>
      <c r="D41" s="10">
        <f t="shared" si="2"/>
        <v>100.4122620830858</v>
      </c>
    </row>
    <row r="42" spans="1:4" ht="14.25">
      <c r="A42" s="8" t="s">
        <v>152</v>
      </c>
      <c r="B42" s="47">
        <f>B43+B47+B49+B52+B57+B61</f>
        <v>13407.084289999997</v>
      </c>
      <c r="C42" s="47">
        <f>C43+C47+C49+C52+C57+C61</f>
        <v>13373.803589999998</v>
      </c>
      <c r="D42" s="10">
        <f t="shared" si="2"/>
        <v>99.751767802155</v>
      </c>
    </row>
    <row r="43" spans="1:4" ht="12.75">
      <c r="A43" s="60" t="s">
        <v>17</v>
      </c>
      <c r="B43" s="61">
        <f>B44+B45+B46</f>
        <v>2760.78581</v>
      </c>
      <c r="C43" s="61">
        <f>C44+C45+C46</f>
        <v>2749.22768</v>
      </c>
      <c r="D43" s="73">
        <f t="shared" si="2"/>
        <v>99.58134637036548</v>
      </c>
    </row>
    <row r="44" spans="1:4" ht="38.25">
      <c r="A44" s="71" t="s">
        <v>204</v>
      </c>
      <c r="B44" s="64">
        <v>2641.67319</v>
      </c>
      <c r="C44" s="64">
        <v>2638.20963</v>
      </c>
      <c r="D44" s="73">
        <f t="shared" si="2"/>
        <v>99.86888764238093</v>
      </c>
    </row>
    <row r="45" spans="1:4" ht="13.5" customHeight="1">
      <c r="A45" s="69" t="s">
        <v>12</v>
      </c>
      <c r="B45" s="64">
        <v>5</v>
      </c>
      <c r="C45" s="64">
        <v>0</v>
      </c>
      <c r="D45" s="73">
        <f t="shared" si="2"/>
        <v>0</v>
      </c>
    </row>
    <row r="46" spans="1:4" ht="13.5" customHeight="1">
      <c r="A46" s="70" t="s">
        <v>7</v>
      </c>
      <c r="B46" s="64">
        <v>114.11262</v>
      </c>
      <c r="C46" s="64">
        <v>111.01805</v>
      </c>
      <c r="D46" s="73">
        <f t="shared" si="2"/>
        <v>97.28814394060883</v>
      </c>
    </row>
    <row r="47" spans="1:4" ht="12.75">
      <c r="A47" s="60" t="s">
        <v>18</v>
      </c>
      <c r="B47" s="66">
        <f>B48</f>
        <v>295.94227</v>
      </c>
      <c r="C47" s="66">
        <f>C48</f>
        <v>295.94227</v>
      </c>
      <c r="D47" s="73">
        <f t="shared" si="2"/>
        <v>100</v>
      </c>
    </row>
    <row r="48" spans="1:4" ht="12.75">
      <c r="A48" s="70" t="s">
        <v>5</v>
      </c>
      <c r="B48" s="64">
        <v>295.94227</v>
      </c>
      <c r="C48" s="64">
        <v>295.94227</v>
      </c>
      <c r="D48" s="73">
        <f t="shared" si="2"/>
        <v>100</v>
      </c>
    </row>
    <row r="49" spans="1:4" ht="12.75">
      <c r="A49" s="60" t="s">
        <v>47</v>
      </c>
      <c r="B49" s="66">
        <f>B50+B51</f>
        <v>0.515</v>
      </c>
      <c r="C49" s="66">
        <f>C50+C51</f>
        <v>0.515</v>
      </c>
      <c r="D49" s="73">
        <f t="shared" si="2"/>
        <v>100</v>
      </c>
    </row>
    <row r="50" spans="1:4" ht="12.75" hidden="1">
      <c r="A50" s="70" t="s">
        <v>205</v>
      </c>
      <c r="B50" s="64"/>
      <c r="C50" s="64"/>
      <c r="D50" s="73" t="e">
        <f t="shared" si="2"/>
        <v>#DIV/0!</v>
      </c>
    </row>
    <row r="51" spans="1:4" ht="25.5">
      <c r="A51" s="70" t="s">
        <v>153</v>
      </c>
      <c r="B51" s="64">
        <v>0.515</v>
      </c>
      <c r="C51" s="64">
        <v>0.515</v>
      </c>
      <c r="D51" s="73">
        <f t="shared" si="2"/>
        <v>100</v>
      </c>
    </row>
    <row r="52" spans="1:4" ht="12.75">
      <c r="A52" s="60" t="s">
        <v>11</v>
      </c>
      <c r="B52" s="66">
        <f>B53+B55+B56+B54</f>
        <v>6153.156029999999</v>
      </c>
      <c r="C52" s="66">
        <f>C53+C55+C56+C54</f>
        <v>6146.156029999999</v>
      </c>
      <c r="D52" s="73">
        <f t="shared" si="2"/>
        <v>99.8862372420613</v>
      </c>
    </row>
    <row r="53" spans="1:4" ht="0.75" customHeight="1">
      <c r="A53" s="70" t="s">
        <v>71</v>
      </c>
      <c r="B53" s="64">
        <v>0</v>
      </c>
      <c r="C53" s="64">
        <v>0</v>
      </c>
      <c r="D53" s="73" t="e">
        <f t="shared" si="2"/>
        <v>#DIV/0!</v>
      </c>
    </row>
    <row r="54" spans="1:4" ht="12.75">
      <c r="A54" s="70" t="s">
        <v>50</v>
      </c>
      <c r="B54" s="64">
        <v>454.4544</v>
      </c>
      <c r="C54" s="64">
        <v>454.4544</v>
      </c>
      <c r="D54" s="73">
        <f t="shared" si="2"/>
        <v>100</v>
      </c>
    </row>
    <row r="55" spans="1:4" ht="12.75">
      <c r="A55" s="70" t="s">
        <v>28</v>
      </c>
      <c r="B55" s="64">
        <v>3798.91633</v>
      </c>
      <c r="C55" s="64">
        <v>3791.91633</v>
      </c>
      <c r="D55" s="73">
        <f t="shared" si="2"/>
        <v>99.81573692621969</v>
      </c>
    </row>
    <row r="56" spans="1:4" ht="12.75">
      <c r="A56" s="70" t="s">
        <v>16</v>
      </c>
      <c r="B56" s="64">
        <v>1899.7853</v>
      </c>
      <c r="C56" s="64">
        <v>1899.7853</v>
      </c>
      <c r="D56" s="73">
        <f t="shared" si="2"/>
        <v>100</v>
      </c>
    </row>
    <row r="57" spans="1:4" ht="12.75">
      <c r="A57" s="60" t="s">
        <v>72</v>
      </c>
      <c r="B57" s="66">
        <f>B58+B59+B60</f>
        <v>3999.92126</v>
      </c>
      <c r="C57" s="66">
        <f>C58+C59+C60</f>
        <v>3985.1986899999997</v>
      </c>
      <c r="D57" s="73">
        <f t="shared" si="2"/>
        <v>99.6319285045126</v>
      </c>
    </row>
    <row r="58" spans="1:4" ht="12.75">
      <c r="A58" s="70" t="s">
        <v>15</v>
      </c>
      <c r="B58" s="64">
        <v>1734.77395</v>
      </c>
      <c r="C58" s="64">
        <v>1734.77395</v>
      </c>
      <c r="D58" s="73">
        <f t="shared" si="2"/>
        <v>100</v>
      </c>
    </row>
    <row r="59" spans="1:4" ht="12.75">
      <c r="A59" s="59" t="s">
        <v>8</v>
      </c>
      <c r="B59" s="64">
        <v>71.486</v>
      </c>
      <c r="C59" s="64">
        <v>71.48563</v>
      </c>
      <c r="D59" s="73">
        <f t="shared" si="2"/>
        <v>99.99948241613743</v>
      </c>
    </row>
    <row r="60" spans="1:4" ht="12.75">
      <c r="A60" s="70" t="s">
        <v>6</v>
      </c>
      <c r="B60" s="64">
        <v>2193.66131</v>
      </c>
      <c r="C60" s="64">
        <v>2178.93911</v>
      </c>
      <c r="D60" s="73">
        <f t="shared" si="2"/>
        <v>99.32887543154963</v>
      </c>
    </row>
    <row r="61" spans="1:4" ht="12.75">
      <c r="A61" s="60" t="s">
        <v>145</v>
      </c>
      <c r="B61" s="66">
        <f>B62</f>
        <v>196.76392</v>
      </c>
      <c r="C61" s="66">
        <f>C62</f>
        <v>196.76392</v>
      </c>
      <c r="D61" s="73">
        <f t="shared" si="2"/>
        <v>100</v>
      </c>
    </row>
    <row r="62" spans="1:4" ht="12.75">
      <c r="A62" s="70" t="s">
        <v>10</v>
      </c>
      <c r="B62" s="64">
        <v>196.76392</v>
      </c>
      <c r="C62" s="64">
        <v>196.76392</v>
      </c>
      <c r="D62" s="73">
        <f t="shared" si="2"/>
        <v>100</v>
      </c>
    </row>
    <row r="63" spans="1:4" ht="15">
      <c r="A63" s="4" t="s">
        <v>0</v>
      </c>
      <c r="B63" s="49">
        <f>B41-B42</f>
        <v>-425.97537999999804</v>
      </c>
      <c r="C63" s="49">
        <f>C41-C42</f>
        <v>-339.1784899999966</v>
      </c>
      <c r="D63" s="6"/>
    </row>
    <row r="64" spans="1:4" ht="16.5" customHeight="1">
      <c r="A64" s="3"/>
      <c r="B64" s="5"/>
      <c r="C64" s="5"/>
      <c r="D64" s="6"/>
    </row>
    <row r="65" spans="1:4" ht="15.75">
      <c r="A65" s="1" t="s">
        <v>195</v>
      </c>
      <c r="B65" s="1"/>
      <c r="C65" s="1"/>
      <c r="D65" s="1"/>
    </row>
    <row r="66" spans="1:4" ht="15.75">
      <c r="A66" s="1" t="s">
        <v>91</v>
      </c>
      <c r="B66" s="1"/>
      <c r="C66" s="1" t="s">
        <v>196</v>
      </c>
      <c r="D66" s="1"/>
    </row>
    <row r="67" ht="14.25" customHeight="1"/>
    <row r="68" spans="1:4" ht="14.25" customHeight="1">
      <c r="A68" s="1"/>
      <c r="B68" s="1"/>
      <c r="C68" s="1"/>
      <c r="D68" s="1"/>
    </row>
    <row r="69" spans="1:5" ht="14.25" customHeight="1">
      <c r="A69" s="3"/>
      <c r="B69" s="1"/>
      <c r="C69" s="1"/>
      <c r="D69" s="1"/>
      <c r="E69" s="1"/>
    </row>
    <row r="70" spans="2:4" ht="15.75">
      <c r="B70" s="1"/>
      <c r="C70" s="1"/>
      <c r="D70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fitToHeight="1" fitToWidth="1" horizontalDpi="600" verticalDpi="600" orientation="portrait" paperSize="9" scale="46" r:id="rId1"/>
  <rowBreaks count="1" manualBreakCount="1">
    <brk id="41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57"/>
  <sheetViews>
    <sheetView view="pageBreakPreview" zoomScale="120" zoomScaleSheetLayoutView="120" zoomScalePageLayoutView="0" workbookViewId="0" topLeftCell="A30">
      <pane xSplit="1" topLeftCell="B1" activePane="topRight" state="frozen"/>
      <selection pane="topLeft" activeCell="A1" sqref="A1"/>
      <selection pane="topRight" activeCell="C33" sqref="C33"/>
    </sheetView>
  </sheetViews>
  <sheetFormatPr defaultColWidth="9.00390625" defaultRowHeight="12.75"/>
  <cols>
    <col min="1" max="1" width="89.375" style="0" customWidth="1"/>
    <col min="2" max="2" width="16.00390625" style="0" customWidth="1"/>
    <col min="3" max="3" width="15.375" style="0" customWidth="1"/>
    <col min="4" max="4" width="14.75390625" style="0" customWidth="1"/>
  </cols>
  <sheetData>
    <row r="1" spans="1:4" ht="15.75">
      <c r="A1" s="74" t="s">
        <v>101</v>
      </c>
      <c r="B1" s="74"/>
      <c r="C1" s="74"/>
      <c r="D1" s="74"/>
    </row>
    <row r="2" spans="1:4" ht="15.75">
      <c r="A2" s="74" t="s">
        <v>110</v>
      </c>
      <c r="B2" s="74"/>
      <c r="C2" s="74"/>
      <c r="D2" s="74"/>
    </row>
    <row r="3" spans="1:5" ht="15.75">
      <c r="A3" s="74" t="s">
        <v>207</v>
      </c>
      <c r="B3" s="74"/>
      <c r="C3" s="74"/>
      <c r="D3" s="74"/>
      <c r="E3" s="74"/>
    </row>
    <row r="4" spans="1:4" ht="8.25" customHeight="1">
      <c r="A4" s="29"/>
      <c r="B4" s="29"/>
      <c r="C4" s="29"/>
      <c r="D4" s="29"/>
    </row>
    <row r="5" spans="1:4" ht="48" customHeight="1">
      <c r="A5" s="30" t="s">
        <v>2</v>
      </c>
      <c r="B5" s="30" t="s">
        <v>208</v>
      </c>
      <c r="C5" s="30" t="s">
        <v>209</v>
      </c>
      <c r="D5" s="16" t="s">
        <v>3</v>
      </c>
    </row>
    <row r="6" spans="1:4" ht="13.5" customHeight="1">
      <c r="A6" s="13"/>
      <c r="B6" s="14"/>
      <c r="C6" s="14"/>
      <c r="D6" s="14"/>
    </row>
    <row r="7" spans="1:4" ht="15" customHeight="1">
      <c r="A7" s="35" t="s">
        <v>19</v>
      </c>
      <c r="B7" s="9">
        <f>SUM(B8:B19)</f>
        <v>1661</v>
      </c>
      <c r="C7" s="9">
        <f>SUM(C8:C19)</f>
        <v>1533.2635300000002</v>
      </c>
      <c r="D7" s="10">
        <f>C7/B7*100</f>
        <v>92.30966465984348</v>
      </c>
    </row>
    <row r="8" spans="1:4" ht="15" customHeight="1">
      <c r="A8" s="4" t="s">
        <v>37</v>
      </c>
      <c r="B8" s="11">
        <v>309</v>
      </c>
      <c r="C8" s="11">
        <v>301.60147</v>
      </c>
      <c r="D8" s="6">
        <f aca="true" t="shared" si="0" ref="D8:D15">C8/B8*100</f>
        <v>97.60565372168286</v>
      </c>
    </row>
    <row r="9" spans="1:4" ht="19.5" customHeight="1" hidden="1">
      <c r="A9" s="4" t="s">
        <v>38</v>
      </c>
      <c r="B9" s="11">
        <v>0</v>
      </c>
      <c r="C9" s="11">
        <v>0</v>
      </c>
      <c r="D9" s="6" t="e">
        <f t="shared" si="0"/>
        <v>#DIV/0!</v>
      </c>
    </row>
    <row r="10" spans="1:4" ht="15.75" customHeight="1">
      <c r="A10" s="4" t="s">
        <v>39</v>
      </c>
      <c r="B10" s="11">
        <v>175</v>
      </c>
      <c r="C10" s="11">
        <v>182.72395</v>
      </c>
      <c r="D10" s="6">
        <f t="shared" si="0"/>
        <v>104.4136857142857</v>
      </c>
    </row>
    <row r="11" spans="1:4" ht="15" customHeight="1">
      <c r="A11" s="4" t="s">
        <v>40</v>
      </c>
      <c r="B11" s="11">
        <v>446</v>
      </c>
      <c r="C11" s="11">
        <v>335.91474</v>
      </c>
      <c r="D11" s="6">
        <f t="shared" si="0"/>
        <v>75.3172062780269</v>
      </c>
    </row>
    <row r="12" spans="1:4" ht="28.5" customHeight="1" hidden="1">
      <c r="A12" s="4" t="s">
        <v>41</v>
      </c>
      <c r="B12" s="11">
        <v>0</v>
      </c>
      <c r="C12" s="11">
        <v>0</v>
      </c>
      <c r="D12" s="6" t="e">
        <f t="shared" si="0"/>
        <v>#DIV/0!</v>
      </c>
    </row>
    <row r="13" spans="1:4" ht="34.5" customHeight="1">
      <c r="A13" s="4" t="s">
        <v>23</v>
      </c>
      <c r="B13" s="11">
        <v>9</v>
      </c>
      <c r="C13" s="11">
        <v>9.71215</v>
      </c>
      <c r="D13" s="6">
        <f t="shared" si="0"/>
        <v>107.91277777777776</v>
      </c>
    </row>
    <row r="14" spans="1:4" ht="32.25" customHeight="1">
      <c r="A14" s="4" t="s">
        <v>43</v>
      </c>
      <c r="B14" s="11">
        <v>57</v>
      </c>
      <c r="C14" s="11">
        <v>59.61976</v>
      </c>
      <c r="D14" s="6">
        <f t="shared" si="0"/>
        <v>104.5960701754386</v>
      </c>
    </row>
    <row r="15" spans="1:4" ht="63.75" customHeight="1">
      <c r="A15" s="12" t="s">
        <v>45</v>
      </c>
      <c r="B15" s="11">
        <v>545</v>
      </c>
      <c r="C15" s="11">
        <v>520.68115</v>
      </c>
      <c r="D15" s="6">
        <f t="shared" si="0"/>
        <v>95.5378256880734</v>
      </c>
    </row>
    <row r="16" spans="1:4" ht="30.75" customHeight="1">
      <c r="A16" s="4" t="s">
        <v>140</v>
      </c>
      <c r="B16" s="11">
        <v>120</v>
      </c>
      <c r="C16" s="11">
        <v>123.01031</v>
      </c>
      <c r="D16" s="6">
        <v>0</v>
      </c>
    </row>
    <row r="17" spans="1:4" ht="19.5" customHeight="1" hidden="1">
      <c r="A17" s="4" t="s">
        <v>46</v>
      </c>
      <c r="B17" s="11"/>
      <c r="C17" s="11"/>
      <c r="D17" s="6"/>
    </row>
    <row r="18" spans="1:4" ht="14.25" customHeight="1" hidden="1">
      <c r="A18" s="37" t="s">
        <v>113</v>
      </c>
      <c r="B18" s="11">
        <v>0</v>
      </c>
      <c r="C18" s="11">
        <v>0</v>
      </c>
      <c r="D18" s="6">
        <v>0</v>
      </c>
    </row>
    <row r="19" spans="1:4" ht="30.75" customHeight="1" hidden="1">
      <c r="A19" s="46" t="s">
        <v>111</v>
      </c>
      <c r="B19" s="11">
        <v>0</v>
      </c>
      <c r="C19" s="11">
        <v>0</v>
      </c>
      <c r="D19" s="6">
        <v>0</v>
      </c>
    </row>
    <row r="20" spans="1:4" ht="19.5" customHeight="1">
      <c r="A20" s="35" t="s">
        <v>4</v>
      </c>
      <c r="B20" s="24">
        <f>B21+B22+B26+B23+B25+B27+B28+B29+B32+B31+B30+B24</f>
        <v>3937.715219999999</v>
      </c>
      <c r="C20" s="24">
        <f>C21+C22+C25+C29+C23+C27+C30+C31+C32</f>
        <v>3937.7152199999996</v>
      </c>
      <c r="D20" s="10">
        <f>C20/B20*100</f>
        <v>100.00000000000003</v>
      </c>
    </row>
    <row r="21" spans="1:4" ht="30.75" customHeight="1">
      <c r="A21" s="4" t="s">
        <v>75</v>
      </c>
      <c r="B21" s="31">
        <v>990.18226</v>
      </c>
      <c r="C21" s="31">
        <v>990.18226</v>
      </c>
      <c r="D21" s="6">
        <f>C21/B21*100</f>
        <v>100</v>
      </c>
    </row>
    <row r="22" spans="1:4" ht="47.25" customHeight="1">
      <c r="A22" s="4" t="s">
        <v>125</v>
      </c>
      <c r="B22" s="31">
        <v>148.13413</v>
      </c>
      <c r="C22" s="31">
        <v>148.13413</v>
      </c>
      <c r="D22" s="6">
        <f aca="true" t="shared" si="1" ref="D22:D32">C22/B22*100</f>
        <v>100</v>
      </c>
    </row>
    <row r="23" spans="1:4" ht="49.5" customHeight="1">
      <c r="A23" s="40" t="s">
        <v>30</v>
      </c>
      <c r="B23" s="31">
        <v>752.05311</v>
      </c>
      <c r="C23" s="31">
        <v>752.05311</v>
      </c>
      <c r="D23" s="6">
        <f t="shared" si="1"/>
        <v>100</v>
      </c>
    </row>
    <row r="24" spans="1:4" ht="30.75" customHeight="1" hidden="1">
      <c r="A24" s="22" t="s">
        <v>135</v>
      </c>
      <c r="B24" s="31">
        <v>0</v>
      </c>
      <c r="C24" s="31">
        <v>0</v>
      </c>
      <c r="D24" s="6" t="e">
        <f t="shared" si="1"/>
        <v>#DIV/0!</v>
      </c>
    </row>
    <row r="25" spans="1:4" ht="122.25" customHeight="1">
      <c r="A25" s="4" t="s">
        <v>128</v>
      </c>
      <c r="B25" s="31">
        <v>79.2</v>
      </c>
      <c r="C25" s="31">
        <v>79.2</v>
      </c>
      <c r="D25" s="6">
        <f t="shared" si="1"/>
        <v>100</v>
      </c>
    </row>
    <row r="26" spans="1:4" ht="33" customHeight="1" hidden="1">
      <c r="A26" s="4" t="s">
        <v>33</v>
      </c>
      <c r="B26" s="31"/>
      <c r="C26" s="31"/>
      <c r="D26" s="6" t="e">
        <f t="shared" si="1"/>
        <v>#DIV/0!</v>
      </c>
    </row>
    <row r="27" spans="1:4" ht="110.25" customHeight="1">
      <c r="A27" s="4" t="s">
        <v>157</v>
      </c>
      <c r="B27" s="31">
        <v>53.078</v>
      </c>
      <c r="C27" s="31">
        <v>53.078</v>
      </c>
      <c r="D27" s="6">
        <f t="shared" si="1"/>
        <v>100</v>
      </c>
    </row>
    <row r="28" spans="1:4" ht="124.5" customHeight="1" hidden="1">
      <c r="A28" s="4" t="s">
        <v>158</v>
      </c>
      <c r="B28" s="31">
        <v>0</v>
      </c>
      <c r="C28" s="31">
        <v>0</v>
      </c>
      <c r="D28" s="6" t="e">
        <f t="shared" si="1"/>
        <v>#DIV/0!</v>
      </c>
    </row>
    <row r="29" spans="1:4" ht="91.5" customHeight="1">
      <c r="A29" s="4" t="s">
        <v>131</v>
      </c>
      <c r="B29" s="31">
        <v>143.538</v>
      </c>
      <c r="C29" s="31">
        <v>143.538</v>
      </c>
      <c r="D29" s="6">
        <f t="shared" si="1"/>
        <v>100</v>
      </c>
    </row>
    <row r="30" spans="1:4" ht="93" customHeight="1">
      <c r="A30" s="39" t="s">
        <v>132</v>
      </c>
      <c r="B30" s="31">
        <v>1767.74182</v>
      </c>
      <c r="C30" s="31">
        <v>1767.74182</v>
      </c>
      <c r="D30" s="6">
        <f t="shared" si="1"/>
        <v>100</v>
      </c>
    </row>
    <row r="31" spans="1:4" ht="90" customHeight="1">
      <c r="A31" s="4" t="s">
        <v>133</v>
      </c>
      <c r="B31" s="31">
        <v>0.1</v>
      </c>
      <c r="C31" s="31">
        <v>0.1</v>
      </c>
      <c r="D31" s="6">
        <f t="shared" si="1"/>
        <v>100</v>
      </c>
    </row>
    <row r="32" spans="1:4" ht="33" customHeight="1">
      <c r="A32" s="4" t="s">
        <v>178</v>
      </c>
      <c r="B32" s="31">
        <v>3.6879</v>
      </c>
      <c r="C32" s="31">
        <v>3.6879</v>
      </c>
      <c r="D32" s="6">
        <f t="shared" si="1"/>
        <v>100</v>
      </c>
    </row>
    <row r="33" spans="1:4" ht="15.75">
      <c r="A33" s="35" t="s">
        <v>1</v>
      </c>
      <c r="B33" s="9">
        <f>B20+B7</f>
        <v>5598.715219999999</v>
      </c>
      <c r="C33" s="9">
        <f>C20+C7</f>
        <v>5470.97875</v>
      </c>
      <c r="D33" s="10">
        <f>C33/B33*100</f>
        <v>97.71846816670202</v>
      </c>
    </row>
    <row r="34" spans="1:4" ht="14.25">
      <c r="A34" s="8" t="s">
        <v>152</v>
      </c>
      <c r="B34" s="47">
        <f>B35+B39+B41+B44+B48</f>
        <v>5630.01522</v>
      </c>
      <c r="C34" s="47">
        <f>C35+C39+C41+C44+C48+C52</f>
        <v>5478.1084</v>
      </c>
      <c r="D34" s="48">
        <f>C34/B34*100</f>
        <v>97.30183997619815</v>
      </c>
    </row>
    <row r="35" spans="1:4" ht="12.75">
      <c r="A35" s="60" t="s">
        <v>17</v>
      </c>
      <c r="B35" s="61">
        <f>B36+B37+B38</f>
        <v>2118.25571</v>
      </c>
      <c r="C35" s="61">
        <f>C36+C37+C38</f>
        <v>2092.93012</v>
      </c>
      <c r="D35" s="62">
        <f aca="true" t="shared" si="2" ref="D35:D51">C35/B35*100</f>
        <v>98.80441299506754</v>
      </c>
    </row>
    <row r="36" spans="1:4" ht="25.5">
      <c r="A36" s="71" t="s">
        <v>9</v>
      </c>
      <c r="B36" s="64">
        <v>1783.74182</v>
      </c>
      <c r="C36" s="64">
        <v>1778.54153</v>
      </c>
      <c r="D36" s="62">
        <f t="shared" si="2"/>
        <v>99.70846173242718</v>
      </c>
    </row>
    <row r="37" spans="1:4" ht="12.75">
      <c r="A37" s="69" t="s">
        <v>12</v>
      </c>
      <c r="B37" s="64">
        <v>2</v>
      </c>
      <c r="C37" s="64">
        <v>0</v>
      </c>
      <c r="D37" s="62">
        <f t="shared" si="2"/>
        <v>0</v>
      </c>
    </row>
    <row r="38" spans="1:4" ht="12.75">
      <c r="A38" s="70" t="s">
        <v>7</v>
      </c>
      <c r="B38" s="64">
        <v>332.51389</v>
      </c>
      <c r="C38" s="64">
        <v>314.38859</v>
      </c>
      <c r="D38" s="62">
        <f t="shared" si="2"/>
        <v>94.54900966693452</v>
      </c>
    </row>
    <row r="39" spans="1:4" ht="12.75">
      <c r="A39" s="60" t="s">
        <v>18</v>
      </c>
      <c r="B39" s="66">
        <f>B40</f>
        <v>148.13413</v>
      </c>
      <c r="C39" s="66">
        <f>C40</f>
        <v>148.13413</v>
      </c>
      <c r="D39" s="62">
        <f t="shared" si="2"/>
        <v>100</v>
      </c>
    </row>
    <row r="40" spans="1:4" ht="12.75">
      <c r="A40" s="70" t="s">
        <v>5</v>
      </c>
      <c r="B40" s="64">
        <v>148.13413</v>
      </c>
      <c r="C40" s="64">
        <v>148.13413</v>
      </c>
      <c r="D40" s="62">
        <f t="shared" si="2"/>
        <v>100</v>
      </c>
    </row>
    <row r="41" spans="1:4" ht="12.75">
      <c r="A41" s="60" t="s">
        <v>47</v>
      </c>
      <c r="B41" s="66">
        <f>B42+B43</f>
        <v>65.76</v>
      </c>
      <c r="C41" s="66">
        <f>C42+C43</f>
        <v>65.76</v>
      </c>
      <c r="D41" s="62">
        <f t="shared" si="2"/>
        <v>100</v>
      </c>
    </row>
    <row r="42" spans="1:4" ht="0.75" customHeight="1">
      <c r="A42" s="70" t="s">
        <v>205</v>
      </c>
      <c r="B42" s="64">
        <v>0</v>
      </c>
      <c r="C42" s="64">
        <v>0</v>
      </c>
      <c r="D42" s="62" t="e">
        <f t="shared" si="2"/>
        <v>#DIV/0!</v>
      </c>
    </row>
    <row r="43" spans="1:4" ht="25.5">
      <c r="A43" s="70" t="s">
        <v>153</v>
      </c>
      <c r="B43" s="64">
        <v>65.76</v>
      </c>
      <c r="C43" s="64">
        <v>65.76</v>
      </c>
      <c r="D43" s="62">
        <f t="shared" si="2"/>
        <v>100</v>
      </c>
    </row>
    <row r="44" spans="1:4" ht="12.75">
      <c r="A44" s="60" t="s">
        <v>11</v>
      </c>
      <c r="B44" s="66">
        <f>B45+B46+B47</f>
        <v>940.238</v>
      </c>
      <c r="C44" s="66">
        <f>C45+C46+C47</f>
        <v>934.238</v>
      </c>
      <c r="D44" s="62">
        <f t="shared" si="2"/>
        <v>99.3618636983402</v>
      </c>
    </row>
    <row r="45" spans="1:4" ht="17.25" customHeight="1" hidden="1">
      <c r="A45" s="70" t="s">
        <v>71</v>
      </c>
      <c r="B45" s="64">
        <v>0</v>
      </c>
      <c r="C45" s="64">
        <v>0</v>
      </c>
      <c r="D45" s="62" t="e">
        <f t="shared" si="2"/>
        <v>#DIV/0!</v>
      </c>
    </row>
    <row r="46" spans="1:4" ht="12.75">
      <c r="A46" s="70" t="s">
        <v>28</v>
      </c>
      <c r="B46" s="64">
        <v>222.738</v>
      </c>
      <c r="C46" s="64">
        <v>222.738</v>
      </c>
      <c r="D46" s="62">
        <f t="shared" si="2"/>
        <v>100</v>
      </c>
    </row>
    <row r="47" spans="1:4" ht="12.75">
      <c r="A47" s="70" t="s">
        <v>16</v>
      </c>
      <c r="B47" s="64">
        <v>717.5</v>
      </c>
      <c r="C47" s="64">
        <v>711.5</v>
      </c>
      <c r="D47" s="62">
        <f t="shared" si="2"/>
        <v>99.1637630662021</v>
      </c>
    </row>
    <row r="48" spans="1:4" ht="12.75">
      <c r="A48" s="60" t="s">
        <v>72</v>
      </c>
      <c r="B48" s="66">
        <f>B49+B50+B51</f>
        <v>2357.62738</v>
      </c>
      <c r="C48" s="66">
        <f>C49+C50+C51</f>
        <v>2237.04615</v>
      </c>
      <c r="D48" s="62">
        <f t="shared" si="2"/>
        <v>94.88548398178173</v>
      </c>
    </row>
    <row r="49" spans="1:4" ht="12.75">
      <c r="A49" s="70" t="s">
        <v>15</v>
      </c>
      <c r="B49" s="64">
        <v>745.15054</v>
      </c>
      <c r="C49" s="64">
        <v>744.04622</v>
      </c>
      <c r="D49" s="62">
        <f t="shared" si="2"/>
        <v>99.85179907405019</v>
      </c>
    </row>
    <row r="50" spans="1:4" ht="12.75">
      <c r="A50" s="59" t="s">
        <v>8</v>
      </c>
      <c r="B50" s="64">
        <v>53.078</v>
      </c>
      <c r="C50" s="64">
        <v>52.97778</v>
      </c>
      <c r="D50" s="62">
        <f t="shared" si="2"/>
        <v>99.8111835412035</v>
      </c>
    </row>
    <row r="51" spans="1:4" ht="12.75">
      <c r="A51" s="70" t="s">
        <v>6</v>
      </c>
      <c r="B51" s="64">
        <v>1559.39884</v>
      </c>
      <c r="C51" s="64">
        <v>1440.02215</v>
      </c>
      <c r="D51" s="62">
        <f t="shared" si="2"/>
        <v>92.34469803761044</v>
      </c>
    </row>
    <row r="52" spans="1:4" ht="14.25" customHeight="1" hidden="1">
      <c r="A52" s="8" t="s">
        <v>145</v>
      </c>
      <c r="B52" s="54">
        <f>B53</f>
        <v>0</v>
      </c>
      <c r="C52" s="54">
        <f>C53</f>
        <v>0</v>
      </c>
      <c r="D52" s="48">
        <v>0</v>
      </c>
    </row>
    <row r="53" spans="1:4" ht="14.25" customHeight="1" hidden="1">
      <c r="A53" s="4" t="s">
        <v>10</v>
      </c>
      <c r="B53" s="49"/>
      <c r="C53" s="49"/>
      <c r="D53" s="55">
        <v>0</v>
      </c>
    </row>
    <row r="54" spans="1:5" ht="15.75">
      <c r="A54" s="4" t="s">
        <v>0</v>
      </c>
      <c r="B54" s="49">
        <f>B33-B34</f>
        <v>-31.30000000000109</v>
      </c>
      <c r="C54" s="49">
        <f>C33-C34</f>
        <v>-7.129649999999856</v>
      </c>
      <c r="D54" s="55"/>
      <c r="E54" s="1"/>
    </row>
    <row r="55" spans="1:4" ht="15">
      <c r="A55" s="4"/>
      <c r="B55" s="49"/>
      <c r="C55" s="49"/>
      <c r="D55" s="55"/>
    </row>
    <row r="56" spans="1:4" ht="15.75">
      <c r="A56" s="1" t="s">
        <v>195</v>
      </c>
      <c r="B56" s="1"/>
      <c r="C56" s="1"/>
      <c r="D56" s="1"/>
    </row>
    <row r="57" spans="1:4" ht="15.75">
      <c r="A57" s="1" t="s">
        <v>91</v>
      </c>
      <c r="B57" s="1"/>
      <c r="C57" s="1" t="s">
        <v>196</v>
      </c>
      <c r="D57" s="1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fitToHeight="1" fitToWidth="1" horizontalDpi="600" verticalDpi="600" orientation="portrait" paperSize="9" scale="58" r:id="rId1"/>
  <rowBreaks count="1" manualBreakCount="1">
    <brk id="33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90"/>
  <sheetViews>
    <sheetView view="pageBreakPreview" zoomScale="110" zoomScaleSheetLayoutView="110" zoomScalePageLayoutView="0" workbookViewId="0" topLeftCell="A58">
      <pane xSplit="1" topLeftCell="B1" activePane="topRight" state="frozen"/>
      <selection pane="topLeft" activeCell="A1" sqref="A1"/>
      <selection pane="topRight" activeCell="A21" sqref="A21"/>
    </sheetView>
  </sheetViews>
  <sheetFormatPr defaultColWidth="9.00390625" defaultRowHeight="12.75"/>
  <cols>
    <col min="1" max="1" width="88.75390625" style="36" customWidth="1"/>
    <col min="2" max="2" width="15.375" style="0" customWidth="1"/>
    <col min="3" max="3" width="14.375" style="0" customWidth="1"/>
    <col min="4" max="4" width="16.875" style="0" customWidth="1"/>
  </cols>
  <sheetData>
    <row r="1" spans="1:4" ht="15.75">
      <c r="A1" s="74" t="s">
        <v>73</v>
      </c>
      <c r="B1" s="74"/>
      <c r="C1" s="74"/>
      <c r="D1" s="74"/>
    </row>
    <row r="2" spans="1:4" ht="15.75">
      <c r="A2" s="74" t="s">
        <v>112</v>
      </c>
      <c r="B2" s="74"/>
      <c r="C2" s="74"/>
      <c r="D2" s="74"/>
    </row>
    <row r="3" spans="1:4" ht="15.75">
      <c r="A3" s="74" t="s">
        <v>207</v>
      </c>
      <c r="B3" s="74"/>
      <c r="C3" s="74"/>
      <c r="D3" s="74"/>
    </row>
    <row r="4" spans="1:4" ht="9.75" customHeight="1">
      <c r="A4" s="29"/>
      <c r="B4" s="29"/>
      <c r="C4" s="29"/>
      <c r="D4" s="29"/>
    </row>
    <row r="5" spans="1:4" ht="35.25" customHeight="1">
      <c r="A5" s="41" t="s">
        <v>2</v>
      </c>
      <c r="B5" s="30" t="s">
        <v>208</v>
      </c>
      <c r="C5" s="30" t="s">
        <v>209</v>
      </c>
      <c r="D5" s="42" t="s">
        <v>3</v>
      </c>
    </row>
    <row r="6" spans="1:4" ht="14.25" customHeight="1">
      <c r="A6" s="16">
        <v>1</v>
      </c>
      <c r="B6" s="2">
        <v>2</v>
      </c>
      <c r="C6" s="2">
        <v>3</v>
      </c>
      <c r="D6" s="17">
        <v>4</v>
      </c>
    </row>
    <row r="7" spans="1:4" ht="9.75" customHeight="1">
      <c r="A7" s="13"/>
      <c r="B7" s="14"/>
      <c r="C7" s="14"/>
      <c r="D7" s="33"/>
    </row>
    <row r="8" spans="1:4" ht="17.25" customHeight="1">
      <c r="A8" s="8" t="s">
        <v>53</v>
      </c>
      <c r="B8" s="9">
        <f>B9+B10+B11+B12+B14+B15+B17+B18+B23+B19+B22+B32</f>
        <v>34348.9</v>
      </c>
      <c r="C8" s="9">
        <f>C9+C10+C11+C12+C14+C15+C17+C18+C27+C23+C21+C29+C13+C30+C28+C33+C34+C32+C19+C22+C31+C20</f>
        <v>38952.09783</v>
      </c>
      <c r="D8" s="10">
        <f aca="true" t="shared" si="0" ref="D8:D30">C8/B8*100</f>
        <v>113.40129619871378</v>
      </c>
    </row>
    <row r="9" spans="1:4" ht="15.75" customHeight="1">
      <c r="A9" s="4" t="s">
        <v>90</v>
      </c>
      <c r="B9" s="11">
        <v>25701.9</v>
      </c>
      <c r="C9" s="11">
        <v>28470.7284</v>
      </c>
      <c r="D9" s="6">
        <f t="shared" si="0"/>
        <v>110.77285492512226</v>
      </c>
    </row>
    <row r="10" spans="1:4" ht="15.75" customHeight="1">
      <c r="A10" s="4" t="s">
        <v>89</v>
      </c>
      <c r="B10" s="11">
        <v>1</v>
      </c>
      <c r="C10" s="11">
        <v>0.88514</v>
      </c>
      <c r="D10" s="6">
        <f t="shared" si="0"/>
        <v>88.51400000000001</v>
      </c>
    </row>
    <row r="11" spans="1:4" ht="15.75" customHeight="1">
      <c r="A11" s="4" t="s">
        <v>120</v>
      </c>
      <c r="B11" s="11">
        <v>3163</v>
      </c>
      <c r="C11" s="11">
        <v>4266.41092</v>
      </c>
      <c r="D11" s="6">
        <f t="shared" si="0"/>
        <v>134.8849484666456</v>
      </c>
    </row>
    <row r="12" spans="1:4" ht="15.75" customHeight="1">
      <c r="A12" s="4" t="s">
        <v>88</v>
      </c>
      <c r="B12" s="11">
        <v>2392</v>
      </c>
      <c r="C12" s="11">
        <v>2143.07821</v>
      </c>
      <c r="D12" s="6">
        <f t="shared" si="0"/>
        <v>89.59357065217391</v>
      </c>
    </row>
    <row r="13" spans="1:4" ht="46.5" customHeight="1" hidden="1">
      <c r="A13" s="37" t="s">
        <v>121</v>
      </c>
      <c r="B13" s="11">
        <v>0</v>
      </c>
      <c r="C13" s="11">
        <v>0</v>
      </c>
      <c r="D13" s="6">
        <v>0</v>
      </c>
    </row>
    <row r="14" spans="1:4" ht="46.5" customHeight="1">
      <c r="A14" s="4" t="s">
        <v>87</v>
      </c>
      <c r="B14" s="11">
        <v>985</v>
      </c>
      <c r="C14" s="11">
        <v>1110.1197</v>
      </c>
      <c r="D14" s="6">
        <f t="shared" si="0"/>
        <v>112.70250761421319</v>
      </c>
    </row>
    <row r="15" spans="1:4" ht="34.5" customHeight="1">
      <c r="A15" s="4" t="s">
        <v>86</v>
      </c>
      <c r="B15" s="11">
        <v>134</v>
      </c>
      <c r="C15" s="11">
        <v>113.06249</v>
      </c>
      <c r="D15" s="6">
        <f t="shared" si="0"/>
        <v>84.37499253731343</v>
      </c>
    </row>
    <row r="16" spans="1:4" ht="23.25" customHeight="1" hidden="1">
      <c r="A16" s="4" t="s">
        <v>85</v>
      </c>
      <c r="B16" s="11">
        <v>0</v>
      </c>
      <c r="C16" s="11">
        <v>0</v>
      </c>
      <c r="D16" s="6" t="e">
        <f t="shared" si="0"/>
        <v>#DIV/0!</v>
      </c>
    </row>
    <row r="17" spans="1:4" ht="31.5" customHeight="1">
      <c r="A17" s="4" t="s">
        <v>84</v>
      </c>
      <c r="B17" s="11">
        <v>365</v>
      </c>
      <c r="C17" s="38">
        <v>393.30987</v>
      </c>
      <c r="D17" s="6">
        <f t="shared" si="0"/>
        <v>107.75612876712329</v>
      </c>
    </row>
    <row r="18" spans="1:4" ht="36" customHeight="1">
      <c r="A18" s="43" t="s">
        <v>54</v>
      </c>
      <c r="B18" s="11">
        <v>367</v>
      </c>
      <c r="C18" s="11">
        <v>393.6698</v>
      </c>
      <c r="D18" s="6">
        <f t="shared" si="0"/>
        <v>107.26697547683924</v>
      </c>
    </row>
    <row r="19" spans="1:4" ht="58.5" customHeight="1">
      <c r="A19" s="4" t="s">
        <v>182</v>
      </c>
      <c r="B19" s="11">
        <v>40</v>
      </c>
      <c r="C19" s="38">
        <v>70.6</v>
      </c>
      <c r="D19" s="6">
        <f t="shared" si="0"/>
        <v>176.5</v>
      </c>
    </row>
    <row r="20" spans="1:4" ht="33.75" customHeight="1">
      <c r="A20" s="4" t="s">
        <v>210</v>
      </c>
      <c r="B20" s="11">
        <v>0</v>
      </c>
      <c r="C20" s="38">
        <v>20.27792</v>
      </c>
      <c r="D20" s="6">
        <v>0</v>
      </c>
    </row>
    <row r="21" spans="1:4" ht="32.25" customHeight="1">
      <c r="A21" s="4" t="s">
        <v>83</v>
      </c>
      <c r="B21" s="11">
        <v>0</v>
      </c>
      <c r="C21" s="11">
        <v>1.06869</v>
      </c>
      <c r="D21" s="6">
        <v>0</v>
      </c>
    </row>
    <row r="22" spans="1:4" ht="60" customHeight="1">
      <c r="A22" s="4" t="s">
        <v>185</v>
      </c>
      <c r="B22" s="11">
        <v>0</v>
      </c>
      <c r="C22" s="11">
        <v>66.5</v>
      </c>
      <c r="D22" s="6">
        <v>0</v>
      </c>
    </row>
    <row r="23" spans="1:4" ht="46.5" customHeight="1">
      <c r="A23" s="44" t="s">
        <v>82</v>
      </c>
      <c r="B23" s="11">
        <v>1200</v>
      </c>
      <c r="C23" s="11">
        <v>1897.29911</v>
      </c>
      <c r="D23" s="6">
        <f t="shared" si="0"/>
        <v>158.10825916666667</v>
      </c>
    </row>
    <row r="24" spans="1:4" ht="39" customHeight="1" hidden="1">
      <c r="A24" s="4" t="s">
        <v>80</v>
      </c>
      <c r="B24" s="11">
        <v>0</v>
      </c>
      <c r="C24" s="11">
        <v>0</v>
      </c>
      <c r="D24" s="10" t="e">
        <f t="shared" si="0"/>
        <v>#DIV/0!</v>
      </c>
    </row>
    <row r="25" spans="1:4" ht="32.25" customHeight="1" hidden="1">
      <c r="A25" s="37" t="s">
        <v>96</v>
      </c>
      <c r="B25" s="11">
        <v>0</v>
      </c>
      <c r="C25" s="11"/>
      <c r="D25" s="10" t="e">
        <f t="shared" si="0"/>
        <v>#DIV/0!</v>
      </c>
    </row>
    <row r="26" spans="1:4" ht="34.5" customHeight="1" hidden="1">
      <c r="A26" s="4" t="s">
        <v>81</v>
      </c>
      <c r="B26" s="11">
        <v>0</v>
      </c>
      <c r="C26" s="11">
        <v>0</v>
      </c>
      <c r="D26" s="10" t="e">
        <f t="shared" si="0"/>
        <v>#DIV/0!</v>
      </c>
    </row>
    <row r="27" spans="1:4" ht="20.25" customHeight="1" hidden="1">
      <c r="A27" s="4" t="s">
        <v>100</v>
      </c>
      <c r="B27" s="11"/>
      <c r="C27" s="11">
        <v>0</v>
      </c>
      <c r="D27" s="10" t="e">
        <f t="shared" si="0"/>
        <v>#DIV/0!</v>
      </c>
    </row>
    <row r="28" spans="1:4" ht="51.75" customHeight="1" hidden="1">
      <c r="A28" s="4" t="s">
        <v>143</v>
      </c>
      <c r="B28" s="11">
        <v>0</v>
      </c>
      <c r="C28" s="11">
        <v>0</v>
      </c>
      <c r="D28" s="10" t="e">
        <f t="shared" si="0"/>
        <v>#DIV/0!</v>
      </c>
    </row>
    <row r="29" spans="1:4" ht="1.5" customHeight="1" hidden="1">
      <c r="A29" s="37" t="s">
        <v>96</v>
      </c>
      <c r="B29" s="11"/>
      <c r="C29" s="11"/>
      <c r="D29" s="10" t="e">
        <f t="shared" si="0"/>
        <v>#DIV/0!</v>
      </c>
    </row>
    <row r="30" spans="1:4" ht="32.25" customHeight="1" hidden="1">
      <c r="A30" s="43"/>
      <c r="B30" s="11"/>
      <c r="C30" s="11"/>
      <c r="D30" s="10" t="e">
        <f t="shared" si="0"/>
        <v>#DIV/0!</v>
      </c>
    </row>
    <row r="31" spans="1:4" ht="1.5" customHeight="1">
      <c r="A31" s="43" t="s">
        <v>187</v>
      </c>
      <c r="B31" s="11">
        <v>0</v>
      </c>
      <c r="C31" s="11">
        <v>0</v>
      </c>
      <c r="D31" s="6">
        <v>0</v>
      </c>
    </row>
    <row r="32" spans="1:4" ht="66" customHeight="1">
      <c r="A32" s="43" t="s">
        <v>96</v>
      </c>
      <c r="B32" s="11">
        <v>0</v>
      </c>
      <c r="C32" s="11">
        <v>5.08758</v>
      </c>
      <c r="D32" s="6">
        <v>0</v>
      </c>
    </row>
    <row r="33" spans="1:4" ht="29.25" customHeight="1" hidden="1">
      <c r="A33" s="43" t="s">
        <v>146</v>
      </c>
      <c r="B33" s="11">
        <v>0</v>
      </c>
      <c r="C33" s="11">
        <v>0</v>
      </c>
      <c r="D33" s="6">
        <v>0</v>
      </c>
    </row>
    <row r="34" spans="1:4" ht="13.5" customHeight="1" hidden="1">
      <c r="A34" s="43" t="s">
        <v>147</v>
      </c>
      <c r="B34" s="11">
        <v>0</v>
      </c>
      <c r="C34" s="11">
        <v>0</v>
      </c>
      <c r="D34" s="6">
        <v>0</v>
      </c>
    </row>
    <row r="35" spans="1:4" ht="19.5" customHeight="1">
      <c r="A35" s="8" t="s">
        <v>4</v>
      </c>
      <c r="B35" s="24">
        <f>B36+B37+B41+B38+B39+B42+B47+B49+B50+B43+B48+B40+B53+B52+B44+B45+B56+B46+B51+B54+B58+B59+B55+B57+B60</f>
        <v>98507.77657000002</v>
      </c>
      <c r="C35" s="24">
        <f>C36+C37+C41+C38+C39+C42+C47+C49+C50+C43+C48+C40+C53+C52+C56+C45+C44+C46+C51+C58+C59+C54+C57+C55</f>
        <v>98478.28247</v>
      </c>
      <c r="D35" s="10">
        <f>C35/B35*100</f>
        <v>99.97005911510037</v>
      </c>
    </row>
    <row r="36" spans="1:4" ht="51" customHeight="1" hidden="1">
      <c r="A36" s="4" t="s">
        <v>55</v>
      </c>
      <c r="B36" s="31">
        <v>0</v>
      </c>
      <c r="C36" s="31">
        <v>0</v>
      </c>
      <c r="D36" s="6">
        <v>0</v>
      </c>
    </row>
    <row r="37" spans="1:6" ht="36.75" customHeight="1">
      <c r="A37" s="4" t="s">
        <v>76</v>
      </c>
      <c r="B37" s="31">
        <v>6204.43813</v>
      </c>
      <c r="C37" s="31">
        <v>6204.43813</v>
      </c>
      <c r="D37" s="6">
        <f>C37/B37*100</f>
        <v>100</v>
      </c>
      <c r="F37" s="6"/>
    </row>
    <row r="38" spans="1:4" ht="49.5" customHeight="1" hidden="1">
      <c r="A38" s="4" t="s">
        <v>77</v>
      </c>
      <c r="B38" s="31"/>
      <c r="C38" s="31"/>
      <c r="D38" s="6" t="e">
        <f aca="true" t="shared" si="1" ref="D38:D59">C38/B38*100</f>
        <v>#DIV/0!</v>
      </c>
    </row>
    <row r="39" spans="1:4" ht="46.5" customHeight="1" hidden="1">
      <c r="A39" s="4" t="s">
        <v>78</v>
      </c>
      <c r="B39" s="31"/>
      <c r="C39" s="31"/>
      <c r="D39" s="6" t="e">
        <f t="shared" si="1"/>
        <v>#DIV/0!</v>
      </c>
    </row>
    <row r="40" spans="1:4" ht="0.75" customHeight="1" hidden="1">
      <c r="A40" s="4" t="s">
        <v>117</v>
      </c>
      <c r="B40" s="31"/>
      <c r="C40" s="31"/>
      <c r="D40" s="6" t="e">
        <f t="shared" si="1"/>
        <v>#DIV/0!</v>
      </c>
    </row>
    <row r="41" spans="1:4" ht="63" customHeight="1" hidden="1">
      <c r="A41" s="4" t="s">
        <v>79</v>
      </c>
      <c r="B41" s="31"/>
      <c r="C41" s="31"/>
      <c r="D41" s="6" t="e">
        <f t="shared" si="1"/>
        <v>#DIV/0!</v>
      </c>
    </row>
    <row r="42" spans="1:4" ht="50.25" customHeight="1" hidden="1">
      <c r="A42" s="39" t="s">
        <v>114</v>
      </c>
      <c r="B42" s="31"/>
      <c r="C42" s="31"/>
      <c r="D42" s="6" t="e">
        <f t="shared" si="1"/>
        <v>#DIV/0!</v>
      </c>
    </row>
    <row r="43" spans="1:4" ht="66" customHeight="1" hidden="1">
      <c r="A43" s="4" t="s">
        <v>95</v>
      </c>
      <c r="B43" s="31"/>
      <c r="C43" s="31"/>
      <c r="D43" s="6" t="e">
        <f t="shared" si="1"/>
        <v>#DIV/0!</v>
      </c>
    </row>
    <row r="44" spans="1:4" ht="45" customHeight="1">
      <c r="A44" s="4" t="s">
        <v>179</v>
      </c>
      <c r="B44" s="31">
        <v>87049.35068</v>
      </c>
      <c r="C44" s="31">
        <v>87049.35067</v>
      </c>
      <c r="D44" s="6">
        <f t="shared" si="1"/>
        <v>99.99999998851226</v>
      </c>
    </row>
    <row r="45" spans="1:4" ht="49.5" customHeight="1" hidden="1">
      <c r="A45" s="4" t="s">
        <v>148</v>
      </c>
      <c r="B45" s="31"/>
      <c r="C45" s="31"/>
      <c r="D45" s="6" t="e">
        <f t="shared" si="1"/>
        <v>#DIV/0!</v>
      </c>
    </row>
    <row r="46" spans="1:4" ht="104.25" customHeight="1" hidden="1">
      <c r="A46" s="39" t="s">
        <v>150</v>
      </c>
      <c r="B46" s="31"/>
      <c r="C46" s="31"/>
      <c r="D46" s="6" t="e">
        <f t="shared" si="1"/>
        <v>#DIV/0!</v>
      </c>
    </row>
    <row r="47" spans="1:4" ht="63" customHeight="1" hidden="1">
      <c r="A47" s="4" t="s">
        <v>137</v>
      </c>
      <c r="B47" s="31"/>
      <c r="C47" s="31"/>
      <c r="D47" s="6" t="e">
        <f t="shared" si="1"/>
        <v>#DIV/0!</v>
      </c>
    </row>
    <row r="48" spans="1:4" ht="79.5" customHeight="1" hidden="1">
      <c r="A48" s="4" t="s">
        <v>97</v>
      </c>
      <c r="B48" s="31"/>
      <c r="C48" s="31"/>
      <c r="D48" s="6" t="e">
        <f t="shared" si="1"/>
        <v>#DIV/0!</v>
      </c>
    </row>
    <row r="49" spans="1:4" ht="42" customHeight="1" hidden="1">
      <c r="A49" s="4" t="s">
        <v>56</v>
      </c>
      <c r="B49" s="31"/>
      <c r="C49" s="31"/>
      <c r="D49" s="6" t="e">
        <f t="shared" si="1"/>
        <v>#DIV/0!</v>
      </c>
    </row>
    <row r="50" spans="1:8" ht="30.75" customHeight="1" hidden="1">
      <c r="A50" s="4" t="s">
        <v>57</v>
      </c>
      <c r="B50" s="31"/>
      <c r="C50" s="31"/>
      <c r="D50" s="6" t="e">
        <f t="shared" si="1"/>
        <v>#DIV/0!</v>
      </c>
      <c r="H50" s="10"/>
    </row>
    <row r="51" spans="1:8" ht="60" customHeight="1" hidden="1">
      <c r="A51" s="4" t="s">
        <v>156</v>
      </c>
      <c r="B51" s="31"/>
      <c r="C51" s="31"/>
      <c r="D51" s="6" t="e">
        <f t="shared" si="1"/>
        <v>#DIV/0!</v>
      </c>
      <c r="H51" s="10"/>
    </row>
    <row r="52" spans="1:8" ht="46.5" customHeight="1" hidden="1">
      <c r="A52" s="4" t="s">
        <v>155</v>
      </c>
      <c r="B52" s="31"/>
      <c r="C52" s="31"/>
      <c r="D52" s="6" t="e">
        <f t="shared" si="1"/>
        <v>#DIV/0!</v>
      </c>
      <c r="H52" s="10"/>
    </row>
    <row r="53" spans="1:8" ht="33.75" customHeight="1">
      <c r="A53" s="4" t="s">
        <v>206</v>
      </c>
      <c r="B53" s="31">
        <v>293.37701</v>
      </c>
      <c r="C53" s="31">
        <v>293.37701</v>
      </c>
      <c r="D53" s="6">
        <f t="shared" si="1"/>
        <v>100</v>
      </c>
      <c r="H53" s="10"/>
    </row>
    <row r="54" spans="1:8" ht="30" customHeight="1">
      <c r="A54" s="4" t="s">
        <v>184</v>
      </c>
      <c r="B54" s="31">
        <v>578.2</v>
      </c>
      <c r="C54" s="31">
        <v>578.2</v>
      </c>
      <c r="D54" s="6">
        <f t="shared" si="1"/>
        <v>100</v>
      </c>
      <c r="H54" s="10"/>
    </row>
    <row r="55" spans="1:8" ht="44.25" customHeight="1">
      <c r="A55" s="4" t="s">
        <v>200</v>
      </c>
      <c r="B55" s="31">
        <v>436.5453</v>
      </c>
      <c r="C55" s="31">
        <v>436.5453</v>
      </c>
      <c r="D55" s="6">
        <f t="shared" si="1"/>
        <v>100</v>
      </c>
      <c r="H55" s="10"/>
    </row>
    <row r="56" spans="1:8" ht="30" customHeight="1">
      <c r="A56" s="4" t="s">
        <v>197</v>
      </c>
      <c r="B56" s="31">
        <v>96.758</v>
      </c>
      <c r="C56" s="31">
        <v>97.26391</v>
      </c>
      <c r="D56" s="6">
        <f t="shared" si="1"/>
        <v>100.52286115876723</v>
      </c>
      <c r="H56" s="10"/>
    </row>
    <row r="57" spans="1:8" ht="61.5" customHeight="1">
      <c r="A57" s="4" t="s">
        <v>201</v>
      </c>
      <c r="B57" s="31">
        <v>120</v>
      </c>
      <c r="C57" s="31">
        <v>90</v>
      </c>
      <c r="D57" s="6">
        <v>0</v>
      </c>
      <c r="H57" s="10"/>
    </row>
    <row r="58" spans="1:8" ht="93.75" customHeight="1">
      <c r="A58" s="4" t="s">
        <v>191</v>
      </c>
      <c r="B58" s="31">
        <v>3522.17045</v>
      </c>
      <c r="C58" s="31">
        <v>3522.17045</v>
      </c>
      <c r="D58" s="6">
        <f t="shared" si="1"/>
        <v>100</v>
      </c>
      <c r="H58" s="10"/>
    </row>
    <row r="59" spans="1:8" ht="29.25" customHeight="1">
      <c r="A59" s="4" t="s">
        <v>198</v>
      </c>
      <c r="B59" s="31">
        <v>206.937</v>
      </c>
      <c r="C59" s="31">
        <v>206.937</v>
      </c>
      <c r="D59" s="6">
        <f t="shared" si="1"/>
        <v>100</v>
      </c>
      <c r="H59" s="10"/>
    </row>
    <row r="60" spans="1:8" ht="82.5" customHeight="1" hidden="1">
      <c r="A60" s="4" t="s">
        <v>201</v>
      </c>
      <c r="B60" s="31">
        <v>0</v>
      </c>
      <c r="C60" s="31"/>
      <c r="D60" s="6"/>
      <c r="H60" s="10"/>
    </row>
    <row r="61" spans="1:4" ht="14.25">
      <c r="A61" s="8" t="s">
        <v>1</v>
      </c>
      <c r="B61" s="47">
        <f>B35+B8</f>
        <v>132856.67657</v>
      </c>
      <c r="C61" s="47">
        <f>C35+C8</f>
        <v>137430.38030000002</v>
      </c>
      <c r="D61" s="48">
        <f>C61/B61*100</f>
        <v>103.4425847823991</v>
      </c>
    </row>
    <row r="62" spans="1:4" ht="14.25">
      <c r="A62" s="8" t="s">
        <v>152</v>
      </c>
      <c r="B62" s="47">
        <f>B63+B68+B70+B73+B78+B82+B84</f>
        <v>135756.67656</v>
      </c>
      <c r="C62" s="47">
        <f>C63+C68+C70+C73+C78+C82+C84</f>
        <v>133803.95752999999</v>
      </c>
      <c r="D62" s="48">
        <f>C62/B62*100</f>
        <v>98.56160368721389</v>
      </c>
    </row>
    <row r="63" spans="1:4" ht="13.5" customHeight="1">
      <c r="A63" s="60" t="s">
        <v>17</v>
      </c>
      <c r="B63" s="61">
        <f>B64+B65+B66+B67</f>
        <v>6248.427009999999</v>
      </c>
      <c r="C63" s="61">
        <f>C64+C65+C66+C67</f>
        <v>5937.80619</v>
      </c>
      <c r="D63" s="62">
        <f aca="true" t="shared" si="2" ref="D63:D84">C63/B63*100</f>
        <v>95.02881574029942</v>
      </c>
    </row>
    <row r="64" spans="1:4" ht="25.5">
      <c r="A64" s="70" t="s">
        <v>9</v>
      </c>
      <c r="B64" s="64">
        <v>5022.44035</v>
      </c>
      <c r="C64" s="64">
        <v>4939.31189</v>
      </c>
      <c r="D64" s="62">
        <f t="shared" si="2"/>
        <v>98.3448591878249</v>
      </c>
    </row>
    <row r="65" spans="1:4" ht="12.75" hidden="1">
      <c r="A65" s="69" t="s">
        <v>29</v>
      </c>
      <c r="B65" s="63"/>
      <c r="C65" s="63"/>
      <c r="D65" s="62" t="e">
        <f t="shared" si="2"/>
        <v>#DIV/0!</v>
      </c>
    </row>
    <row r="66" spans="1:4" ht="12.75">
      <c r="A66" s="69" t="s">
        <v>12</v>
      </c>
      <c r="B66" s="64">
        <v>50</v>
      </c>
      <c r="C66" s="64">
        <v>0</v>
      </c>
      <c r="D66" s="62">
        <f t="shared" si="2"/>
        <v>0</v>
      </c>
    </row>
    <row r="67" spans="1:4" ht="14.25" customHeight="1">
      <c r="A67" s="70" t="s">
        <v>7</v>
      </c>
      <c r="B67" s="64">
        <v>1175.98666</v>
      </c>
      <c r="C67" s="64">
        <v>998.4943</v>
      </c>
      <c r="D67" s="62">
        <f t="shared" si="2"/>
        <v>84.90694103621888</v>
      </c>
    </row>
    <row r="68" spans="1:4" ht="15.75" customHeight="1" hidden="1">
      <c r="A68" s="60" t="s">
        <v>18</v>
      </c>
      <c r="B68" s="66">
        <f>B69</f>
        <v>0</v>
      </c>
      <c r="C68" s="66">
        <f>C69</f>
        <v>0</v>
      </c>
      <c r="D68" s="62">
        <v>0</v>
      </c>
    </row>
    <row r="69" spans="1:4" ht="15.75" customHeight="1" hidden="1">
      <c r="A69" s="70" t="s">
        <v>5</v>
      </c>
      <c r="B69" s="64"/>
      <c r="C69" s="64"/>
      <c r="D69" s="62">
        <v>0</v>
      </c>
    </row>
    <row r="70" spans="1:4" ht="15.75" customHeight="1">
      <c r="A70" s="60" t="s">
        <v>47</v>
      </c>
      <c r="B70" s="66">
        <f>B71+B72</f>
        <v>760.6475</v>
      </c>
      <c r="C70" s="66">
        <f>C71+C72</f>
        <v>760.6475</v>
      </c>
      <c r="D70" s="62">
        <f t="shared" si="2"/>
        <v>100</v>
      </c>
    </row>
    <row r="71" spans="1:4" ht="12.75">
      <c r="A71" s="70" t="s">
        <v>205</v>
      </c>
      <c r="B71" s="64">
        <v>0.1</v>
      </c>
      <c r="C71" s="64">
        <v>0.1</v>
      </c>
      <c r="D71" s="62">
        <f t="shared" si="2"/>
        <v>100</v>
      </c>
    </row>
    <row r="72" spans="1:4" ht="25.5">
      <c r="A72" s="70" t="s">
        <v>153</v>
      </c>
      <c r="B72" s="64">
        <v>760.5475</v>
      </c>
      <c r="C72" s="64">
        <v>760.5475</v>
      </c>
      <c r="D72" s="62">
        <f t="shared" si="2"/>
        <v>100</v>
      </c>
    </row>
    <row r="73" spans="1:4" ht="15.75" customHeight="1">
      <c r="A73" s="60" t="s">
        <v>11</v>
      </c>
      <c r="B73" s="66">
        <f>B74+B75+B76+B77</f>
        <v>104174.85752</v>
      </c>
      <c r="C73" s="66">
        <f>C74+C75+C76+C77</f>
        <v>104155.39662000001</v>
      </c>
      <c r="D73" s="62">
        <f t="shared" si="2"/>
        <v>99.9813190049276</v>
      </c>
    </row>
    <row r="74" spans="1:4" ht="0.75" customHeight="1">
      <c r="A74" s="70" t="s">
        <v>71</v>
      </c>
      <c r="B74" s="64">
        <v>0</v>
      </c>
      <c r="C74" s="64">
        <v>0</v>
      </c>
      <c r="D74" s="62" t="e">
        <f t="shared" si="2"/>
        <v>#DIV/0!</v>
      </c>
    </row>
    <row r="75" spans="1:4" ht="12.75">
      <c r="A75" s="70" t="s">
        <v>50</v>
      </c>
      <c r="B75" s="64">
        <v>594.0153</v>
      </c>
      <c r="C75" s="64">
        <v>585.4544</v>
      </c>
      <c r="D75" s="62">
        <f t="shared" si="2"/>
        <v>98.55880816537889</v>
      </c>
    </row>
    <row r="76" spans="1:4" ht="14.25" customHeight="1">
      <c r="A76" s="70" t="s">
        <v>28</v>
      </c>
      <c r="B76" s="64">
        <v>102437.47791</v>
      </c>
      <c r="C76" s="64">
        <v>102436.07791</v>
      </c>
      <c r="D76" s="62">
        <f t="shared" si="2"/>
        <v>99.99863331270102</v>
      </c>
    </row>
    <row r="77" spans="1:4" ht="15.75" customHeight="1">
      <c r="A77" s="70" t="s">
        <v>16</v>
      </c>
      <c r="B77" s="64">
        <v>1143.36431</v>
      </c>
      <c r="C77" s="64">
        <v>1133.86431</v>
      </c>
      <c r="D77" s="62">
        <f t="shared" si="2"/>
        <v>99.16911872122368</v>
      </c>
    </row>
    <row r="78" spans="1:4" ht="12.75">
      <c r="A78" s="60" t="s">
        <v>154</v>
      </c>
      <c r="B78" s="66">
        <f>B79+B80+B81</f>
        <v>24282.17553</v>
      </c>
      <c r="C78" s="66">
        <f>C79+C80+C81</f>
        <v>22659.538529999998</v>
      </c>
      <c r="D78" s="62">
        <f t="shared" si="2"/>
        <v>93.31757981077405</v>
      </c>
    </row>
    <row r="79" spans="1:4" ht="12.75">
      <c r="A79" s="70" t="s">
        <v>15</v>
      </c>
      <c r="B79" s="64">
        <v>492.66415</v>
      </c>
      <c r="C79" s="64">
        <v>489.75429</v>
      </c>
      <c r="D79" s="62">
        <f t="shared" si="2"/>
        <v>99.40936234146528</v>
      </c>
    </row>
    <row r="80" spans="1:4" ht="12.75">
      <c r="A80" s="59" t="s">
        <v>8</v>
      </c>
      <c r="B80" s="64">
        <v>7715.18472</v>
      </c>
      <c r="C80" s="64">
        <v>6223.54757</v>
      </c>
      <c r="D80" s="62">
        <f t="shared" si="2"/>
        <v>80.66621598659532</v>
      </c>
    </row>
    <row r="81" spans="1:4" ht="12.75">
      <c r="A81" s="70" t="s">
        <v>6</v>
      </c>
      <c r="B81" s="64">
        <v>16074.32666</v>
      </c>
      <c r="C81" s="64">
        <v>15946.23667</v>
      </c>
      <c r="D81" s="62">
        <f t="shared" si="2"/>
        <v>99.20313931208861</v>
      </c>
    </row>
    <row r="82" spans="1:4" ht="15" customHeight="1">
      <c r="A82" s="60" t="s">
        <v>145</v>
      </c>
      <c r="B82" s="66">
        <f>B83</f>
        <v>290.569</v>
      </c>
      <c r="C82" s="66">
        <f>C83</f>
        <v>290.56869</v>
      </c>
      <c r="D82" s="62">
        <f t="shared" si="2"/>
        <v>99.99989331277597</v>
      </c>
    </row>
    <row r="83" spans="1:4" ht="15" customHeight="1">
      <c r="A83" s="70" t="s">
        <v>10</v>
      </c>
      <c r="B83" s="64">
        <v>290.569</v>
      </c>
      <c r="C83" s="64">
        <v>290.56869</v>
      </c>
      <c r="D83" s="62">
        <f t="shared" si="2"/>
        <v>99.99989331277597</v>
      </c>
    </row>
    <row r="84" spans="1:4" ht="0.75" customHeight="1">
      <c r="A84" s="8" t="s">
        <v>93</v>
      </c>
      <c r="B84" s="54">
        <f>B85</f>
        <v>0</v>
      </c>
      <c r="C84" s="54">
        <f>C85</f>
        <v>0</v>
      </c>
      <c r="D84" s="48" t="e">
        <f t="shared" si="2"/>
        <v>#DIV/0!</v>
      </c>
    </row>
    <row r="85" spans="1:4" ht="0.75" customHeight="1">
      <c r="A85" s="4" t="s">
        <v>94</v>
      </c>
      <c r="B85" s="49">
        <v>0</v>
      </c>
      <c r="C85" s="49">
        <v>0</v>
      </c>
      <c r="D85" s="48" t="e">
        <f>C85/B85*100</f>
        <v>#DIV/0!</v>
      </c>
    </row>
    <row r="86" spans="1:4" ht="14.25" customHeight="1">
      <c r="A86" s="4" t="s">
        <v>0</v>
      </c>
      <c r="B86" s="49">
        <f>B61-B62</f>
        <v>-2899.999989999982</v>
      </c>
      <c r="C86" s="49">
        <f>C61-C62</f>
        <v>3626.422770000034</v>
      </c>
      <c r="D86" s="55"/>
    </row>
    <row r="87" spans="1:4" ht="14.25" customHeight="1">
      <c r="A87" s="3"/>
      <c r="B87" s="5"/>
      <c r="C87" s="5"/>
      <c r="D87" s="6"/>
    </row>
    <row r="88" spans="1:5" ht="14.25" customHeight="1">
      <c r="A88" s="1" t="s">
        <v>195</v>
      </c>
      <c r="B88" s="1"/>
      <c r="C88" s="1"/>
      <c r="D88" s="1"/>
      <c r="E88" s="1"/>
    </row>
    <row r="89" spans="1:4" ht="15.75">
      <c r="A89" s="1" t="s">
        <v>91</v>
      </c>
      <c r="B89" s="1"/>
      <c r="C89" s="1" t="s">
        <v>196</v>
      </c>
      <c r="D89" s="1"/>
    </row>
    <row r="90" ht="12.75">
      <c r="A90"/>
    </row>
  </sheetData>
  <sheetProtection/>
  <mergeCells count="3">
    <mergeCell ref="A1:D1"/>
    <mergeCell ref="A2:D2"/>
    <mergeCell ref="A3:D3"/>
  </mergeCells>
  <printOptions/>
  <pageMargins left="0.9055118110236221" right="0.5905511811023623" top="0.5905511811023623" bottom="0.5905511811023623" header="0.31496062992125984" footer="0.31496062992125984"/>
  <pageSetup fitToHeight="1" fitToWidth="1" horizontalDpi="600" verticalDpi="600" orientation="portrait" paperSize="9" scale="54" r:id="rId1"/>
  <rowBreaks count="1" manualBreakCount="1">
    <brk id="6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Специалист</cp:lastModifiedBy>
  <cp:lastPrinted>2024-01-11T11:40:43Z</cp:lastPrinted>
  <dcterms:created xsi:type="dcterms:W3CDTF">2007-03-05T11:59:24Z</dcterms:created>
  <dcterms:modified xsi:type="dcterms:W3CDTF">2024-01-11T12:38:43Z</dcterms:modified>
  <cp:category/>
  <cp:version/>
  <cp:contentType/>
  <cp:contentStatus/>
</cp:coreProperties>
</file>