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640" activeTab="7"/>
  </bookViews>
  <sheets>
    <sheet name="таблица 1" sheetId="1" r:id="rId1"/>
    <sheet name="таблица2" sheetId="2" r:id="rId2"/>
    <sheet name="таблица 3" sheetId="3" r:id="rId3"/>
    <sheet name="таблица 4" sheetId="4" r:id="rId4"/>
    <sheet name="таблица 5" sheetId="5" r:id="rId5"/>
    <sheet name="таблица6" sheetId="6" r:id="rId6"/>
    <sheet name="таблица 7" sheetId="7" r:id="rId7"/>
    <sheet name="таблица 11" sheetId="8" r:id="rId8"/>
  </sheets>
  <definedNames>
    <definedName name="sub_162" localSheetId="3">'таблица 4'!#REF!</definedName>
    <definedName name="sub_171" localSheetId="7">'таблица 11'!#REF!</definedName>
    <definedName name="sub_171" localSheetId="4">'таблица 5'!#REF!</definedName>
    <definedName name="sub_172" localSheetId="7">'таблица 11'!#REF!</definedName>
    <definedName name="sub_172" localSheetId="4">'таблица 5'!#REF!</definedName>
    <definedName name="_xlnm.Print_Area" localSheetId="7">'таблица 11'!$A$1:$L$45</definedName>
    <definedName name="_xlnm.Print_Area" localSheetId="4">'таблица 5'!$A$1:$S$53</definedName>
  </definedNames>
  <calcPr fullCalcOnLoad="1"/>
</workbook>
</file>

<file path=xl/sharedStrings.xml><?xml version="1.0" encoding="utf-8"?>
<sst xmlns="http://schemas.openxmlformats.org/spreadsheetml/2006/main" count="996" uniqueCount="466">
  <si>
    <t>№</t>
  </si>
  <si>
    <t>п/п</t>
  </si>
  <si>
    <t>Наименование ведомственной целевой программы, основного мероприятия</t>
  </si>
  <si>
    <t>Ответственный исполни-тель</t>
  </si>
  <si>
    <t>Срок</t>
  </si>
  <si>
    <t>Ожидаемый непосредственный результат (краткое описание)</t>
  </si>
  <si>
    <t>Разработка документов территориального планирования, иных нормативно правовых актов в области регулирования градостроительной деятельности</t>
  </si>
  <si>
    <t>Строительство секционного малоэтажного жилья</t>
  </si>
  <si>
    <t>Улучшение качества жизни населения района</t>
  </si>
  <si>
    <t>Ухудшение качества жизни населения района</t>
  </si>
  <si>
    <t>Строительство объектов социальной инфраструктуры</t>
  </si>
  <si>
    <t>Количество построенных и отремонтированных объектов социальной сферы</t>
  </si>
  <si>
    <t>Ремонт и содержание жилого фонда</t>
  </si>
  <si>
    <t>Переселение граждан из аварийного жилого фонда</t>
  </si>
  <si>
    <t>Обеспечение жильем отдельных категорий граждан</t>
  </si>
  <si>
    <t>Строительство и реконструкция систем водоснабжения</t>
  </si>
  <si>
    <t>Снижение уровня износа основных фондов, издержек на эксплуатацию коммунальной инфраструктуры</t>
  </si>
  <si>
    <t>Дальнейший износ систем коммунальной инфраструктуры</t>
  </si>
  <si>
    <t>Количество построенных и отремо-нтированных объектов коммунальной инфраструктуры</t>
  </si>
  <si>
    <t>Реконструкция и строительство очистных сооружений канализаций, канализационных сетей</t>
  </si>
  <si>
    <t>...</t>
  </si>
  <si>
    <t>Строительство и реконструкция систем энергоснабжения</t>
  </si>
  <si>
    <t>Строительство, ремонт и проектирование автомобильных дорог общего пользования</t>
  </si>
  <si>
    <t>Создание безаварийных условий дорожного движения</t>
  </si>
  <si>
    <t>Профилактика безопасности дорожного движения</t>
  </si>
  <si>
    <t xml:space="preserve"> </t>
  </si>
  <si>
    <t>Организация мероприятий обращения с отходами производства и потребления</t>
  </si>
  <si>
    <t xml:space="preserve">Обеспечение безопасности гидротехнических сооружений  </t>
  </si>
  <si>
    <t>Экологическое просвещение и воспитание. Формирование экологической культуры</t>
  </si>
  <si>
    <t>Сведения об основных мерах правового регулирования в сфере реализации муниципальной программы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</si>
  <si>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</si>
  <si>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</si>
  <si>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соисполнители</t>
  </si>
  <si>
    <t>Ожидаемые сроки принятия</t>
  </si>
  <si>
    <t>Подпрограмма 1</t>
  </si>
  <si>
    <t xml:space="preserve">Прогнозная оценка расходов на реализацию целей муниципальной программы  </t>
  </si>
  <si>
    <t>Источники ресурсного обеспечения</t>
  </si>
  <si>
    <t>Таблица 6</t>
  </si>
  <si>
    <t xml:space="preserve">Наименование подпрограммы, ведомственной целевой программы, мероприятий ведомственной целевой программы, основного мероприятия, мероприятий </t>
  </si>
  <si>
    <t>Ответственный исполнитель (ФИО, должность)</t>
  </si>
  <si>
    <t>Финансирование</t>
  </si>
  <si>
    <t xml:space="preserve">Сведения о показателях (индикаторах) муниципальной  программы, </t>
  </si>
  <si>
    <t>Показатель (индикатор) (наименование)</t>
  </si>
  <si>
    <t>Значения показателей</t>
  </si>
  <si>
    <t>Показатель (индикатор)</t>
  </si>
  <si>
    <t>Таблица 2</t>
  </si>
  <si>
    <t>начала реализации</t>
  </si>
  <si>
    <t>окончания реализации</t>
  </si>
  <si>
    <t>Обеспечение безопасных условий проживания населения путем улучшения экологической обстановки в населенных пунктах Мари-Турекского муниципального района</t>
  </si>
  <si>
    <t xml:space="preserve"> строительство и ремонт автомобильных дорог общего пользования населенных пунктов</t>
  </si>
  <si>
    <t>Уменьшение количества не санкционированных свалок ТБО, приобретенных контейнеров для раздельного сбора отходов;</t>
  </si>
  <si>
    <t>Подпрограмма 3</t>
  </si>
  <si>
    <t>Подпрограмма 4</t>
  </si>
  <si>
    <t>Подпрограмма 5</t>
  </si>
  <si>
    <t>Годовой объем ввода жилья</t>
  </si>
  <si>
    <t>Количество документов по плнировке территрий городских и сельских поселений</t>
  </si>
  <si>
    <t>Количество граждан, переселенных из аварийного жилищного фонда</t>
  </si>
  <si>
    <t>человек</t>
  </si>
  <si>
    <t>тыс.кв.м.</t>
  </si>
  <si>
    <t>кол-во в год</t>
  </si>
  <si>
    <t>км</t>
  </si>
  <si>
    <t>Уровень охвата населеннных пунктов современной системой сбора и вывоза ТБО</t>
  </si>
  <si>
    <t xml:space="preserve">Количество отремонтированных  МКД </t>
  </si>
  <si>
    <t>Количество отремонтированных гидротехнических сооружений</t>
  </si>
  <si>
    <t>штук</t>
  </si>
  <si>
    <t>%</t>
  </si>
  <si>
    <t>Снижение доли уличной канализационной сети, нуждающейся в замене, в суммарной протяженности уличной канализационной сети</t>
  </si>
  <si>
    <t>Снижение доли уличной водопроводной сети, нуждающейся в замене, в суммарной протяженности уличной водопроводной сети,</t>
  </si>
  <si>
    <t>Уменьшение количества ДТП</t>
  </si>
  <si>
    <t>Доля освоения бюджетных ассигнований, выделенных на санитарную очистку и благоустройство  населеннных пунктов</t>
  </si>
  <si>
    <t xml:space="preserve">Количество построенных жилых домов, Годовой объем ввода жилья </t>
  </si>
  <si>
    <t>Количество гибели людей на водных объектах</t>
  </si>
  <si>
    <t>человек/год</t>
  </si>
  <si>
    <t>Количество оборудованных пляжей муниципальных образований</t>
  </si>
  <si>
    <t>единиц</t>
  </si>
  <si>
    <r>
      <t>Количество подготовленных к действиям при ЧС руководящего состава районного звена территориальной подсистемы Республики Марий Эл единой государственной системы предупреждения и ликвидации чрезвычайных ситуаций, нештатных аварийно-спасательных формирований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населения</t>
    </r>
  </si>
  <si>
    <t>Количество объектов социальной сферы и объектов с массовым пребыванием граждан, защищенных в соответствии с установленными требованиями</t>
  </si>
  <si>
    <t>Единиц</t>
  </si>
  <si>
    <t>Количество мест отдыха населения 
у воды в городских и сельских поселениях, оборудованных общественными спасательными постами и наглядной агитацией</t>
  </si>
  <si>
    <t>Увеличение количества несанкционированных мест отдыха у воды, мест купания;
увеличение возможного роста гибели на водных объектах</t>
  </si>
  <si>
    <t xml:space="preserve">Обеспечение
выполнения задач
Подпрограммы
</t>
  </si>
  <si>
    <t>Несвоевременное оповещение населения об угрозе чрезвычайных ситуаций</t>
  </si>
  <si>
    <t>Достижение всех показателей Подпрограммы</t>
  </si>
  <si>
    <t xml:space="preserve"> Охват населения при реализации программы подготовки в области гражданской обороны, защиты населения и обеспечения пожарной безопасности.
 Материально-техническая база по предупреждению и ликвидации ЧС, пожарной безопасности и безопасности на водных объектах
</t>
  </si>
  <si>
    <t>Сектор ГО и ЧС Мари-Турекского муниципального района</t>
  </si>
  <si>
    <t>Не выполнение мероприятий по предупреждению и ликвидации чрезвычайных ситуаций</t>
  </si>
  <si>
    <t>Уменьшение количества гибели людей на водных объектах</t>
  </si>
  <si>
    <t>сектор ГО и ЧС администрации Мари-Турекского муниципального района</t>
  </si>
  <si>
    <t>Строительство и  модернизация   систем теплоснабжения</t>
  </si>
  <si>
    <t>Снижение уровня износа, потерь воды, аварийности сетей водоснабжения, энергоемкости транспортировки воды</t>
  </si>
  <si>
    <t>Строительство систем газоснабжения</t>
  </si>
  <si>
    <t>Снижение уровня износа основных фондов, издержек на эксплуатацию инженерной инфраструктуры</t>
  </si>
  <si>
    <t>Дальнейший износ систем инженерной инфраструктуры</t>
  </si>
  <si>
    <t>Количество построенных и отремонтированных объектов инженерной инфраструктуры</t>
  </si>
  <si>
    <t>Количество построенных газовых сетей</t>
  </si>
  <si>
    <t>окон-чания реализации</t>
  </si>
  <si>
    <t>Улучшение транспортной инфраструктуры населенных пунктов района</t>
  </si>
  <si>
    <t>Сохранение жизи и здоровья населения</t>
  </si>
  <si>
    <t>Уменьшение дорожно транспортных проишествий</t>
  </si>
  <si>
    <t xml:space="preserve">Увеличение гибели людей </t>
  </si>
  <si>
    <t>Cвязь с показателями подпрограммы</t>
  </si>
  <si>
    <t xml:space="preserve">кол-во </t>
  </si>
  <si>
    <t>Количество построенных и отремонтированных объектов коммунальной и инженерной инфраструктуры</t>
  </si>
  <si>
    <t>Обеспечение пожарной безопасности</t>
  </si>
  <si>
    <t>Подготовка к действиям при ЧС нештатных аварийно-спасательных формирований и населения</t>
  </si>
  <si>
    <t>Повышение подготовленности нештатных аварийно-спасательных формирований и населения</t>
  </si>
  <si>
    <t>Увеличение обученных учащихся мерам пожарной безопасности и правилам поведения при пожаре</t>
  </si>
  <si>
    <t>Увеличение травмированных, гибели людей при пожаре</t>
  </si>
  <si>
    <t xml:space="preserve">Количество оборудованных мест отдыха у воды, мест купания;
Количество подготовленных спасателей;
Количество информационных щитов, стендов, баннеров
</t>
  </si>
  <si>
    <t>Обеспечение безопасности на водных объектах</t>
  </si>
  <si>
    <t>Увеличение количества муниципальных пляжей (один), благоустроенных мест отдыха у воды,
снижение гибели людей на водных объектах</t>
  </si>
  <si>
    <t>Количество граждан,переселенных из авариного жилищногоф онда</t>
  </si>
  <si>
    <t>Количество граждан обеспеченных жильем</t>
  </si>
  <si>
    <t>Резервный фонд администрации</t>
  </si>
  <si>
    <t xml:space="preserve">Снижение возможного материального ущерба. Количество информационных щитов, стендов, баннеров
</t>
  </si>
  <si>
    <t xml:space="preserve">Доля освоения бюджетных ассигнований, выделенных на санитарную очистку и благоустройство  населеннных пунктов, Количество эколого-просветительских мероприятий </t>
  </si>
  <si>
    <t>Последствия нереализации основного мероприятия</t>
  </si>
  <si>
    <t>Обеспечение безопасности ГТС</t>
  </si>
  <si>
    <t xml:space="preserve">Количество эколого-просветительских мероприятий, смотров-конкурсов </t>
  </si>
  <si>
    <t>Количество построенных и отремонтированных объектов социальной сферы;</t>
  </si>
  <si>
    <t>Профилактика дорожно-транспортных проишествий</t>
  </si>
  <si>
    <t xml:space="preserve">Строительство и ремонт автомобильных дорог общего пользования </t>
  </si>
  <si>
    <t>км.</t>
  </si>
  <si>
    <t>Таблица 1</t>
  </si>
  <si>
    <t>Таблица 4</t>
  </si>
  <si>
    <t>Таблица 5</t>
  </si>
  <si>
    <t>№ п/п</t>
  </si>
  <si>
    <t>Таблица 3</t>
  </si>
  <si>
    <t>904  0000 0300000  000 000</t>
  </si>
  <si>
    <t>904  0000 0310000  000 000</t>
  </si>
  <si>
    <t>904  0412 0320000  000 000</t>
  </si>
  <si>
    <t>Код бюджетной классификации</t>
  </si>
  <si>
    <t>Модернизация и развитие сети автомобильных дорог общего пользования</t>
  </si>
  <si>
    <t>Повышение безопасности дорожного движения на автомобильных дорогах общего пользования</t>
  </si>
  <si>
    <t>Обеспечение пожарной безопасности и безопасности людей на водных объектах</t>
  </si>
  <si>
    <t>Подпрограмма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годы»;</t>
  </si>
  <si>
    <t>Подпрограмма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годы»</t>
  </si>
  <si>
    <t>Единица измерения</t>
  </si>
  <si>
    <t>Отдел архитектуры и муниципального хозяйства администрации Мари-Турекского муниципального района</t>
  </si>
  <si>
    <t>Администрация Мари-Турекского муниципального района</t>
  </si>
  <si>
    <t>Администрация Мари-Турекского муниципального района, Городская администрация и сельские администрации</t>
  </si>
  <si>
    <t>Финансовый отдел Мари-Турекского муниципального района</t>
  </si>
  <si>
    <t>Городская администрация и сельские администрации</t>
  </si>
  <si>
    <t>Содержание и организация деятельности единой дежурно-диспетчерской службы Мари-Турекского муниципального района</t>
  </si>
  <si>
    <t>Финансовый отдел Мари-Турекского муниципального района, сектор ГО и ЧС Мари-Турекского муниципального района</t>
  </si>
  <si>
    <t>Отдел архитектуры и муниципального хозяйства и Сектор ГО и ЧС администрации Мари-Турекского муниципального района, Отдел образования и по делам молодежи, отдел культуры, физкультуры и спорта администрации Мари-Турекского муниципального района</t>
  </si>
  <si>
    <t>Зыков А.С. первый заместитель главы администрации   Мари-Турекского муниципального района</t>
  </si>
  <si>
    <t>Пахомов В.В. Руководитель отдела  архитектуры и муниципального хозяйства администрации Мари-Турекского муниципального района</t>
  </si>
  <si>
    <t>Обеспечение качественными коммунальными услугами в Мари-Турекскиом муниципальном районе</t>
  </si>
  <si>
    <t>Региональный проект Оздоровление Волги"</t>
  </si>
  <si>
    <t>Сокращение доли загрязненных сточных вод</t>
  </si>
  <si>
    <t>Совершенствование и техническое обслуживание муниципальной системы</t>
  </si>
  <si>
    <t>Создание и построение АПК "Безопасный город"</t>
  </si>
  <si>
    <t>заведующий сектором ГО и ЧС администрации Мари-Турекского муниципального района Г.А. Светлакова  Зыков А.С. первый заместитель главы администрации   Мари-Турекского муниципального района</t>
  </si>
  <si>
    <t>Зыков А.С. первый заместитель главы администрации   Мари-Турекского муниципального района , Главы администраций сельских поселений</t>
  </si>
  <si>
    <t>Капитальный ремонт гидротехнических сооружений</t>
  </si>
  <si>
    <t>Обеспечение благоприятной для жизни человека природной среды</t>
  </si>
  <si>
    <t>Формирование экологической культуры населения района. Совершенствование системы сбора и вывоза ТБО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</si>
  <si>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</si>
  <si>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</si>
  <si>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</si>
  <si>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</si>
  <si>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</si>
  <si>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</si>
  <si>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</si>
  <si>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</si>
  <si>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</si>
  <si>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</si>
  <si>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</si>
  <si>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</si>
  <si>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</si>
  <si>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</si>
  <si>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</si>
  <si>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</si>
  <si>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</si>
  <si>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Муниципальная программа</t>
  </si>
  <si>
    <t>Администрация Мари-Турекского муниципального района,Городская  администрация  и сельские администрации</t>
  </si>
  <si>
    <t>000</t>
  </si>
  <si>
    <t>0000</t>
  </si>
  <si>
    <t>0300000000</t>
  </si>
  <si>
    <t>904</t>
  </si>
  <si>
    <t>Основное мероприятие</t>
  </si>
  <si>
    <r>
      <rPr>
        <b/>
        <sz val="11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</si>
  <si>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 xml:space="preserve">          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</si>
  <si>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0113</t>
  </si>
  <si>
    <r>
      <rPr>
        <b/>
        <sz val="11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2978</t>
    </r>
    <r>
      <rPr>
        <b/>
        <sz val="11"/>
        <color indexed="17"/>
        <rFont val="Calibri"/>
        <family val="2"/>
      </rPr>
      <t>0</t>
    </r>
  </si>
  <si>
    <t>Подпрограмма2</t>
  </si>
  <si>
    <t xml:space="preserve">          Осуществление полномочий по решению вопросов местного значения в границах поселения водоснабжения населения, водоотведения</t>
  </si>
  <si>
    <t>244</t>
  </si>
  <si>
    <t xml:space="preserve">          Осуществление полномочий по решению вопросов местного значения в границах поселения теплоснабжения населения</t>
  </si>
  <si>
    <t>0502</t>
  </si>
  <si>
    <t>0320127410</t>
  </si>
  <si>
    <t>811</t>
  </si>
  <si>
    <t>0602</t>
  </si>
  <si>
    <t>414</t>
  </si>
  <si>
    <t>032G650130</t>
  </si>
  <si>
    <t>Осуществление целевых мероприятий в отношении автомобильных дорог общего пользования местного значения в рамках реализации полномочий района  за счёт средств муниципального дорожного фонда Мари-Турекского муниципального района</t>
  </si>
  <si>
    <t>0409</t>
  </si>
  <si>
    <t>540</t>
  </si>
  <si>
    <t>Муниципальный дорожный фонд Мари-Турекского муниципального района</t>
  </si>
  <si>
    <t>870</t>
  </si>
  <si>
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 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</si>
  <si>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 на содержание автомобильных дорог общего пользования местного значения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</si>
  <si>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</si>
  <si>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</si>
  <si>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0335018</t>
  </si>
  <si>
    <t>Субсидии на реализацию мероприятий подпрограммы "Автомобильные дороги" федеральной целевой программы "Развитие транспортной системы России (2010-2020 годы)</t>
  </si>
  <si>
    <t>0335115</t>
  </si>
  <si>
    <t xml:space="preserve">          Осуществление целевых мероприятий в отношении автомобильных дорог общего пользования местного значения(софинансирование за счёт средств муниципального дорожного фонда Мари-Турекского муниципального района)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</si>
  <si>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счет средств бюджета Мари-Турекского муниципального района на содержание автомобильных дорог общего пользования местного значения</t>
  </si>
  <si>
    <t>0330149990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</si>
  <si>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счет средств бюджета Мари-Турекского муниципального района на содержание автомобильных дорог общего пользования местного значения</t>
  </si>
  <si>
    <t>0330149991</t>
  </si>
  <si>
    <t>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Мари-Турекского муниципального района</t>
  </si>
  <si>
    <t>Отдел архитектуры и муниципального хозяйства администрации МО "Мари-Турекский муниципальный район"</t>
  </si>
  <si>
    <t>Реализация мероприятий в целях повышения безопасности дорожного движения на автомобильных дорогах общего пользования</t>
  </si>
  <si>
    <t>0334905</t>
  </si>
  <si>
    <t xml:space="preserve">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на мероприятия по приведению пешеходных переходов в соответствие с требованиями новых национальных стандартов, за счет средств муниципального дорожного фонда Мари-Турекского муниципального района</t>
  </si>
  <si>
    <t>0330229950</t>
  </si>
  <si>
    <t xml:space="preserve">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на мероприятия по приведению пешеходных переходов в соответствие с требованиями новых национальных стандартов, за счет средств бюджета Мари-Турекского муниципального района</t>
  </si>
  <si>
    <t>0330249950</t>
  </si>
  <si>
    <t>Отдел архитектуры и муниципального хозяйства, комитет по оперативному управлению муниципальным имуществом и земельными ресурсами администрации Мари-Турекского муниципального района</t>
  </si>
  <si>
    <t>Обследование муниципальных дорог</t>
  </si>
  <si>
    <t>Субвенции бюджетам муниципальных образований на осуществление переданных государственных полномочий Республики Марий Эл по предоставлению мер социальной поддержки граждан в области транспортного обслуживания</t>
  </si>
  <si>
    <t>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</t>
  </si>
  <si>
    <t>Сектор ГОиЧС Мари-Турекского муниципального района</t>
  </si>
  <si>
    <t>0309</t>
  </si>
  <si>
    <t>Сектор ГОиЧС МО Мари-Турекского муниципального района</t>
  </si>
  <si>
    <t>Резервный фонд Правительства Республики Марий Эл</t>
  </si>
  <si>
    <t>Мероприятия по обеспечению безопасности людей на водных объектах</t>
  </si>
  <si>
    <t xml:space="preserve">          Осуществление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</si>
  <si>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>Благоустройство и охрана окружающей среды Мари-Турекского муниципального района на 2017-2025 годы</t>
  </si>
  <si>
    <t>Администрация Мари-Турекского муниципального района,Городская администрация и сельские администрации</t>
  </si>
  <si>
    <t>Экологическое просвещение и воспитание. Формирование экологической культуры.</t>
  </si>
  <si>
    <t>0603</t>
  </si>
  <si>
    <t>Мероприятия по экологическому просвещению и воспитанию, формированию экологической культуры</t>
  </si>
  <si>
    <t>Оценка расходов  (тыс. руб.) по годам</t>
  </si>
  <si>
    <t>ВСЕГО</t>
  </si>
  <si>
    <t>Бюджет Мари-Турекского муниципального района</t>
  </si>
  <si>
    <t>Федеральный бюджет</t>
  </si>
  <si>
    <t>Республиканский бюджет</t>
  </si>
  <si>
    <t>Бюджет городского и сельских поселений</t>
  </si>
  <si>
    <t>Внебюджетные источники</t>
  </si>
  <si>
    <t xml:space="preserve">   Основное мероприятие </t>
  </si>
  <si>
    <t>032G600000</t>
  </si>
  <si>
    <t xml:space="preserve">Модернизация коммунальной инфраструктуры жилищно-коммунального хозяйства </t>
  </si>
  <si>
    <t>Подпрограмма 2 «Комплексное развитие инженерной инфраструктуры Мари-Турекского муниципального района на 2017-2025 годы»;</t>
  </si>
  <si>
    <t>Подпрограмма 3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годы»;</t>
  </si>
  <si>
    <t>2017-2025 гг.</t>
  </si>
  <si>
    <t>Основное мероприятие 1.Разработка документов территориального планирования, иных нормативно правовых актов в области регулирования градостроительной деятельности</t>
  </si>
  <si>
    <t>Основное мероприятие. Обеспечение качественными коммунальными услугами в Мари-Турекскиом муниципальном районе</t>
  </si>
  <si>
    <t>Основное мероприятие. Строительство, ремонт и проектирование автомобильных дорог общего пользования</t>
  </si>
  <si>
    <t>Основное мероприятие. Капитальный ремонт гидротехнических сооружений</t>
  </si>
  <si>
    <t xml:space="preserve">"Градостроительный кодекс Российской Федерации" от 29.12.2004 N 190-ФЗ </t>
  </si>
  <si>
    <t>"Жилищный кодекс Российской Федерации" от 29.12.2004 N 188-ФЗ</t>
  </si>
  <si>
    <t>1. Основные принципы законодательства о градостроительной деятельности
 2. Законодательство о градостроительной деятельности
3. Отношения, регулируемые законодательством о градостроительной деятельности
4.Субъекты градостроительных отношений
5. Общественные обсуждения, публичные слушания по проектам генеральных планов, проектам правил землепользования и застройки, проектам планировки территории, проектам межевания территории, проектам правил благоустройства территорий, проектам решений о предоставлении разрешения на условно разрешенный вид использования земельного участка или объекта капитального строительства, проектам решений о предоставлении разрешения на отклонение от предельных параметров разрешенного строительства, реконструкции объектов капитального строительства</t>
  </si>
  <si>
    <t>1.Основные начала жилищного законодательства
2. Обеспечение условий для осуществления права на жилище                                                                      3.Жилищное законодательство</t>
  </si>
  <si>
    <t xml:space="preserve">Постановления Правительства Республики Марий Эл от 28 декабря 2018 г. № 520 «О государственной программе Республики Марий Эл «Развитие дорожного хозяйства на период до 2025 года»;  ПрограммаРоссийской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2013-2020 годы» </t>
  </si>
  <si>
    <t>1. удовлетворение потребностей в грузовых и пассажирских перевозках по автомобильным дорогам общего пользования республиканского значения Республики Марий Эл, соответствующим нормативным требованиям;
 2. развитие сети автомобильных дорог общего пользования республиканского значения Республики Марий Эл, устранение отсутствия транспортных связей;       3. совершенствование системы управления в области обеспечения безопасности дорожного движения;
4. предупреждение опасного поведения участников дорожного движения и повышение профессиональной надежности водителей транспортных средств;
5. совершенствование информационного, организационного и технического обеспечения контрольно-надзорной деятельности в дорожной отрасли;
6. разработка и применение эффективных схем, методов и средств организации дорожного движения.</t>
  </si>
  <si>
    <t>1.Законодательство в области охраны окружающей среды
2.Основные принципы охраны окружающей среды
3. Объекты охраны окружающей среды
4. Загрязняющие вещества
5. Категории объектов, оказывающих негативное воздействие на окружающую среду</t>
  </si>
  <si>
    <t xml:space="preserve">Основное мероприятие. Реализация мероприятий гражданской обороны, по предупреждению и ликвидации чрезвычайных ситуаций </t>
  </si>
  <si>
    <t xml:space="preserve">Федеральный закон "Об охране окружающей среды" от 10.01.2002 N 7-ФЗ; </t>
  </si>
  <si>
    <t xml:space="preserve">Федеральный закон от 21.12.94 N 68-ФЗ " О ЗАЩИТЕ НАСЕЛЕНИЯ И ТЕРРИТОРИЙ ОТ ЧРЕЗВЫЧАЙНЫХ СИТУАЦИЙ ПРИРОДНОГО И ТЕХНОГЕННОГО ХАРАКТЕРА"; 
ПОСТАНОВЛЕНИЕ ПРАВИТЕЛЬСТВО РОССИЙСКОЙ ФЕДЕРАЦИИ от 15 апреля 2014 года N 300 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объектах"; Федеральный закон "О гражданской обороне" от 12.02.1998 N 28-ФЗ 
</t>
  </si>
  <si>
    <t>1.Задачи в области гражданской обороны
 2.Правовое регулирование в области гражданской обороны
3. Принципы организации и ведения гражданской обороны
4. Координация деятельности органов управления гражданской обороной и сил гражданской обороны;
5. Цели настоящего Федерального закона
6. Единая государственная система предупреждения и ликвидации чрезвычайных ситуаций
7. Функционирование органов управления и сил единой государственной системы предупреждения и ликвидации чрезвычайных ситуаций
8. Определение границ зон чрезвычайных ситуаций и зон экстренного оповещения населения
9. Гласность и информация в области защиты населения и территорий от чрезвычайных ситуаций</t>
  </si>
  <si>
    <t>План реализации муниципальной программы Мари-Турекского муниципального района</t>
  </si>
  <si>
    <t>Таблица 7</t>
  </si>
  <si>
    <t xml:space="preserve">Проектные и изыскателькие работы, иные работы и услуги в рамках реализации мероприятий по сокращению дол загрязненных сточных вод.                             Строительство очистных сооружений с. Косолапово Мари-Турекского района Республики Марий Эл       </t>
  </si>
  <si>
    <t xml:space="preserve">
Перечень  основных мероприятий муниципальной  программы
</t>
  </si>
  <si>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</si>
  <si>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</si>
  <si>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Расходы бюджета  Мари-Турекского муниципального района</t>
  </si>
  <si>
    <t>на оказание муниципальной  услуги, тыс. рублей</t>
  </si>
  <si>
    <t>Прогноз сводных показателей муниципальных  заданий на оказание муниципальных  услуг муниципальными  учреждениями Мари-Турекского муниципального района по муниципальной программе  Мари-Турекского муниципального района</t>
  </si>
  <si>
    <t>Фактические расходы (кассовые расходы источников ресурсного обеспечения)</t>
  </si>
  <si>
    <t>Таблица 11</t>
  </si>
  <si>
    <t xml:space="preserve">Оценка расходов
(в соответствии с государственной программой) 
</t>
  </si>
  <si>
    <t>Основное мероприятие Восстановление и охрана водных объектов</t>
  </si>
  <si>
    <t>Расходы на восстановление водных объектов, защита от негативного воздействия вод</t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</si>
  <si>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</si>
  <si>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</si>
  <si>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</si>
  <si>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</si>
  <si>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</si>
  <si>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29940</t>
    </r>
    <r>
      <rPr>
        <b/>
        <sz val="11"/>
        <color indexed="17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</si>
  <si>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2960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</si>
  <si>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</si>
  <si>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 xml:space="preserve">1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</si>
  <si>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>2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</si>
  <si>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L018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</si>
  <si>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</si>
  <si>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4904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</si>
  <si>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4905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</si>
  <si>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</si>
  <si>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4912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</si>
  <si>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7002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</si>
  <si>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</si>
  <si>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</si>
  <si>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2946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</si>
  <si>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</si>
  <si>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0129490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</si>
  <si>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</si>
  <si>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2943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</si>
  <si>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4905</t>
    </r>
    <r>
      <rPr>
        <b/>
        <sz val="11"/>
        <color indexed="17"/>
        <rFont val="Calibri"/>
        <family val="2"/>
      </rPr>
      <t>0</t>
    </r>
  </si>
  <si>
    <t>Основное мероприятие "Восстановление и охрана водных объектов"</t>
  </si>
  <si>
    <t>Защита от негативного воздействия</t>
  </si>
  <si>
    <t>904  0603 0350129490</t>
  </si>
  <si>
    <t>Количество отремонтированных  МКД</t>
  </si>
  <si>
    <r>
      <t xml:space="preserve"> Сокращение доли загрязненных сточных вод     </t>
    </r>
    <r>
      <rPr>
        <b/>
        <sz val="10"/>
        <color indexed="8"/>
        <rFont val="Arial CYR"/>
        <family val="0"/>
      </rPr>
      <t>Строительство очистных сооружений с. Косолапово Мари-Турекского района Республики Марий Эл</t>
    </r>
    <r>
      <rPr>
        <sz val="10"/>
        <color indexed="8"/>
        <rFont val="Arial CYR"/>
        <family val="0"/>
      </rPr>
      <t xml:space="preserve"> </t>
    </r>
  </si>
  <si>
    <t>0501</t>
  </si>
  <si>
    <t>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</si>
  <si>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за счет средств Фонда содействия реформированию жилищно-коммунального хозяйства </t>
  </si>
  <si>
    <t>031F367483</t>
  </si>
  <si>
    <t>031F367484</t>
  </si>
  <si>
    <t>Реализация мероприятий по обеспечению устойчивого сокращения непригодного для проживания жилищного фонда за счет средствреспубликанского бюджета Республики Марий Эл</t>
  </si>
  <si>
    <t xml:space="preserve">Фонд содействия </t>
  </si>
  <si>
    <t>412</t>
  </si>
  <si>
    <t>853</t>
  </si>
  <si>
    <t>0320129120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</si>
  <si>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</si>
  <si>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299374</t>
    </r>
  </si>
  <si>
    <t xml:space="preserve">Реализация мероприятий гражданской обороны, предупреждению и ликвидации чрезвычайных ситуаций </t>
  </si>
  <si>
    <t>Увеличение стоимости прочих материальных запасов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</si>
  <si>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29851</t>
    </r>
  </si>
  <si>
    <t>0340229851</t>
  </si>
  <si>
    <t>Код бюджетной классификации (бюджет Мари-Турекского муниципального района)</t>
  </si>
  <si>
    <t>904  0113 0310100000 000 000</t>
  </si>
  <si>
    <t>904  0000 0340100000 000</t>
  </si>
  <si>
    <t>обеспечение безопасной жизнедеятельности населения Мари-Турекского муниципального района</t>
  </si>
  <si>
    <t>904 0501 031F367483 853</t>
  </si>
  <si>
    <t>031F300000</t>
  </si>
  <si>
    <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29781</t>
    </r>
  </si>
  <si>
    <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29791</t>
    </r>
  </si>
  <si>
    <t xml:space="preserve">Проектные и изыскателькие работы, иные работы и услуги в рамках реализации мероприятий по сокращению доли загрязненных сточных вод.                             Строительство очистных сооружений с. Косолапово Мари-Турекского района Республики Марий Эл       </t>
  </si>
  <si>
    <t>0340129470</t>
  </si>
  <si>
    <t>904  0502 0320100000  000 000</t>
  </si>
  <si>
    <t>904  0602 032G600000  000 000</t>
  </si>
  <si>
    <t>904  0000 0340000000 000</t>
  </si>
  <si>
    <t xml:space="preserve"> Главный специалист сектора  ГО и ЧС администрации Мари-Турекского муниципального района</t>
  </si>
  <si>
    <t>3202L3230</t>
  </si>
  <si>
    <t>245</t>
  </si>
  <si>
    <t>Создание резерва материально-технических ресурсов для предупреждения и ликвидации чрезвычайных ситуаций</t>
  </si>
  <si>
    <t>Строительство, содержание, ремонт и проектирование автомобильных дорог общего пользования</t>
  </si>
  <si>
    <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0710250</t>
    </r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</si>
  <si>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29660</t>
    </r>
  </si>
  <si>
    <t>Муниципальная программа «Развитие коммунальной, жилищной, дорожной  инфраструктуры,  строительства, охраны окружающей среды и обеспечения безопасности и жизнедеятельности населения  в Мари-Турекском  муниципальном районе на 2021-2025 годы»</t>
  </si>
  <si>
    <t>Подпрограмма «Развитие жилищного строительства в Мари-Турекском муниципальном районе на 2021-2025 годы»</t>
  </si>
  <si>
    <t>Подпрограмма «Комплексное развитие инженерной и коммунальной инфраструктуры Мари-Турекского муниципального района на 2021-2025 годы»</t>
  </si>
  <si>
    <t>Подпрограмма «Защита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2021-2025 годы»</t>
  </si>
  <si>
    <t xml:space="preserve">Подпрограмма «Развитие жилищного строительства в Мари-Турекском муниципальном районе на 2021-2025 годы» </t>
  </si>
  <si>
    <t>Подпрограмма «Комплексное развитие инженерной и коммунальной инфраструктуры Мари-Турекского муниципального района на 2021-2025 годы»;</t>
  </si>
  <si>
    <t>Подпрограмма «Благоустройство и охрана окружающей среды Мари-Турекского муниципального района на 2021-2025 годы»</t>
  </si>
  <si>
    <t>Подпрограмма 1«Развитие жилищного строительства в Мари-Турекском муниципальном районе  на 2021-2025 годы»;</t>
  </si>
  <si>
    <t>2021-2025 гг.</t>
  </si>
  <si>
    <t>Подпрограмма 4  «Защита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2021-2025 годы»;</t>
  </si>
  <si>
    <t>Подпрограмма 5 «Благоустройство и охрана окружающей среды Мари-Турекского  муниципального района на 2021-2025 годы;</t>
  </si>
  <si>
    <r>
      <rPr>
        <b/>
        <sz val="14"/>
        <color indexed="8"/>
        <rFont val="Calibri"/>
        <family val="2"/>
      </rPr>
      <t>Ресурсное обеспечение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реализации муниципальной программы 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Мари-Турекском муниципальном районе на 2021-2025 годы"</t>
    </r>
  </si>
  <si>
    <t>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Мари-Турекском муниципальном районе на 2021-2025 годы</t>
  </si>
  <si>
    <t>Развитие жилищного строительства в Мари-Турекском муниципальном районе на 2021-2025 годы</t>
  </si>
  <si>
    <t>Комплексное развитие инженерной  инфраструктуры Мари-Турекского муниципального района на 2021-2025 годы</t>
  </si>
  <si>
    <t>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2021-2025 годы</t>
  </si>
  <si>
    <t>Комплексное развитие инженерной и коммунальной инфраструктуры Мари-Турекского муниципального района на 2021-2025 годы</t>
  </si>
  <si>
    <t>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2021-2025 годы</t>
  </si>
  <si>
    <t>Благоустройство и охрана окружающей среды Мари-Турекского муниципального района на 2021-2025 годы</t>
  </si>
  <si>
    <t xml:space="preserve">Подпрограмма 1  «Развитие жилищного строительства в Мари-Турекском муниципальном районе на 2021-2025 годы» </t>
  </si>
  <si>
    <t>Подпрограмма 2 «Комплексное развитие инженерной и коммунальной инфраструктуры Мари-Турекского муниципального района на 2021-2025 годы»;</t>
  </si>
  <si>
    <t>Подпрограмма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2021-2025 годы»;</t>
  </si>
  <si>
    <t>0340229850</t>
  </si>
  <si>
    <t>-</t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</si>
  <si>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</si>
  <si>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</si>
  <si>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 xml:space="preserve">«Развитие коммунальной, жилищной, дорожной  инфраструктуры,  строительства, охраны окружающей среды и обеспечения безопасности и жизнедеятельности населения  в Мари-Турекском  муниципальном районе на 2021-2025 годы» </t>
  </si>
  <si>
    <t>Подпрограмма 1 «Развитие жилищного строительства в Мари-Турекском муниципальном районе на 2021-2025 годы»</t>
  </si>
  <si>
    <t>Основное мероприятие "Поддержка  платежеспособного спроса на жилье населения Мари-Турекского муниципального района"</t>
  </si>
  <si>
    <t>Подпрограмма 2 «Комплексное развитие инженерной и коммунальной инфраструктуры Мари-Турекского муниципального района на 2021-2025 годы»</t>
  </si>
  <si>
    <t>Подпрограмма  3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2021-2025 годы»</t>
  </si>
  <si>
    <t>Подпрограмма  5 «Благоустройство и охрана окружающей среды Мари-Турекского муниципального района на 2021-2025 годы»</t>
  </si>
  <si>
    <t>Подпрограмма 4 «Защита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2021-2025 годы»</t>
  </si>
  <si>
    <t>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</si>
  <si>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0700000</t>
    </r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</si>
  <si>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</si>
  <si>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Основное мероприятие"Региональный проект "Обеспечение устойчивого сокращения непригодного для проживания жилищного фонда"</t>
  </si>
  <si>
    <t>Основное мерприятие "Обеспечение качественными коммунальными услугами в Мари-Турекскиом муниципальном районе"</t>
  </si>
  <si>
    <t>Основное мероприятие "Региональный проект Оздоровление Волги"</t>
  </si>
  <si>
    <t>Основное мероприятие "Модернизация и развитие сети автомобильных дорог общего пользования"</t>
  </si>
  <si>
    <t xml:space="preserve">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</si>
  <si>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Основное мероприятие "Повышение безопасности дорожного движения на автомобильных дорогах общего пользования"</t>
  </si>
  <si>
    <t>904  0000 0330249040 244</t>
  </si>
  <si>
    <t xml:space="preserve">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</si>
  <si>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</si>
  <si>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продукции</t>
  </si>
  <si>
    <t>904  0409 0330129970 540</t>
  </si>
  <si>
    <t xml:space="preserve">9040409 03301S1150 414 </t>
  </si>
  <si>
    <t>Основное мероприятие "Реализация мероприятий гражданской обороны, предупреждению и ликвидации чрезвычайных ситуаций "</t>
  </si>
  <si>
    <t>Основное мероприятие "Обеспечение пожарной безопасности и безопасности людей на водных объектах"</t>
  </si>
  <si>
    <t>Основное мероприятие "Обеспечение благоприятной для жизни человека природной среды"</t>
  </si>
  <si>
    <t>Основное мероприятие "Разработка документов территориального планирования, иных нормативно-правовых актов в области регулирования градостроительной деятельности"</t>
  </si>
  <si>
    <t>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</si>
  <si>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904  0000 0310129780 244</t>
  </si>
  <si>
    <t>904  0000 0310129780 000</t>
  </si>
  <si>
    <t>904  0502 0320127410 811</t>
  </si>
  <si>
    <t>904  0502 0320129120 244</t>
  </si>
  <si>
    <t xml:space="preserve">     Осуществление полномочий по решению вопросов местного значения в границах поселения водоснабжения населения, водоотведения</t>
  </si>
  <si>
    <t>Осуществление полномочий по решению вопросов местного значения в границах поселения теплоснабжения населения</t>
  </si>
  <si>
    <t>904  0113 0320129781 244</t>
  </si>
  <si>
    <t>904  0113 0320129791 244</t>
  </si>
  <si>
    <t xml:space="preserve">          Проектные и изыскательские работы, иные работы и услуги в рамках реализации мероприятий по сокращению доли загрязненных сточных вод</t>
  </si>
  <si>
    <t xml:space="preserve">          Содержание и организация деятельности единой дежурно-диспетчерской службы Мари-Турекского муниципального района</t>
  </si>
  <si>
    <t>904  0310 0340129470 000</t>
  </si>
  <si>
    <t>904  0309 0340200000 000</t>
  </si>
  <si>
    <t>904  0000 035000000 000</t>
  </si>
  <si>
    <t>Экологичское просвещение и воспитание.Формирование экологической культуры.</t>
  </si>
  <si>
    <t>904  0000 0350400000 000</t>
  </si>
  <si>
    <t>Бюджет городской и сельских администраций</t>
  </si>
  <si>
    <t>904 0501 031F300000 000</t>
  </si>
  <si>
    <t>904 0501 031F367484 853</t>
  </si>
  <si>
    <t>905 0501 031F367484 412</t>
  </si>
  <si>
    <t>904  0000 0330000 000 000</t>
  </si>
  <si>
    <t>904  0602 032G6Д0131  414 000</t>
  </si>
  <si>
    <t>904  0602 032G6Д0130  414 000</t>
  </si>
  <si>
    <t xml:space="preserve">904  0602 032G650130  414 </t>
  </si>
  <si>
    <t xml:space="preserve">   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</si>
  <si>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</si>
  <si>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t>904  0409 0330129971 540</t>
  </si>
  <si>
    <t>904  0409 0330129600 870</t>
  </si>
  <si>
    <t>904  0409 0330129974 540</t>
  </si>
  <si>
    <t>Резервный фонд администрации Мари-Турекского муниципального района</t>
  </si>
  <si>
    <t>904  0111 0340129660 870</t>
  </si>
  <si>
    <t>904 0501 031F367483 412</t>
  </si>
  <si>
    <t>904  0113 0310710250 313</t>
  </si>
  <si>
    <t>904  0113 0310700000 000</t>
  </si>
  <si>
    <t>904  0113 0340229850 244</t>
  </si>
  <si>
    <t>904  0113 0340229851 244</t>
  </si>
  <si>
    <t>904  0603 0350429430  244</t>
  </si>
  <si>
    <t xml:space="preserve">          Осуществление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</t>
  </si>
  <si>
    <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27000</t>
    </r>
  </si>
  <si>
    <t xml:space="preserve">    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</si>
  <si>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 xml:space="preserve">          Разработка и актуализация схем водоснабжения, водоотведения и схем теплоснабжения</t>
  </si>
  <si>
    <t xml:space="preserve">03301S1150                                     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</si>
  <si>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</si>
  <si>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121</t>
  </si>
  <si>
    <t>129</t>
  </si>
  <si>
    <t xml:space="preserve"> Обеспечение пожарной безопасности </t>
  </si>
  <si>
    <t>032G650134</t>
  </si>
  <si>
    <t>418</t>
  </si>
  <si>
    <t>032G650135</t>
  </si>
  <si>
    <t>419</t>
  </si>
  <si>
    <t>904  0502 0320127000 000</t>
  </si>
  <si>
    <t xml:space="preserve">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за счет средств муниципального дорожного фонда Мари-Турекского муниципального района</t>
  </si>
  <si>
    <t>904  0409 0330229950 540</t>
  </si>
  <si>
    <t>904  0310 0340229850 244</t>
  </si>
  <si>
    <t>очередной год  (2022)</t>
  </si>
  <si>
    <t>первый год планового периода (2023)</t>
  </si>
  <si>
    <t>второй год планового периода (2024)</t>
  </si>
  <si>
    <t>Разработка,строительство и реконструкция систем водоснабжения</t>
  </si>
  <si>
    <t>Фонд содействия</t>
  </si>
  <si>
    <t>60 собственников, 35 жилых помещения, 66 нанимателей социального найма (66 муниципальных помещений)</t>
  </si>
  <si>
    <t>905  0309 0340200000 000</t>
  </si>
  <si>
    <t>906  0309 0340200000 000</t>
  </si>
  <si>
    <t xml:space="preserve">        Социальные выплаты на возмещение части процентной ставки по кредитам, привлекаемым гражданами на газификацию индивидуального жилья</t>
  </si>
  <si>
    <t>1003</t>
  </si>
  <si>
    <t>313</t>
  </si>
  <si>
    <t>0320129133</t>
  </si>
  <si>
    <t>974</t>
  </si>
  <si>
    <t xml:space="preserve">Резервный фонд администрации Мари-Турекского муниципального района </t>
  </si>
  <si>
    <t>0340129880</t>
  </si>
  <si>
    <t>0320129785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</si>
</sst>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0.00000"/>
    <numFmt numFmtId="180" formatCode="0.0000"/>
    <numFmt numFmtId="181" formatCode="#,##0.0"/>
    <numFmt numFmtId="182" formatCode="#,##0.000"/>
    <numFmt numFmtId="183" formatCode="0.000000"/>
    <numFmt numFmtId="184" formatCode="0.0000000"/>
    <numFmt numFmtId="185" formatCode="#,##0.00&quot;р.&quot;"/>
    <numFmt numFmtId="186" formatCode="0.00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8"/>
      <name val="Times New Roman"/>
      <family val="1"/>
    </font>
    <font>
      <sz val="14"/>
      <color indexed="8"/>
      <name val="Arial"/>
      <family val="2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7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8"/>
      <name val="Arial CYR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Calibri"/>
      <family val="2"/>
    </font>
    <font>
      <sz val="14"/>
      <color rgb="FF00008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1" fontId="18" fillId="0" borderId="1">
      <alignment horizontal="center" vertical="top" shrinkToFit="1"/>
      <protection/>
    </xf>
    <xf numFmtId="1" fontId="59" fillId="0" borderId="2">
      <alignment horizontal="center" vertical="top" shrinkToFit="1"/>
      <protection/>
    </xf>
    <xf numFmtId="0" fontId="60" fillId="0" borderId="3">
      <alignment vertical="top" wrapText="1"/>
      <protection/>
    </xf>
    <xf numFmtId="0" fontId="60" fillId="0" borderId="2">
      <alignment vertical="top" wrapText="1"/>
      <protection/>
    </xf>
    <xf numFmtId="4" fontId="60" fillId="0" borderId="3">
      <alignment horizontal="right" vertical="top" shrinkToFit="1"/>
      <protection/>
    </xf>
    <xf numFmtId="0" fontId="60" fillId="0" borderId="3">
      <alignment vertical="top" wrapText="1"/>
      <protection/>
    </xf>
    <xf numFmtId="4" fontId="19" fillId="19" borderId="1">
      <alignment horizontal="right" vertical="top" shrinkToFit="1"/>
      <protection/>
    </xf>
    <xf numFmtId="4" fontId="59" fillId="0" borderId="3">
      <alignment horizontal="right" vertical="top" shrinkToFit="1"/>
      <protection/>
    </xf>
    <xf numFmtId="0" fontId="60" fillId="0" borderId="2">
      <alignment vertical="top" wrapText="1"/>
      <protection/>
    </xf>
    <xf numFmtId="0" fontId="61" fillId="0" borderId="2">
      <alignment vertical="top" wrapText="1"/>
      <protection/>
    </xf>
    <xf numFmtId="4" fontId="60" fillId="20" borderId="3">
      <alignment horizontal="right" vertical="top" shrinkToFit="1"/>
      <protection/>
    </xf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2" fillId="27" borderId="4" applyNumberFormat="0" applyAlignment="0" applyProtection="0"/>
    <xf numFmtId="0" fontId="63" fillId="28" borderId="5" applyNumberFormat="0" applyAlignment="0" applyProtection="0"/>
    <xf numFmtId="0" fontId="64" fillId="28" borderId="4" applyNumberFormat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9" borderId="10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3" borderId="0" applyNumberFormat="0" applyBorder="0" applyAlignment="0" applyProtection="0"/>
  </cellStyleXfs>
  <cellXfs count="732"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7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80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80" fillId="0" borderId="0" xfId="0" applyFont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81" fillId="0" borderId="0" xfId="0" applyFont="1" applyAlignment="1">
      <alignment vertical="top"/>
    </xf>
    <xf numFmtId="0" fontId="81" fillId="0" borderId="0" xfId="0" applyFont="1" applyAlignment="1">
      <alignment/>
    </xf>
    <xf numFmtId="0" fontId="81" fillId="0" borderId="2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1" xfId="0" applyFont="1" applyBorder="1" applyAlignment="1">
      <alignment vertical="top" wrapText="1"/>
    </xf>
    <xf numFmtId="0" fontId="4" fillId="0" borderId="27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177" fontId="78" fillId="0" borderId="3" xfId="0" applyNumberFormat="1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2" fillId="34" borderId="3" xfId="0" applyFont="1" applyFill="1" applyBorder="1" applyAlignment="1">
      <alignment vertical="top" wrapText="1"/>
    </xf>
    <xf numFmtId="0" fontId="83" fillId="34" borderId="3" xfId="0" applyFont="1" applyFill="1" applyBorder="1" applyAlignment="1">
      <alignment horizontal="center" vertical="center"/>
    </xf>
    <xf numFmtId="0" fontId="80" fillId="34" borderId="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20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4" fillId="0" borderId="3" xfId="0" applyFont="1" applyBorder="1" applyAlignment="1">
      <alignment horizontal="center" vertical="top" wrapText="1"/>
    </xf>
    <xf numFmtId="0" fontId="85" fillId="0" borderId="3" xfId="0" applyFont="1" applyBorder="1" applyAlignment="1">
      <alignment horizontal="center" vertical="top" wrapText="1"/>
    </xf>
    <xf numFmtId="0" fontId="85" fillId="0" borderId="3" xfId="0" applyFont="1" applyBorder="1" applyAlignment="1">
      <alignment horizontal="center" vertical="top"/>
    </xf>
    <xf numFmtId="0" fontId="81" fillId="0" borderId="3" xfId="0" applyFont="1" applyBorder="1" applyAlignment="1">
      <alignment vertical="top" wrapText="1"/>
    </xf>
    <xf numFmtId="0" fontId="0" fillId="34" borderId="0" xfId="0" applyFill="1" applyAlignment="1">
      <alignment/>
    </xf>
    <xf numFmtId="0" fontId="69" fillId="34" borderId="3" xfId="0" applyFont="1" applyFill="1" applyBorder="1" applyAlignment="1">
      <alignment horizontal="center" vertical="center"/>
    </xf>
    <xf numFmtId="0" fontId="0" fillId="34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81" fillId="0" borderId="3" xfId="0" applyFont="1" applyBorder="1" applyAlignment="1">
      <alignment horizontal="center"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justify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77" fontId="81" fillId="34" borderId="3" xfId="0" applyNumberFormat="1" applyFont="1" applyFill="1" applyBorder="1" applyAlignment="1">
      <alignment horizontal="center" vertical="center"/>
    </xf>
    <xf numFmtId="177" fontId="11" fillId="34" borderId="29" xfId="0" applyNumberFormat="1" applyFont="1" applyFill="1" applyBorder="1" applyAlignment="1">
      <alignment horizontal="center" vertical="center"/>
    </xf>
    <xf numFmtId="177" fontId="81" fillId="34" borderId="29" xfId="0" applyNumberFormat="1" applyFont="1" applyFill="1" applyBorder="1" applyAlignment="1">
      <alignment horizontal="center" vertical="center"/>
    </xf>
    <xf numFmtId="0" fontId="81" fillId="34" borderId="3" xfId="0" applyFont="1" applyFill="1" applyBorder="1" applyAlignment="1">
      <alignment horizontal="center" vertical="center"/>
    </xf>
    <xf numFmtId="0" fontId="86" fillId="0" borderId="3" xfId="0" applyFont="1" applyBorder="1" applyAlignment="1">
      <alignment/>
    </xf>
    <xf numFmtId="0" fontId="0" fillId="0" borderId="3" xfId="0" applyBorder="1" applyAlignment="1">
      <alignment/>
    </xf>
    <xf numFmtId="0" fontId="85" fillId="0" borderId="3" xfId="0" applyFont="1" applyBorder="1" applyAlignment="1">
      <alignment horizontal="justify"/>
    </xf>
    <xf numFmtId="0" fontId="81" fillId="34" borderId="0" xfId="0" applyFont="1" applyFill="1" applyAlignment="1">
      <alignment/>
    </xf>
    <xf numFmtId="0" fontId="25" fillId="19" borderId="1" xfId="0" applyFont="1" applyFill="1" applyBorder="1" applyAlignment="1">
      <alignment vertical="top" wrapText="1"/>
    </xf>
    <xf numFmtId="49" fontId="21" fillId="19" borderId="1" xfId="0" applyNumberFormat="1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vertical="top" wrapText="1"/>
    </xf>
    <xf numFmtId="0" fontId="26" fillId="35" borderId="1" xfId="0" applyFont="1" applyFill="1" applyBorder="1" applyAlignment="1">
      <alignment vertical="top" wrapText="1"/>
    </xf>
    <xf numFmtId="49" fontId="21" fillId="35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8" fillId="36" borderId="37" xfId="0" applyFont="1" applyFill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7" fillId="0" borderId="38" xfId="0" applyFont="1" applyBorder="1" applyAlignment="1">
      <alignment horizontal="center" vertical="top" wrapText="1"/>
    </xf>
    <xf numFmtId="0" fontId="23" fillId="0" borderId="37" xfId="0" applyFont="1" applyBorder="1" applyAlignment="1">
      <alignment vertical="top" wrapText="1"/>
    </xf>
    <xf numFmtId="49" fontId="0" fillId="0" borderId="38" xfId="0" applyNumberForma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49" fontId="0" fillId="35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vertical="top" wrapText="1"/>
    </xf>
    <xf numFmtId="0" fontId="19" fillId="0" borderId="1" xfId="41" applyNumberFormat="1" applyFont="1" applyBorder="1" applyProtection="1">
      <alignment vertical="top" wrapText="1"/>
      <protection/>
    </xf>
    <xf numFmtId="0" fontId="19" fillId="0" borderId="1" xfId="36" applyNumberFormat="1" applyFont="1" applyBorder="1" applyProtection="1">
      <alignment vertical="top" wrapText="1"/>
      <protection/>
    </xf>
    <xf numFmtId="0" fontId="25" fillId="36" borderId="1" xfId="0" applyFont="1" applyFill="1" applyBorder="1" applyAlignment="1">
      <alignment vertical="top" wrapText="1"/>
    </xf>
    <xf numFmtId="0" fontId="20" fillId="36" borderId="1" xfId="42" applyNumberFormat="1" applyFont="1" applyFill="1" applyBorder="1" applyProtection="1">
      <alignment vertical="top" wrapText="1"/>
      <protection/>
    </xf>
    <xf numFmtId="0" fontId="27" fillId="36" borderId="38" xfId="0" applyFont="1" applyFill="1" applyBorder="1" applyAlignment="1">
      <alignment horizontal="center" vertical="top" wrapText="1"/>
    </xf>
    <xf numFmtId="49" fontId="0" fillId="36" borderId="38" xfId="0" applyNumberFormat="1" applyFont="1" applyFill="1" applyBorder="1" applyAlignment="1">
      <alignment horizontal="center" vertical="center"/>
    </xf>
    <xf numFmtId="1" fontId="18" fillId="36" borderId="1" xfId="34" applyNumberFormat="1" applyFont="1" applyFill="1" applyBorder="1" applyAlignment="1" applyProtection="1">
      <alignment horizontal="center" vertical="center" shrinkToFit="1"/>
      <protection/>
    </xf>
    <xf numFmtId="49" fontId="0" fillId="36" borderId="1" xfId="0" applyNumberFormat="1" applyFill="1" applyBorder="1" applyAlignment="1">
      <alignment horizontal="center" vertical="center"/>
    </xf>
    <xf numFmtId="49" fontId="0" fillId="35" borderId="38" xfId="0" applyNumberFormat="1" applyFont="1" applyFill="1" applyBorder="1" applyAlignment="1">
      <alignment horizontal="center" vertical="center"/>
    </xf>
    <xf numFmtId="0" fontId="27" fillId="35" borderId="1" xfId="0" applyFont="1" applyFill="1" applyBorder="1" applyAlignment="1">
      <alignment vertical="top" wrapText="1"/>
    </xf>
    <xf numFmtId="49" fontId="21" fillId="0" borderId="37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28" fillId="0" borderId="1" xfId="0" applyNumberFormat="1" applyFont="1" applyBorder="1" applyAlignment="1">
      <alignment vertical="top" wrapText="1"/>
    </xf>
    <xf numFmtId="0" fontId="0" fillId="36" borderId="1" xfId="0" applyFill="1" applyBorder="1" applyAlignment="1">
      <alignment/>
    </xf>
    <xf numFmtId="0" fontId="20" fillId="0" borderId="1" xfId="42" applyNumberFormat="1" applyFont="1" applyBorder="1" applyProtection="1">
      <alignment vertical="top" wrapText="1"/>
      <protection/>
    </xf>
    <xf numFmtId="49" fontId="21" fillId="0" borderId="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1" xfId="0" applyFont="1" applyBorder="1" applyAlignment="1">
      <alignment wrapText="1"/>
    </xf>
    <xf numFmtId="0" fontId="23" fillId="36" borderId="39" xfId="0" applyFont="1" applyFill="1" applyBorder="1" applyAlignment="1">
      <alignment horizontal="center" vertical="top" wrapText="1"/>
    </xf>
    <xf numFmtId="49" fontId="21" fillId="36" borderId="37" xfId="0" applyNumberFormat="1" applyFont="1" applyFill="1" applyBorder="1" applyAlignment="1">
      <alignment horizontal="center" vertical="center"/>
    </xf>
    <xf numFmtId="0" fontId="26" fillId="35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3" fillId="36" borderId="1" xfId="0" applyFont="1" applyFill="1" applyBorder="1" applyAlignment="1">
      <alignment vertical="top" wrapText="1"/>
    </xf>
    <xf numFmtId="177" fontId="0" fillId="0" borderId="23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81" fillId="37" borderId="0" xfId="0" applyFont="1" applyFill="1" applyAlignment="1">
      <alignment/>
    </xf>
    <xf numFmtId="0" fontId="69" fillId="37" borderId="3" xfId="0" applyFont="1" applyFill="1" applyBorder="1" applyAlignment="1">
      <alignment horizontal="center" vertical="center"/>
    </xf>
    <xf numFmtId="0" fontId="0" fillId="37" borderId="3" xfId="0" applyFill="1" applyBorder="1" applyAlignment="1">
      <alignment horizontal="center"/>
    </xf>
    <xf numFmtId="177" fontId="22" fillId="38" borderId="1" xfId="0" applyNumberFormat="1" applyFont="1" applyFill="1" applyBorder="1" applyAlignment="1">
      <alignment horizontal="center" vertical="center"/>
    </xf>
    <xf numFmtId="177" fontId="22" fillId="37" borderId="1" xfId="0" applyNumberFormat="1" applyFont="1" applyFill="1" applyBorder="1" applyAlignment="1">
      <alignment horizontal="center" vertical="center"/>
    </xf>
    <xf numFmtId="177" fontId="22" fillId="39" borderId="1" xfId="0" applyNumberFormat="1" applyFont="1" applyFill="1" applyBorder="1" applyAlignment="1">
      <alignment horizontal="center" vertical="center"/>
    </xf>
    <xf numFmtId="177" fontId="21" fillId="37" borderId="1" xfId="0" applyNumberFormat="1" applyFont="1" applyFill="1" applyBorder="1" applyAlignment="1">
      <alignment horizontal="center" vertical="center"/>
    </xf>
    <xf numFmtId="177" fontId="0" fillId="37" borderId="1" xfId="0" applyNumberFormat="1" applyFont="1" applyFill="1" applyBorder="1" applyAlignment="1">
      <alignment horizontal="center" vertical="center"/>
    </xf>
    <xf numFmtId="177" fontId="24" fillId="39" borderId="1" xfId="0" applyNumberFormat="1" applyFont="1" applyFill="1" applyBorder="1" applyAlignment="1">
      <alignment horizontal="center" vertical="center"/>
    </xf>
    <xf numFmtId="177" fontId="24" fillId="37" borderId="1" xfId="0" applyNumberFormat="1" applyFont="1" applyFill="1" applyBorder="1" applyAlignment="1">
      <alignment horizontal="center" vertical="center"/>
    </xf>
    <xf numFmtId="177" fontId="0" fillId="37" borderId="38" xfId="0" applyNumberFormat="1" applyFont="1" applyFill="1" applyBorder="1" applyAlignment="1">
      <alignment horizontal="center" vertical="center"/>
    </xf>
    <xf numFmtId="177" fontId="0" fillId="40" borderId="38" xfId="0" applyNumberFormat="1" applyFont="1" applyFill="1" applyBorder="1" applyAlignment="1">
      <alignment horizontal="center" vertical="center"/>
    </xf>
    <xf numFmtId="177" fontId="22" fillId="39" borderId="38" xfId="0" applyNumberFormat="1" applyFont="1" applyFill="1" applyBorder="1" applyAlignment="1">
      <alignment horizontal="center" vertical="center"/>
    </xf>
    <xf numFmtId="177" fontId="22" fillId="37" borderId="38" xfId="0" applyNumberFormat="1" applyFont="1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177" fontId="0" fillId="37" borderId="1" xfId="0" applyNumberFormat="1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22" fillId="37" borderId="1" xfId="0" applyFont="1" applyFill="1" applyBorder="1" applyAlignment="1">
      <alignment horizontal="center" vertical="center"/>
    </xf>
    <xf numFmtId="0" fontId="22" fillId="39" borderId="1" xfId="0" applyFont="1" applyFill="1" applyBorder="1" applyAlignment="1">
      <alignment horizontal="center" vertical="center"/>
    </xf>
    <xf numFmtId="0" fontId="22" fillId="41" borderId="1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 vertical="top"/>
    </xf>
    <xf numFmtId="0" fontId="0" fillId="41" borderId="1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177" fontId="0" fillId="42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0" fillId="0" borderId="3" xfId="35" applyFont="1" applyProtection="1">
      <alignment vertical="top" wrapText="1"/>
      <protection/>
    </xf>
    <xf numFmtId="0" fontId="4" fillId="34" borderId="0" xfId="0" applyFont="1" applyFill="1" applyAlignment="1">
      <alignment horizontal="justify" vertical="center"/>
    </xf>
    <xf numFmtId="2" fontId="0" fillId="0" borderId="0" xfId="0" applyNumberFormat="1" applyAlignment="1">
      <alignment/>
    </xf>
    <xf numFmtId="49" fontId="0" fillId="36" borderId="38" xfId="0" applyNumberForma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top" wrapText="1"/>
    </xf>
    <xf numFmtId="179" fontId="24" fillId="37" borderId="1" xfId="0" applyNumberFormat="1" applyFont="1" applyFill="1" applyBorder="1" applyAlignment="1">
      <alignment horizontal="center" vertical="center"/>
    </xf>
    <xf numFmtId="179" fontId="0" fillId="37" borderId="38" xfId="0" applyNumberFormat="1" applyFont="1" applyFill="1" applyBorder="1" applyAlignment="1">
      <alignment horizontal="center" vertical="center"/>
    </xf>
    <xf numFmtId="180" fontId="22" fillId="37" borderId="38" xfId="0" applyNumberFormat="1" applyFont="1" applyFill="1" applyBorder="1" applyAlignment="1">
      <alignment horizontal="center" vertical="center"/>
    </xf>
    <xf numFmtId="176" fontId="0" fillId="37" borderId="1" xfId="0" applyNumberFormat="1" applyFill="1" applyBorder="1" applyAlignment="1">
      <alignment horizontal="center" vertical="center"/>
    </xf>
    <xf numFmtId="180" fontId="0" fillId="37" borderId="1" xfId="0" applyNumberFormat="1" applyFill="1" applyBorder="1" applyAlignment="1">
      <alignment horizontal="center" vertical="center"/>
    </xf>
    <xf numFmtId="176" fontId="22" fillId="37" borderId="1" xfId="0" applyNumberFormat="1" applyFont="1" applyFill="1" applyBorder="1" applyAlignment="1">
      <alignment horizontal="center" vertical="center"/>
    </xf>
    <xf numFmtId="180" fontId="22" fillId="37" borderId="1" xfId="0" applyNumberFormat="1" applyFont="1" applyFill="1" applyBorder="1" applyAlignment="1">
      <alignment horizontal="center" vertical="center"/>
    </xf>
    <xf numFmtId="179" fontId="22" fillId="37" borderId="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79" fontId="22" fillId="43" borderId="1" xfId="0" applyNumberFormat="1" applyFont="1" applyFill="1" applyBorder="1" applyAlignment="1">
      <alignment horizontal="center" vertical="center"/>
    </xf>
    <xf numFmtId="0" fontId="22" fillId="43" borderId="1" xfId="0" applyNumberFormat="1" applyFont="1" applyFill="1" applyBorder="1" applyAlignment="1">
      <alignment horizontal="center" vertical="center"/>
    </xf>
    <xf numFmtId="0" fontId="22" fillId="44" borderId="1" xfId="0" applyNumberFormat="1" applyFont="1" applyFill="1" applyBorder="1" applyAlignment="1">
      <alignment horizontal="center" vertical="center"/>
    </xf>
    <xf numFmtId="0" fontId="22" fillId="34" borderId="1" xfId="0" applyNumberFormat="1" applyFont="1" applyFill="1" applyBorder="1" applyAlignment="1">
      <alignment horizontal="center" vertical="center"/>
    </xf>
    <xf numFmtId="0" fontId="21" fillId="43" borderId="1" xfId="0" applyNumberFormat="1" applyFont="1" applyFill="1" applyBorder="1" applyAlignment="1">
      <alignment horizontal="center" vertical="center"/>
    </xf>
    <xf numFmtId="0" fontId="21" fillId="34" borderId="1" xfId="0" applyNumberFormat="1" applyFont="1" applyFill="1" applyBorder="1" applyAlignment="1">
      <alignment horizontal="center" vertical="center"/>
    </xf>
    <xf numFmtId="0" fontId="0" fillId="43" borderId="1" xfId="0" applyNumberFormat="1" applyFont="1" applyFill="1" applyBorder="1" applyAlignment="1">
      <alignment horizontal="center" vertical="center"/>
    </xf>
    <xf numFmtId="0" fontId="0" fillId="34" borderId="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24" fillId="43" borderId="1" xfId="0" applyNumberFormat="1" applyFont="1" applyFill="1" applyBorder="1" applyAlignment="1">
      <alignment horizontal="center" vertical="center"/>
    </xf>
    <xf numFmtId="176" fontId="24" fillId="43" borderId="1" xfId="0" applyNumberFormat="1" applyFont="1" applyFill="1" applyBorder="1" applyAlignment="1">
      <alignment horizontal="center" vertical="center"/>
    </xf>
    <xf numFmtId="0" fontId="24" fillId="44" borderId="1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top"/>
    </xf>
    <xf numFmtId="177" fontId="0" fillId="34" borderId="1" xfId="0" applyNumberFormat="1" applyFont="1" applyFill="1" applyBorder="1" applyAlignment="1">
      <alignment horizontal="center" vertical="center"/>
    </xf>
    <xf numFmtId="177" fontId="0" fillId="34" borderId="38" xfId="0" applyNumberFormat="1" applyFont="1" applyFill="1" applyBorder="1" applyAlignment="1">
      <alignment horizontal="center" vertical="center"/>
    </xf>
    <xf numFmtId="0" fontId="0" fillId="43" borderId="38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43" borderId="40" xfId="0" applyNumberFormat="1" applyFont="1" applyFill="1" applyBorder="1" applyAlignment="1">
      <alignment horizontal="center" vertical="center"/>
    </xf>
    <xf numFmtId="0" fontId="22" fillId="43" borderId="38" xfId="0" applyNumberFormat="1" applyFont="1" applyFill="1" applyBorder="1" applyAlignment="1">
      <alignment horizontal="center" vertical="center"/>
    </xf>
    <xf numFmtId="0" fontId="0" fillId="43" borderId="1" xfId="0" applyNumberFormat="1" applyFill="1" applyBorder="1" applyAlignment="1">
      <alignment horizontal="center" vertical="center"/>
    </xf>
    <xf numFmtId="0" fontId="0" fillId="34" borderId="1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43" borderId="1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23" fillId="34" borderId="1" xfId="0" applyFont="1" applyFill="1" applyBorder="1" applyAlignment="1">
      <alignment vertical="top" wrapText="1"/>
    </xf>
    <xf numFmtId="0" fontId="27" fillId="34" borderId="1" xfId="0" applyFont="1" applyFill="1" applyBorder="1" applyAlignment="1">
      <alignment vertical="top" wrapText="1"/>
    </xf>
    <xf numFmtId="49" fontId="0" fillId="34" borderId="1" xfId="0" applyNumberFormat="1" applyFill="1" applyBorder="1" applyAlignment="1">
      <alignment horizontal="center" vertical="center"/>
    </xf>
    <xf numFmtId="49" fontId="16" fillId="34" borderId="1" xfId="0" applyNumberFormat="1" applyFont="1" applyFill="1" applyBorder="1" applyAlignment="1">
      <alignment horizontal="center" vertical="center"/>
    </xf>
    <xf numFmtId="177" fontId="22" fillId="34" borderId="1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 vertical="center"/>
    </xf>
    <xf numFmtId="180" fontId="78" fillId="42" borderId="3" xfId="0" applyNumberFormat="1" applyFont="1" applyFill="1" applyBorder="1" applyAlignment="1">
      <alignment horizontal="center" vertical="center"/>
    </xf>
    <xf numFmtId="0" fontId="69" fillId="42" borderId="3" xfId="0" applyFont="1" applyFill="1" applyBorder="1" applyAlignment="1">
      <alignment horizontal="center" vertical="center"/>
    </xf>
    <xf numFmtId="0" fontId="0" fillId="42" borderId="3" xfId="0" applyFill="1" applyBorder="1" applyAlignment="1">
      <alignment horizontal="center"/>
    </xf>
    <xf numFmtId="179" fontId="22" fillId="41" borderId="1" xfId="0" applyNumberFormat="1" applyFont="1" applyFill="1" applyBorder="1" applyAlignment="1">
      <alignment horizontal="center" vertical="center"/>
    </xf>
    <xf numFmtId="0" fontId="21" fillId="41" borderId="1" xfId="0" applyNumberFormat="1" applyFont="1" applyFill="1" applyBorder="1" applyAlignment="1">
      <alignment horizontal="center" vertical="center"/>
    </xf>
    <xf numFmtId="0" fontId="0" fillId="41" borderId="38" xfId="0" applyNumberFormat="1" applyFont="1" applyFill="1" applyBorder="1" applyAlignment="1">
      <alignment horizontal="center" vertical="center"/>
    </xf>
    <xf numFmtId="0" fontId="22" fillId="41" borderId="38" xfId="0" applyNumberFormat="1" applyFont="1" applyFill="1" applyBorder="1" applyAlignment="1">
      <alignment horizontal="center" vertical="center"/>
    </xf>
    <xf numFmtId="0" fontId="0" fillId="41" borderId="1" xfId="0" applyNumberFormat="1" applyFill="1" applyBorder="1" applyAlignment="1">
      <alignment horizontal="center" vertical="center"/>
    </xf>
    <xf numFmtId="0" fontId="0" fillId="41" borderId="1" xfId="0" applyFill="1" applyBorder="1" applyAlignment="1">
      <alignment horizontal="center" vertical="center"/>
    </xf>
    <xf numFmtId="0" fontId="26" fillId="45" borderId="1" xfId="0" applyFont="1" applyFill="1" applyBorder="1" applyAlignment="1">
      <alignment vertical="top" wrapText="1"/>
    </xf>
    <xf numFmtId="0" fontId="25" fillId="45" borderId="1" xfId="0" applyFont="1" applyFill="1" applyBorder="1" applyAlignment="1">
      <alignment vertical="top" wrapText="1"/>
    </xf>
    <xf numFmtId="49" fontId="21" fillId="45" borderId="1" xfId="0" applyNumberFormat="1" applyFont="1" applyFill="1" applyBorder="1" applyAlignment="1">
      <alignment horizontal="center" vertical="center"/>
    </xf>
    <xf numFmtId="179" fontId="81" fillId="0" borderId="0" xfId="0" applyNumberFormat="1" applyFont="1" applyAlignment="1">
      <alignment/>
    </xf>
    <xf numFmtId="179" fontId="24" fillId="43" borderId="1" xfId="0" applyNumberFormat="1" applyFont="1" applyFill="1" applyBorder="1" applyAlignment="1">
      <alignment horizontal="center" vertical="center"/>
    </xf>
    <xf numFmtId="2" fontId="22" fillId="41" borderId="1" xfId="0" applyNumberFormat="1" applyFont="1" applyFill="1" applyBorder="1" applyAlignment="1">
      <alignment horizontal="center" vertical="center"/>
    </xf>
    <xf numFmtId="177" fontId="78" fillId="0" borderId="31" xfId="0" applyNumberFormat="1" applyFont="1" applyBorder="1" applyAlignment="1">
      <alignment horizontal="center" vertical="center"/>
    </xf>
    <xf numFmtId="177" fontId="78" fillId="0" borderId="29" xfId="0" applyNumberFormat="1" applyFont="1" applyBorder="1" applyAlignment="1">
      <alignment horizontal="center" vertical="center"/>
    </xf>
    <xf numFmtId="0" fontId="81" fillId="0" borderId="23" xfId="0" applyFont="1" applyBorder="1" applyAlignment="1">
      <alignment vertical="top"/>
    </xf>
    <xf numFmtId="0" fontId="81" fillId="0" borderId="0" xfId="0" applyFont="1" applyBorder="1" applyAlignment="1">
      <alignment vertical="top"/>
    </xf>
    <xf numFmtId="177" fontId="0" fillId="34" borderId="30" xfId="0" applyNumberFormat="1" applyFont="1" applyFill="1" applyBorder="1" applyAlignment="1">
      <alignment horizontal="center" vertical="center"/>
    </xf>
    <xf numFmtId="177" fontId="0" fillId="34" borderId="0" xfId="0" applyNumberFormat="1" applyFont="1" applyFill="1" applyBorder="1" applyAlignment="1">
      <alignment horizontal="center" vertical="center"/>
    </xf>
    <xf numFmtId="179" fontId="0" fillId="34" borderId="0" xfId="0" applyNumberFormat="1" applyFont="1" applyFill="1" applyBorder="1" applyAlignment="1">
      <alignment horizontal="center" vertical="center"/>
    </xf>
    <xf numFmtId="176" fontId="0" fillId="42" borderId="3" xfId="0" applyNumberFormat="1" applyFont="1" applyFill="1" applyBorder="1" applyAlignment="1">
      <alignment horizontal="center" vertical="center"/>
    </xf>
    <xf numFmtId="179" fontId="0" fillId="42" borderId="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8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2" borderId="0" xfId="0" applyFill="1" applyAlignment="1">
      <alignment horizontal="center"/>
    </xf>
    <xf numFmtId="179" fontId="78" fillId="0" borderId="31" xfId="0" applyNumberFormat="1" applyFont="1" applyFill="1" applyBorder="1" applyAlignment="1">
      <alignment horizontal="center" vertical="center"/>
    </xf>
    <xf numFmtId="180" fontId="78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5" fillId="34" borderId="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9" fillId="3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59" fillId="46" borderId="3" xfId="38" applyFont="1" applyFill="1" applyAlignment="1" applyProtection="1">
      <alignment horizontal="center" vertical="center" wrapText="1"/>
      <protection/>
    </xf>
    <xf numFmtId="177" fontId="0" fillId="0" borderId="0" xfId="0" applyNumberFormat="1" applyAlignment="1">
      <alignment/>
    </xf>
    <xf numFmtId="0" fontId="0" fillId="41" borderId="0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2" fontId="0" fillId="41" borderId="1" xfId="0" applyNumberFormat="1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top" wrapText="1"/>
    </xf>
    <xf numFmtId="0" fontId="19" fillId="0" borderId="1" xfId="38" applyNumberFormat="1" applyFont="1" applyBorder="1" applyProtection="1">
      <alignment vertical="top" wrapText="1"/>
      <protection/>
    </xf>
    <xf numFmtId="1" fontId="18" fillId="0" borderId="1" xfId="33" applyNumberFormat="1" applyFont="1" applyProtection="1">
      <alignment horizontal="center" vertical="top" shrinkToFit="1"/>
      <protection/>
    </xf>
    <xf numFmtId="4" fontId="19" fillId="19" borderId="1" xfId="39" applyNumberFormat="1" applyProtection="1">
      <alignment horizontal="right" vertical="top" shrinkToFit="1"/>
      <protection/>
    </xf>
    <xf numFmtId="2" fontId="0" fillId="41" borderId="38" xfId="0" applyNumberFormat="1" applyFont="1" applyFill="1" applyBorder="1" applyAlignment="1">
      <alignment horizontal="center" vertical="center"/>
    </xf>
    <xf numFmtId="179" fontId="24" fillId="41" borderId="1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179" fontId="22" fillId="41" borderId="38" xfId="0" applyNumberFormat="1" applyFont="1" applyFill="1" applyBorder="1" applyAlignment="1">
      <alignment horizontal="center" vertical="center"/>
    </xf>
    <xf numFmtId="49" fontId="0" fillId="35" borderId="38" xfId="0" applyNumberForma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179" fontId="0" fillId="0" borderId="0" xfId="0" applyNumberFormat="1" applyAlignment="1">
      <alignment/>
    </xf>
    <xf numFmtId="179" fontId="0" fillId="43" borderId="38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vertical="top" wrapText="1"/>
    </xf>
    <xf numFmtId="0" fontId="25" fillId="45" borderId="37" xfId="0" applyFont="1" applyFill="1" applyBorder="1" applyAlignment="1">
      <alignment vertical="top" wrapText="1"/>
    </xf>
    <xf numFmtId="49" fontId="21" fillId="45" borderId="41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vertical="top" wrapText="1"/>
    </xf>
    <xf numFmtId="0" fontId="31" fillId="45" borderId="3" xfId="0" applyFont="1" applyFill="1" applyBorder="1" applyAlignment="1">
      <alignment vertical="top" wrapText="1"/>
    </xf>
    <xf numFmtId="0" fontId="25" fillId="45" borderId="3" xfId="0" applyFont="1" applyFill="1" applyBorder="1" applyAlignment="1">
      <alignment vertical="top" wrapText="1"/>
    </xf>
    <xf numFmtId="176" fontId="22" fillId="41" borderId="1" xfId="0" applyNumberFormat="1" applyFont="1" applyFill="1" applyBorder="1" applyAlignment="1">
      <alignment horizontal="center" vertical="center"/>
    </xf>
    <xf numFmtId="0" fontId="27" fillId="47" borderId="37" xfId="0" applyFont="1" applyFill="1" applyBorder="1" applyAlignment="1">
      <alignment horizontal="center" vertical="top" wrapText="1"/>
    </xf>
    <xf numFmtId="49" fontId="0" fillId="47" borderId="38" xfId="0" applyNumberFormat="1" applyFont="1" applyFill="1" applyBorder="1" applyAlignment="1">
      <alignment horizontal="center" vertical="center"/>
    </xf>
    <xf numFmtId="49" fontId="21" fillId="13" borderId="1" xfId="0" applyNumberFormat="1" applyFont="1" applyFill="1" applyBorder="1" applyAlignment="1">
      <alignment horizontal="center" vertical="center"/>
    </xf>
    <xf numFmtId="49" fontId="0" fillId="47" borderId="38" xfId="0" applyNumberFormat="1" applyFill="1" applyBorder="1" applyAlignment="1">
      <alignment horizontal="center" vertical="center"/>
    </xf>
    <xf numFmtId="177" fontId="0" fillId="47" borderId="38" xfId="0" applyNumberFormat="1" applyFont="1" applyFill="1" applyBorder="1" applyAlignment="1">
      <alignment horizontal="center" vertical="center"/>
    </xf>
    <xf numFmtId="179" fontId="0" fillId="13" borderId="38" xfId="0" applyNumberFormat="1" applyFont="1" applyFill="1" applyBorder="1" applyAlignment="1">
      <alignment horizontal="center" vertical="center"/>
    </xf>
    <xf numFmtId="0" fontId="0" fillId="47" borderId="38" xfId="0" applyNumberFormat="1" applyFont="1" applyFill="1" applyBorder="1" applyAlignment="1">
      <alignment horizontal="center" vertical="center"/>
    </xf>
    <xf numFmtId="179" fontId="0" fillId="47" borderId="38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vertical="top"/>
    </xf>
    <xf numFmtId="0" fontId="27" fillId="47" borderId="1" xfId="0" applyFont="1" applyFill="1" applyBorder="1" applyAlignment="1">
      <alignment vertical="top" wrapText="1"/>
    </xf>
    <xf numFmtId="1" fontId="18" fillId="47" borderId="1" xfId="34" applyNumberFormat="1" applyFont="1" applyFill="1" applyBorder="1" applyAlignment="1" applyProtection="1">
      <alignment horizontal="center" vertical="center" shrinkToFit="1"/>
      <protection/>
    </xf>
    <xf numFmtId="177" fontId="16" fillId="47" borderId="1" xfId="0" applyNumberFormat="1" applyFont="1" applyFill="1" applyBorder="1" applyAlignment="1">
      <alignment horizontal="center" vertical="center"/>
    </xf>
    <xf numFmtId="179" fontId="16" fillId="13" borderId="1" xfId="0" applyNumberFormat="1" applyFont="1" applyFill="1" applyBorder="1" applyAlignment="1">
      <alignment horizontal="center" vertical="center"/>
    </xf>
    <xf numFmtId="0" fontId="16" fillId="47" borderId="1" xfId="0" applyNumberFormat="1" applyFont="1" applyFill="1" applyBorder="1" applyAlignment="1">
      <alignment horizontal="center" vertical="center"/>
    </xf>
    <xf numFmtId="0" fontId="27" fillId="47" borderId="38" xfId="0" applyFont="1" applyFill="1" applyBorder="1" applyAlignment="1">
      <alignment vertical="top" wrapText="1"/>
    </xf>
    <xf numFmtId="179" fontId="30" fillId="13" borderId="1" xfId="0" applyNumberFormat="1" applyFont="1" applyFill="1" applyBorder="1" applyAlignment="1">
      <alignment horizontal="center" vertical="center"/>
    </xf>
    <xf numFmtId="0" fontId="16" fillId="47" borderId="38" xfId="0" applyNumberFormat="1" applyFont="1" applyFill="1" applyBorder="1" applyAlignment="1">
      <alignment horizontal="center" vertical="center"/>
    </xf>
    <xf numFmtId="0" fontId="32" fillId="13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177" fontId="0" fillId="13" borderId="3" xfId="0" applyNumberFormat="1" applyFont="1" applyFill="1" applyBorder="1" applyAlignment="1">
      <alignment horizontal="center" vertical="center"/>
    </xf>
    <xf numFmtId="177" fontId="0" fillId="13" borderId="29" xfId="0" applyNumberFormat="1" applyFont="1" applyFill="1" applyBorder="1" applyAlignment="1">
      <alignment horizontal="center" vertical="center"/>
    </xf>
    <xf numFmtId="179" fontId="0" fillId="13" borderId="29" xfId="0" applyNumberFormat="1" applyFont="1" applyFill="1" applyBorder="1" applyAlignment="1">
      <alignment horizontal="center" vertical="center"/>
    </xf>
    <xf numFmtId="0" fontId="81" fillId="13" borderId="0" xfId="0" applyFont="1" applyFill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80" fontId="78" fillId="0" borderId="31" xfId="0" applyNumberFormat="1" applyFont="1" applyFill="1" applyBorder="1" applyAlignment="1">
      <alignment horizontal="center" vertical="center"/>
    </xf>
    <xf numFmtId="180" fontId="78" fillId="0" borderId="29" xfId="0" applyNumberFormat="1" applyFont="1" applyFill="1" applyBorder="1" applyAlignment="1">
      <alignment horizontal="center" vertical="center"/>
    </xf>
    <xf numFmtId="180" fontId="78" fillId="42" borderId="31" xfId="0" applyNumberFormat="1" applyFont="1" applyFill="1" applyBorder="1" applyAlignment="1">
      <alignment horizontal="center" vertical="center"/>
    </xf>
    <xf numFmtId="176" fontId="78" fillId="0" borderId="29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wrapText="1"/>
    </xf>
    <xf numFmtId="0" fontId="5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top" wrapText="1"/>
    </xf>
    <xf numFmtId="0" fontId="28" fillId="0" borderId="39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36" applyNumberFormat="1" applyFont="1" applyBorder="1" applyAlignment="1" applyProtection="1">
      <alignment horizontal="center" vertical="top" wrapText="1"/>
      <protection/>
    </xf>
    <xf numFmtId="0" fontId="19" fillId="0" borderId="38" xfId="36" applyNumberFormat="1" applyFont="1" applyBorder="1" applyAlignment="1" applyProtection="1">
      <alignment horizontal="center" vertical="top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1" fontId="18" fillId="0" borderId="37" xfId="33" applyNumberFormat="1" applyFont="1" applyBorder="1" applyAlignment="1" applyProtection="1">
      <alignment horizontal="center" vertical="top" shrinkToFit="1"/>
      <protection/>
    </xf>
    <xf numFmtId="1" fontId="18" fillId="0" borderId="38" xfId="33" applyNumberFormat="1" applyFont="1" applyBorder="1" applyAlignment="1" applyProtection="1">
      <alignment horizontal="center" vertical="top" shrinkToFit="1"/>
      <protection/>
    </xf>
    <xf numFmtId="0" fontId="29" fillId="47" borderId="37" xfId="42" applyNumberFormat="1" applyFont="1" applyFill="1" applyBorder="1" applyAlignment="1" applyProtection="1">
      <alignment horizontal="center" vertical="top" wrapText="1"/>
      <protection/>
    </xf>
    <xf numFmtId="0" fontId="29" fillId="47" borderId="39" xfId="42" applyNumberFormat="1" applyFont="1" applyFill="1" applyBorder="1" applyAlignment="1" applyProtection="1">
      <alignment horizontal="center" vertical="top" wrapText="1"/>
      <protection/>
    </xf>
    <xf numFmtId="0" fontId="29" fillId="47" borderId="38" xfId="42" applyNumberFormat="1" applyFont="1" applyFill="1" applyBorder="1" applyAlignment="1" applyProtection="1">
      <alignment horizontal="center" vertical="top" wrapText="1"/>
      <protection/>
    </xf>
    <xf numFmtId="0" fontId="23" fillId="13" borderId="37" xfId="0" applyFont="1" applyFill="1" applyBorder="1" applyAlignment="1">
      <alignment horizontal="center" vertical="top" wrapText="1"/>
    </xf>
    <xf numFmtId="0" fontId="23" fillId="13" borderId="39" xfId="0" applyFont="1" applyFill="1" applyBorder="1" applyAlignment="1">
      <alignment horizontal="center" vertical="top" wrapText="1"/>
    </xf>
    <xf numFmtId="0" fontId="23" fillId="13" borderId="38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69" fillId="0" borderId="31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wrapText="1"/>
    </xf>
    <xf numFmtId="0" fontId="69" fillId="0" borderId="29" xfId="0" applyFont="1" applyBorder="1" applyAlignment="1">
      <alignment horizont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37" borderId="3" xfId="0" applyFont="1" applyFill="1" applyBorder="1" applyAlignment="1">
      <alignment horizontal="center"/>
    </xf>
    <xf numFmtId="0" fontId="25" fillId="35" borderId="37" xfId="0" applyFont="1" applyFill="1" applyBorder="1" applyAlignment="1">
      <alignment horizontal="center" vertical="top" wrapText="1"/>
    </xf>
    <xf numFmtId="0" fontId="25" fillId="35" borderId="54" xfId="0" applyFont="1" applyFill="1" applyBorder="1" applyAlignment="1">
      <alignment horizontal="center" vertical="top" wrapText="1"/>
    </xf>
    <xf numFmtId="49" fontId="16" fillId="34" borderId="37" xfId="0" applyNumberFormat="1" applyFont="1" applyFill="1" applyBorder="1" applyAlignment="1">
      <alignment horizontal="center" vertical="center"/>
    </xf>
    <xf numFmtId="49" fontId="16" fillId="34" borderId="38" xfId="0" applyNumberFormat="1" applyFont="1" applyFill="1" applyBorder="1" applyAlignment="1">
      <alignment horizontal="center" vertical="center"/>
    </xf>
    <xf numFmtId="49" fontId="0" fillId="34" borderId="37" xfId="0" applyNumberForma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top" wrapText="1"/>
    </xf>
    <xf numFmtId="0" fontId="23" fillId="34" borderId="38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19" fillId="0" borderId="37" xfId="38" applyNumberFormat="1" applyFont="1" applyBorder="1" applyAlignment="1" applyProtection="1">
      <alignment horizontal="center" vertical="top" wrapText="1"/>
      <protection/>
    </xf>
    <xf numFmtId="0" fontId="19" fillId="0" borderId="38" xfId="38" applyNumberFormat="1" applyFont="1" applyBorder="1" applyAlignment="1" applyProtection="1">
      <alignment horizontal="center" vertical="top" wrapText="1"/>
      <protection/>
    </xf>
    <xf numFmtId="0" fontId="82" fillId="34" borderId="31" xfId="0" applyFont="1" applyFill="1" applyBorder="1" applyAlignment="1">
      <alignment horizontal="center" vertical="top" wrapText="1"/>
    </xf>
    <xf numFmtId="0" fontId="82" fillId="34" borderId="30" xfId="0" applyFont="1" applyFill="1" applyBorder="1" applyAlignment="1">
      <alignment horizontal="center" vertical="top" wrapText="1"/>
    </xf>
    <xf numFmtId="0" fontId="82" fillId="34" borderId="29" xfId="0" applyFont="1" applyFill="1" applyBorder="1" applyAlignment="1">
      <alignment horizontal="center" vertical="top" wrapText="1"/>
    </xf>
    <xf numFmtId="0" fontId="87" fillId="34" borderId="31" xfId="0" applyNumberFormat="1" applyFont="1" applyFill="1" applyBorder="1" applyAlignment="1">
      <alignment horizontal="center" vertical="top" wrapText="1"/>
    </xf>
    <xf numFmtId="0" fontId="87" fillId="34" borderId="30" xfId="0" applyNumberFormat="1" applyFont="1" applyFill="1" applyBorder="1" applyAlignment="1">
      <alignment horizontal="center" vertical="top" wrapText="1"/>
    </xf>
    <xf numFmtId="0" fontId="87" fillId="34" borderId="29" xfId="0" applyNumberFormat="1" applyFont="1" applyFill="1" applyBorder="1" applyAlignment="1">
      <alignment horizontal="center" vertical="top" wrapText="1"/>
    </xf>
    <xf numFmtId="0" fontId="59" fillId="46" borderId="31" xfId="38" applyFont="1" applyFill="1" applyBorder="1" applyAlignment="1" applyProtection="1">
      <alignment horizontal="center" vertical="center" wrapText="1"/>
      <protection/>
    </xf>
    <xf numFmtId="0" fontId="59" fillId="46" borderId="29" xfId="38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top" wrapText="1"/>
    </xf>
    <xf numFmtId="176" fontId="78" fillId="0" borderId="31" xfId="0" applyNumberFormat="1" applyFont="1" applyFill="1" applyBorder="1" applyAlignment="1">
      <alignment horizontal="center" vertical="center"/>
    </xf>
    <xf numFmtId="176" fontId="78" fillId="0" borderId="29" xfId="0" applyNumberFormat="1" applyFont="1" applyFill="1" applyBorder="1" applyAlignment="1">
      <alignment horizontal="center" vertical="center"/>
    </xf>
    <xf numFmtId="180" fontId="78" fillId="0" borderId="31" xfId="0" applyNumberFormat="1" applyFont="1" applyFill="1" applyBorder="1" applyAlignment="1">
      <alignment horizontal="center" vertical="center"/>
    </xf>
    <xf numFmtId="180" fontId="78" fillId="0" borderId="29" xfId="0" applyNumberFormat="1" applyFont="1" applyFill="1" applyBorder="1" applyAlignment="1">
      <alignment horizontal="center" vertical="center"/>
    </xf>
    <xf numFmtId="180" fontId="78" fillId="42" borderId="31" xfId="0" applyNumberFormat="1" applyFont="1" applyFill="1" applyBorder="1" applyAlignment="1">
      <alignment horizontal="center" vertical="center"/>
    </xf>
    <xf numFmtId="180" fontId="78" fillId="42" borderId="30" xfId="0" applyNumberFormat="1" applyFont="1" applyFill="1" applyBorder="1" applyAlignment="1">
      <alignment horizontal="center" vertical="center"/>
    </xf>
    <xf numFmtId="180" fontId="78" fillId="42" borderId="29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23" fillId="42" borderId="55" xfId="0" applyFont="1" applyFill="1" applyBorder="1" applyAlignment="1">
      <alignment horizontal="center" vertical="center" wrapText="1"/>
    </xf>
    <xf numFmtId="0" fontId="23" fillId="42" borderId="56" xfId="0" applyFont="1" applyFill="1" applyBorder="1" applyAlignment="1">
      <alignment horizontal="center" vertical="center" wrapText="1"/>
    </xf>
    <xf numFmtId="0" fontId="23" fillId="42" borderId="57" xfId="0" applyFont="1" applyFill="1" applyBorder="1" applyAlignment="1">
      <alignment horizontal="center" vertical="center" wrapText="1"/>
    </xf>
    <xf numFmtId="0" fontId="23" fillId="42" borderId="34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right"/>
    </xf>
    <xf numFmtId="0" fontId="86" fillId="0" borderId="0" xfId="0" applyFont="1" applyAlignment="1">
      <alignment horizontal="center" wrapText="1"/>
    </xf>
    <xf numFmtId="0" fontId="86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7" fontId="0" fillId="34" borderId="3" xfId="0" applyNumberFormat="1" applyFont="1" applyFill="1" applyBorder="1" applyAlignment="1">
      <alignment horizontal="center" vertical="center"/>
    </xf>
    <xf numFmtId="179" fontId="0" fillId="34" borderId="3" xfId="0" applyNumberFormat="1" applyFont="1" applyFill="1" applyBorder="1" applyAlignment="1">
      <alignment horizontal="center" vertical="center"/>
    </xf>
    <xf numFmtId="180" fontId="0" fillId="34" borderId="3" xfId="0" applyNumberFormat="1" applyFont="1" applyFill="1" applyBorder="1" applyAlignment="1">
      <alignment horizontal="center" vertical="center"/>
    </xf>
    <xf numFmtId="176" fontId="0" fillId="34" borderId="3" xfId="0" applyNumberFormat="1" applyFont="1" applyFill="1" applyBorder="1" applyAlignment="1">
      <alignment horizontal="center" vertical="center"/>
    </xf>
    <xf numFmtId="177" fontId="30" fillId="34" borderId="29" xfId="0" applyNumberFormat="1" applyFont="1" applyFill="1" applyBorder="1" applyAlignment="1">
      <alignment horizontal="center" vertical="center"/>
    </xf>
    <xf numFmtId="179" fontId="30" fillId="34" borderId="29" xfId="0" applyNumberFormat="1" applyFont="1" applyFill="1" applyBorder="1" applyAlignment="1">
      <alignment horizontal="center" vertical="center"/>
    </xf>
    <xf numFmtId="180" fontId="30" fillId="34" borderId="29" xfId="0" applyNumberFormat="1" applyFont="1" applyFill="1" applyBorder="1" applyAlignment="1">
      <alignment horizontal="center" vertical="center"/>
    </xf>
    <xf numFmtId="177" fontId="0" fillId="34" borderId="29" xfId="0" applyNumberFormat="1" applyFont="1" applyFill="1" applyBorder="1" applyAlignment="1">
      <alignment horizontal="center" vertical="center"/>
    </xf>
    <xf numFmtId="176" fontId="0" fillId="34" borderId="29" xfId="0" applyNumberFormat="1" applyFont="1" applyFill="1" applyBorder="1" applyAlignment="1">
      <alignment horizontal="center" vertical="center"/>
    </xf>
    <xf numFmtId="179" fontId="0" fillId="34" borderId="29" xfId="0" applyNumberFormat="1" applyFont="1" applyFill="1" applyBorder="1" applyAlignment="1">
      <alignment horizontal="center" vertical="center"/>
    </xf>
    <xf numFmtId="0" fontId="0" fillId="34" borderId="3" xfId="0" applyFont="1" applyFill="1" applyBorder="1" applyAlignment="1">
      <alignment horizontal="center" vertical="center"/>
    </xf>
    <xf numFmtId="0" fontId="69" fillId="0" borderId="3" xfId="0" applyFont="1" applyBorder="1" applyAlignment="1">
      <alignment horizontal="center"/>
    </xf>
    <xf numFmtId="0" fontId="69" fillId="34" borderId="3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 vertical="top" wrapText="1"/>
    </xf>
    <xf numFmtId="0" fontId="0" fillId="34" borderId="3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78" fillId="34" borderId="31" xfId="0" applyFont="1" applyFill="1" applyBorder="1" applyAlignment="1">
      <alignment horizontal="center" vertical="top" wrapText="1"/>
    </xf>
    <xf numFmtId="0" fontId="78" fillId="34" borderId="30" xfId="0" applyFont="1" applyFill="1" applyBorder="1" applyAlignment="1">
      <alignment horizontal="center" vertical="top" wrapText="1"/>
    </xf>
    <xf numFmtId="0" fontId="78" fillId="34" borderId="29" xfId="0" applyFont="1" applyFill="1" applyBorder="1" applyAlignment="1">
      <alignment horizontal="center" vertical="top" wrapText="1"/>
    </xf>
    <xf numFmtId="177" fontId="30" fillId="34" borderId="3" xfId="0" applyNumberFormat="1" applyFont="1" applyFill="1" applyBorder="1" applyAlignment="1">
      <alignment horizontal="center" vertical="center"/>
    </xf>
    <xf numFmtId="179" fontId="30" fillId="34" borderId="3" xfId="0" applyNumberFormat="1" applyFont="1" applyFill="1" applyBorder="1" applyAlignment="1">
      <alignment horizontal="center" vertical="center"/>
    </xf>
    <xf numFmtId="180" fontId="0" fillId="34" borderId="29" xfId="0" applyNumberFormat="1" applyFont="1" applyFill="1" applyBorder="1" applyAlignment="1">
      <alignment horizontal="center" vertical="center"/>
    </xf>
    <xf numFmtId="0" fontId="78" fillId="34" borderId="31" xfId="0" applyNumberFormat="1" applyFont="1" applyFill="1" applyBorder="1" applyAlignment="1">
      <alignment horizontal="center" vertical="top" wrapText="1"/>
    </xf>
    <xf numFmtId="0" fontId="78" fillId="34" borderId="30" xfId="0" applyNumberFormat="1" applyFont="1" applyFill="1" applyBorder="1" applyAlignment="1">
      <alignment horizontal="center" vertical="top" wrapText="1"/>
    </xf>
    <xf numFmtId="0" fontId="78" fillId="34" borderId="29" xfId="0" applyNumberFormat="1" applyFont="1" applyFill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/>
    </xf>
    <xf numFmtId="1" fontId="33" fillId="0" borderId="23" xfId="0" applyNumberFormat="1" applyFont="1" applyBorder="1" applyAlignment="1">
      <alignment horizontal="center" vertical="center" wrapText="1"/>
    </xf>
    <xf numFmtId="176" fontId="69" fillId="0" borderId="3" xfId="0" applyNumberFormat="1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177" fontId="89" fillId="0" borderId="3" xfId="0" applyNumberFormat="1" applyFont="1" applyBorder="1" applyAlignment="1">
      <alignment horizontal="center" vertical="center" wrapText="1"/>
    </xf>
    <xf numFmtId="177" fontId="89" fillId="0" borderId="23" xfId="0" applyNumberFormat="1" applyFont="1" applyBorder="1" applyAlignment="1">
      <alignment horizontal="center" vertical="center" wrapText="1"/>
    </xf>
    <xf numFmtId="176" fontId="89" fillId="0" borderId="23" xfId="0" applyNumberFormat="1" applyFont="1" applyBorder="1" applyAlignment="1">
      <alignment horizontal="center" vertical="center" wrapText="1"/>
    </xf>
    <xf numFmtId="179" fontId="89" fillId="42" borderId="3" xfId="0" applyNumberFormat="1" applyFont="1" applyFill="1" applyBorder="1" applyAlignment="1">
      <alignment horizontal="center" vertical="center" wrapText="1"/>
    </xf>
    <xf numFmtId="179" fontId="89" fillId="0" borderId="23" xfId="0" applyNumberFormat="1" applyFont="1" applyFill="1" applyBorder="1" applyAlignment="1">
      <alignment horizontal="center" vertical="center" wrapText="1"/>
    </xf>
    <xf numFmtId="179" fontId="89" fillId="0" borderId="3" xfId="0" applyNumberFormat="1" applyFont="1" applyFill="1" applyBorder="1" applyAlignment="1">
      <alignment horizontal="center" vertical="center" wrapText="1"/>
    </xf>
    <xf numFmtId="179" fontId="89" fillId="0" borderId="3" xfId="0" applyNumberFormat="1" applyFont="1" applyFill="1" applyBorder="1" applyAlignment="1">
      <alignment horizontal="center" vertical="center"/>
    </xf>
    <xf numFmtId="0" fontId="33" fillId="34" borderId="3" xfId="0" applyFont="1" applyFill="1" applyBorder="1" applyAlignment="1">
      <alignment horizontal="center" vertical="center" wrapText="1"/>
    </xf>
    <xf numFmtId="177" fontId="89" fillId="34" borderId="3" xfId="0" applyNumberFormat="1" applyFont="1" applyFill="1" applyBorder="1" applyAlignment="1">
      <alignment horizontal="center" vertical="center" wrapText="1"/>
    </xf>
    <xf numFmtId="177" fontId="89" fillId="34" borderId="23" xfId="0" applyNumberFormat="1" applyFont="1" applyFill="1" applyBorder="1" applyAlignment="1">
      <alignment horizontal="center" vertical="center" wrapText="1"/>
    </xf>
    <xf numFmtId="176" fontId="89" fillId="34" borderId="23" xfId="0" applyNumberFormat="1" applyFont="1" applyFill="1" applyBorder="1" applyAlignment="1">
      <alignment horizontal="center" vertical="center" wrapText="1"/>
    </xf>
    <xf numFmtId="177" fontId="89" fillId="42" borderId="3" xfId="0" applyNumberFormat="1" applyFont="1" applyFill="1" applyBorder="1" applyAlignment="1">
      <alignment horizontal="center" vertical="center" wrapText="1"/>
    </xf>
    <xf numFmtId="177" fontId="89" fillId="0" borderId="23" xfId="0" applyNumberFormat="1" applyFont="1" applyFill="1" applyBorder="1" applyAlignment="1">
      <alignment horizontal="center" vertical="center" wrapText="1"/>
    </xf>
    <xf numFmtId="177" fontId="89" fillId="0" borderId="3" xfId="0" applyNumberFormat="1" applyFont="1" applyFill="1" applyBorder="1" applyAlignment="1">
      <alignment horizontal="center" vertical="center" wrapText="1"/>
    </xf>
    <xf numFmtId="177" fontId="89" fillId="0" borderId="3" xfId="0" applyNumberFormat="1" applyFont="1" applyFill="1" applyBorder="1" applyAlignment="1">
      <alignment horizontal="center" vertical="center"/>
    </xf>
    <xf numFmtId="179" fontId="16" fillId="0" borderId="3" xfId="0" applyNumberFormat="1" applyFont="1" applyFill="1" applyBorder="1" applyAlignment="1">
      <alignment horizontal="center" vertical="center"/>
    </xf>
    <xf numFmtId="180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 applyAlignment="1">
      <alignment horizontal="center" vertical="center"/>
    </xf>
    <xf numFmtId="0" fontId="33" fillId="13" borderId="23" xfId="0" applyFont="1" applyFill="1" applyBorder="1" applyAlignment="1">
      <alignment horizontal="center" vertical="center" wrapText="1"/>
    </xf>
    <xf numFmtId="0" fontId="33" fillId="13" borderId="3" xfId="0" applyFont="1" applyFill="1" applyBorder="1" applyAlignment="1">
      <alignment horizontal="center" vertical="center" wrapText="1"/>
    </xf>
    <xf numFmtId="2" fontId="33" fillId="13" borderId="23" xfId="0" applyNumberFormat="1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42" borderId="30" xfId="0" applyFont="1" applyFill="1" applyBorder="1" applyAlignment="1">
      <alignment horizontal="center" vertical="center" wrapText="1"/>
    </xf>
    <xf numFmtId="0" fontId="89" fillId="0" borderId="30" xfId="0" applyFont="1" applyFill="1" applyBorder="1" applyAlignment="1">
      <alignment horizontal="center" vertical="center" wrapText="1"/>
    </xf>
    <xf numFmtId="176" fontId="89" fillId="0" borderId="30" xfId="0" applyNumberFormat="1" applyFont="1" applyFill="1" applyBorder="1" applyAlignment="1">
      <alignment horizontal="center" vertical="center" wrapText="1"/>
    </xf>
    <xf numFmtId="2" fontId="89" fillId="0" borderId="30" xfId="0" applyNumberFormat="1" applyFont="1" applyFill="1" applyBorder="1" applyAlignment="1">
      <alignment horizontal="center" vertical="center" wrapText="1"/>
    </xf>
    <xf numFmtId="1" fontId="33" fillId="0" borderId="27" xfId="0" applyNumberFormat="1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42" borderId="3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center" wrapText="1"/>
    </xf>
    <xf numFmtId="176" fontId="89" fillId="0" borderId="3" xfId="0" applyNumberFormat="1" applyFont="1" applyFill="1" applyBorder="1" applyAlignment="1">
      <alignment horizontal="center" vertical="center" wrapText="1"/>
    </xf>
    <xf numFmtId="176" fontId="89" fillId="0" borderId="3" xfId="0" applyNumberFormat="1" applyFont="1" applyFill="1" applyBorder="1" applyAlignment="1">
      <alignment horizontal="center" vertical="center"/>
    </xf>
    <xf numFmtId="0" fontId="33" fillId="42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2" fontId="33" fillId="0" borderId="3" xfId="0" applyNumberFormat="1" applyFont="1" applyFill="1" applyBorder="1" applyAlignment="1">
      <alignment horizontal="center" vertical="center" wrapText="1"/>
    </xf>
    <xf numFmtId="0" fontId="33" fillId="42" borderId="2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84" fillId="0" borderId="3" xfId="0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center" vertical="center" wrapText="1"/>
    </xf>
    <xf numFmtId="0" fontId="89" fillId="0" borderId="3" xfId="0" applyFont="1" applyFill="1" applyBorder="1" applyAlignment="1">
      <alignment horizontal="center" vertical="center"/>
    </xf>
    <xf numFmtId="176" fontId="33" fillId="0" borderId="3" xfId="0" applyNumberFormat="1" applyFont="1" applyFill="1" applyBorder="1" applyAlignment="1">
      <alignment horizontal="center" vertical="center" wrapText="1"/>
    </xf>
    <xf numFmtId="176" fontId="33" fillId="0" borderId="3" xfId="0" applyNumberFormat="1" applyFont="1" applyBorder="1" applyAlignment="1">
      <alignment horizontal="center" vertical="center" wrapText="1"/>
    </xf>
    <xf numFmtId="177" fontId="33" fillId="0" borderId="3" xfId="0" applyNumberFormat="1" applyFont="1" applyBorder="1" applyAlignment="1">
      <alignment horizontal="center" vertical="center" wrapText="1"/>
    </xf>
    <xf numFmtId="176" fontId="33" fillId="42" borderId="3" xfId="0" applyNumberFormat="1" applyFont="1" applyFill="1" applyBorder="1" applyAlignment="1">
      <alignment horizontal="center" vertical="center" wrapText="1"/>
    </xf>
    <xf numFmtId="177" fontId="33" fillId="0" borderId="3" xfId="0" applyNumberFormat="1" applyFont="1" applyFill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2" fontId="0" fillId="34" borderId="3" xfId="0" applyNumberFormat="1" applyFont="1" applyFill="1" applyBorder="1" applyAlignment="1">
      <alignment horizontal="center" vertical="center"/>
    </xf>
    <xf numFmtId="179" fontId="1" fillId="43" borderId="1" xfId="0" applyNumberFormat="1" applyFont="1" applyFill="1" applyBorder="1" applyAlignment="1">
      <alignment horizontal="center" vertical="center"/>
    </xf>
    <xf numFmtId="0" fontId="1" fillId="41" borderId="1" xfId="0" applyNumberFormat="1" applyFont="1" applyFill="1" applyBorder="1" applyAlignment="1">
      <alignment horizontal="center" vertical="center"/>
    </xf>
    <xf numFmtId="0" fontId="1" fillId="43" borderId="1" xfId="0" applyNumberFormat="1" applyFont="1" applyFill="1" applyBorder="1" applyAlignment="1">
      <alignment horizontal="center" vertical="center"/>
    </xf>
    <xf numFmtId="177" fontId="30" fillId="0" borderId="3" xfId="0" applyNumberFormat="1" applyFont="1" applyBorder="1" applyAlignment="1">
      <alignment horizontal="center" vertical="center"/>
    </xf>
    <xf numFmtId="179" fontId="30" fillId="42" borderId="3" xfId="0" applyNumberFormat="1" applyFont="1" applyFill="1" applyBorder="1" applyAlignment="1">
      <alignment horizontal="center" vertical="center"/>
    </xf>
    <xf numFmtId="179" fontId="30" fillId="0" borderId="3" xfId="0" applyNumberFormat="1" applyFont="1" applyFill="1" applyBorder="1" applyAlignment="1">
      <alignment horizontal="center" vertical="center"/>
    </xf>
    <xf numFmtId="180" fontId="30" fillId="0" borderId="3" xfId="0" applyNumberFormat="1" applyFont="1" applyFill="1" applyBorder="1" applyAlignment="1">
      <alignment horizontal="center" vertical="center"/>
    </xf>
    <xf numFmtId="177" fontId="30" fillId="0" borderId="29" xfId="0" applyNumberFormat="1" applyFont="1" applyBorder="1" applyAlignment="1">
      <alignment horizontal="center" vertical="center"/>
    </xf>
    <xf numFmtId="179" fontId="30" fillId="42" borderId="29" xfId="0" applyNumberFormat="1" applyFont="1" applyFill="1" applyBorder="1" applyAlignment="1">
      <alignment horizontal="center" vertical="center"/>
    </xf>
    <xf numFmtId="176" fontId="30" fillId="0" borderId="3" xfId="0" applyNumberFormat="1" applyFont="1" applyFill="1" applyBorder="1" applyAlignment="1">
      <alignment horizontal="center" vertical="center"/>
    </xf>
    <xf numFmtId="177" fontId="30" fillId="0" borderId="29" xfId="0" applyNumberFormat="1" applyFont="1" applyFill="1" applyBorder="1" applyAlignment="1">
      <alignment horizontal="center" vertical="center"/>
    </xf>
    <xf numFmtId="176" fontId="30" fillId="42" borderId="29" xfId="0" applyNumberFormat="1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42" borderId="23" xfId="0" applyFont="1" applyFill="1" applyBorder="1" applyAlignment="1">
      <alignment horizontal="center" vertical="center" wrapText="1"/>
    </xf>
    <xf numFmtId="0" fontId="54" fillId="42" borderId="31" xfId="0" applyFont="1" applyFill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33" fillId="0" borderId="3" xfId="0" applyFont="1" applyBorder="1" applyAlignment="1">
      <alignment horizontal="center" vertical="center" wrapText="1"/>
    </xf>
    <xf numFmtId="0" fontId="91" fillId="0" borderId="3" xfId="0" applyFont="1" applyBorder="1" applyAlignment="1">
      <alignment vertical="top" wrapText="1"/>
    </xf>
    <xf numFmtId="0" fontId="84" fillId="0" borderId="3" xfId="0" applyFont="1" applyBorder="1" applyAlignment="1">
      <alignment horizontal="justify" vertical="top" wrapText="1"/>
    </xf>
    <xf numFmtId="0" fontId="33" fillId="0" borderId="3" xfId="0" applyFont="1" applyBorder="1" applyAlignment="1">
      <alignment horizontal="justify" vertical="center" wrapText="1"/>
    </xf>
    <xf numFmtId="179" fontId="56" fillId="34" borderId="29" xfId="0" applyNumberFormat="1" applyFont="1" applyFill="1" applyBorder="1" applyAlignment="1">
      <alignment horizontal="center" vertical="center"/>
    </xf>
    <xf numFmtId="177" fontId="56" fillId="34" borderId="3" xfId="0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top" wrapText="1"/>
    </xf>
    <xf numFmtId="0" fontId="84" fillId="0" borderId="3" xfId="0" applyFont="1" applyBorder="1" applyAlignment="1">
      <alignment horizontal="center"/>
    </xf>
    <xf numFmtId="0" fontId="55" fillId="0" borderId="3" xfId="0" applyFont="1" applyFill="1" applyBorder="1" applyAlignment="1">
      <alignment vertical="top" wrapText="1"/>
    </xf>
    <xf numFmtId="177" fontId="84" fillId="34" borderId="29" xfId="0" applyNumberFormat="1" applyFont="1" applyFill="1" applyBorder="1" applyAlignment="1">
      <alignment horizontal="center" vertical="center"/>
    </xf>
    <xf numFmtId="177" fontId="84" fillId="34" borderId="3" xfId="0" applyNumberFormat="1" applyFont="1" applyFill="1" applyBorder="1" applyAlignment="1">
      <alignment horizontal="center" vertical="center"/>
    </xf>
    <xf numFmtId="177" fontId="84" fillId="34" borderId="3" xfId="0" applyNumberFormat="1" applyFont="1" applyFill="1" applyBorder="1" applyAlignment="1">
      <alignment horizontal="center"/>
    </xf>
    <xf numFmtId="0" fontId="84" fillId="34" borderId="3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left" vertical="top" wrapText="1"/>
    </xf>
    <xf numFmtId="176" fontId="84" fillId="0" borderId="3" xfId="0" applyNumberFormat="1" applyFont="1" applyBorder="1" applyAlignment="1">
      <alignment horizontal="center"/>
    </xf>
    <xf numFmtId="0" fontId="84" fillId="34" borderId="3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left" vertical="top" wrapText="1"/>
    </xf>
    <xf numFmtId="176" fontId="84" fillId="34" borderId="3" xfId="0" applyNumberFormat="1" applyFont="1" applyFill="1" applyBorder="1" applyAlignment="1">
      <alignment horizontal="center" vertical="center"/>
    </xf>
    <xf numFmtId="0" fontId="90" fillId="0" borderId="3" xfId="0" applyFont="1" applyBorder="1" applyAlignment="1">
      <alignment horizontal="center" wrapText="1"/>
    </xf>
    <xf numFmtId="0" fontId="69" fillId="0" borderId="3" xfId="0" applyFont="1" applyBorder="1" applyAlignment="1">
      <alignment/>
    </xf>
    <xf numFmtId="0" fontId="90" fillId="0" borderId="3" xfId="0" applyFont="1" applyBorder="1" applyAlignment="1">
      <alignment horizontal="center" wrapText="1"/>
    </xf>
    <xf numFmtId="0" fontId="90" fillId="0" borderId="3" xfId="0" applyFont="1" applyBorder="1" applyAlignment="1">
      <alignment horizontal="center" vertical="top" wrapText="1"/>
    </xf>
    <xf numFmtId="0" fontId="90" fillId="0" borderId="31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wrapText="1"/>
    </xf>
    <xf numFmtId="0" fontId="90" fillId="0" borderId="29" xfId="0" applyFont="1" applyBorder="1" applyAlignment="1">
      <alignment horizontal="center" vertical="center" wrapText="1"/>
    </xf>
    <xf numFmtId="0" fontId="84" fillId="0" borderId="3" xfId="0" applyFont="1" applyBorder="1" applyAlignment="1">
      <alignment/>
    </xf>
    <xf numFmtId="0" fontId="85" fillId="34" borderId="3" xfId="0" applyFont="1" applyFill="1" applyBorder="1" applyAlignment="1">
      <alignment horizontal="center" vertical="center"/>
    </xf>
    <xf numFmtId="179" fontId="84" fillId="34" borderId="3" xfId="0" applyNumberFormat="1" applyFont="1" applyFill="1" applyBorder="1" applyAlignment="1">
      <alignment horizontal="center" vertical="center"/>
    </xf>
    <xf numFmtId="177" fontId="56" fillId="34" borderId="29" xfId="0" applyNumberFormat="1" applyFont="1" applyFill="1" applyBorder="1" applyAlignment="1">
      <alignment horizontal="center" vertical="center"/>
    </xf>
    <xf numFmtId="179" fontId="84" fillId="34" borderId="29" xfId="0" applyNumberFormat="1" applyFont="1" applyFill="1" applyBorder="1" applyAlignment="1">
      <alignment horizontal="center" vertical="center"/>
    </xf>
    <xf numFmtId="0" fontId="92" fillId="0" borderId="58" xfId="0" applyFont="1" applyBorder="1" applyAlignment="1">
      <alignment horizontal="center" wrapText="1"/>
    </xf>
    <xf numFmtId="0" fontId="92" fillId="0" borderId="59" xfId="0" applyFont="1" applyBorder="1" applyAlignment="1">
      <alignment horizontal="center" wrapText="1"/>
    </xf>
    <xf numFmtId="0" fontId="93" fillId="34" borderId="31" xfId="0" applyFont="1" applyFill="1" applyBorder="1" applyAlignment="1">
      <alignment horizontal="center" vertical="top" wrapText="1"/>
    </xf>
    <xf numFmtId="0" fontId="93" fillId="34" borderId="3" xfId="0" applyFont="1" applyFill="1" applyBorder="1" applyAlignment="1">
      <alignment vertical="top" wrapText="1"/>
    </xf>
    <xf numFmtId="0" fontId="93" fillId="34" borderId="30" xfId="0" applyFont="1" applyFill="1" applyBorder="1" applyAlignment="1">
      <alignment horizontal="center" vertical="top" wrapText="1"/>
    </xf>
    <xf numFmtId="0" fontId="93" fillId="34" borderId="29" xfId="0" applyFont="1" applyFill="1" applyBorder="1" applyAlignment="1">
      <alignment horizontal="center" vertical="top" wrapText="1"/>
    </xf>
    <xf numFmtId="0" fontId="57" fillId="34" borderId="31" xfId="0" applyFont="1" applyFill="1" applyBorder="1" applyAlignment="1">
      <alignment horizontal="center" vertical="top" wrapText="1"/>
    </xf>
    <xf numFmtId="0" fontId="57" fillId="34" borderId="30" xfId="0" applyFont="1" applyFill="1" applyBorder="1" applyAlignment="1">
      <alignment horizontal="center" vertical="top" wrapText="1"/>
    </xf>
    <xf numFmtId="0" fontId="57" fillId="34" borderId="29" xfId="0" applyFont="1" applyFill="1" applyBorder="1" applyAlignment="1">
      <alignment horizontal="center" vertical="top" wrapText="1"/>
    </xf>
    <xf numFmtId="179" fontId="56" fillId="34" borderId="3" xfId="0" applyNumberFormat="1" applyFont="1" applyFill="1" applyBorder="1" applyAlignment="1">
      <alignment horizontal="center" vertical="center"/>
    </xf>
    <xf numFmtId="0" fontId="57" fillId="34" borderId="31" xfId="0" applyNumberFormat="1" applyFont="1" applyFill="1" applyBorder="1" applyAlignment="1">
      <alignment horizontal="center" vertical="top" wrapText="1"/>
    </xf>
    <xf numFmtId="0" fontId="57" fillId="34" borderId="30" xfId="0" applyNumberFormat="1" applyFont="1" applyFill="1" applyBorder="1" applyAlignment="1">
      <alignment horizontal="center" vertical="top" wrapText="1"/>
    </xf>
    <xf numFmtId="0" fontId="57" fillId="34" borderId="29" xfId="0" applyNumberFormat="1" applyFont="1" applyFill="1" applyBorder="1" applyAlignment="1">
      <alignment horizontal="center" vertical="top" wrapText="1"/>
    </xf>
    <xf numFmtId="0" fontId="90" fillId="0" borderId="3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3" xfId="36"/>
    <cellStyle name="xl36" xfId="37"/>
    <cellStyle name="xl37" xfId="38"/>
    <cellStyle name="xl38" xfId="39"/>
    <cellStyle name="xl40" xfId="40"/>
    <cellStyle name="xl60" xfId="41"/>
    <cellStyle name="xl61" xfId="42"/>
    <cellStyle name="xl64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="70" zoomScaleNormal="70" zoomScalePageLayoutView="0" workbookViewId="0" topLeftCell="A1">
      <selection activeCell="A9" sqref="A9:N10"/>
    </sheetView>
  </sheetViews>
  <sheetFormatPr defaultColWidth="9.140625" defaultRowHeight="15"/>
  <cols>
    <col min="2" max="2" width="50.00390625" style="0" customWidth="1"/>
    <col min="3" max="3" width="15.28125" style="0" customWidth="1"/>
    <col min="4" max="4" width="10.7109375" style="0" hidden="1" customWidth="1"/>
    <col min="5" max="5" width="3.421875" style="0" hidden="1" customWidth="1"/>
    <col min="6" max="6" width="9.7109375" style="0" hidden="1" customWidth="1"/>
    <col min="7" max="7" width="10.28125" style="0" hidden="1" customWidth="1"/>
    <col min="8" max="8" width="10.140625" style="0" hidden="1" customWidth="1"/>
    <col min="9" max="9" width="9.140625" style="0" hidden="1" customWidth="1"/>
    <col min="10" max="10" width="10.140625" style="0" customWidth="1"/>
  </cols>
  <sheetData>
    <row r="1" spans="1:11" ht="18.75">
      <c r="A1" s="10"/>
      <c r="K1" s="35" t="s">
        <v>123</v>
      </c>
    </row>
    <row r="2" spans="1:12" ht="18.75" customHeight="1">
      <c r="A2" s="396" t="s">
        <v>41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ht="5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ht="18.75">
      <c r="A4" s="7"/>
    </row>
    <row r="5" spans="1:14" ht="93" customHeight="1">
      <c r="A5" s="374" t="s">
        <v>126</v>
      </c>
      <c r="B5" s="367" t="s">
        <v>42</v>
      </c>
      <c r="C5" s="374" t="s">
        <v>137</v>
      </c>
      <c r="D5" s="362" t="s">
        <v>43</v>
      </c>
      <c r="E5" s="363"/>
      <c r="F5" s="363"/>
      <c r="G5" s="363"/>
      <c r="H5" s="363"/>
      <c r="I5" s="363"/>
      <c r="J5" s="363"/>
      <c r="K5" s="363"/>
      <c r="L5" s="363"/>
      <c r="M5" s="363"/>
      <c r="N5" s="364"/>
    </row>
    <row r="6" spans="1:14" ht="18.75">
      <c r="A6" s="375"/>
      <c r="B6" s="376"/>
      <c r="C6" s="375"/>
      <c r="D6" s="363">
        <v>2017</v>
      </c>
      <c r="E6" s="364"/>
      <c r="F6" s="41">
        <v>2018</v>
      </c>
      <c r="G6" s="73">
        <v>2019</v>
      </c>
      <c r="H6" s="79">
        <v>2020</v>
      </c>
      <c r="I6" s="362">
        <v>2021</v>
      </c>
      <c r="J6" s="364"/>
      <c r="K6" s="41">
        <v>2022</v>
      </c>
      <c r="L6" s="73">
        <v>2023</v>
      </c>
      <c r="M6" s="73">
        <v>2024</v>
      </c>
      <c r="N6" s="73">
        <v>2025</v>
      </c>
    </row>
    <row r="7" spans="1:14" ht="18.75">
      <c r="A7" s="73">
        <v>1</v>
      </c>
      <c r="B7" s="78">
        <v>2</v>
      </c>
      <c r="C7" s="73">
        <v>3</v>
      </c>
      <c r="D7" s="363">
        <v>4</v>
      </c>
      <c r="E7" s="364"/>
      <c r="F7" s="41">
        <v>5</v>
      </c>
      <c r="G7" s="73">
        <v>6</v>
      </c>
      <c r="H7" s="79">
        <v>7</v>
      </c>
      <c r="I7" s="362">
        <v>8</v>
      </c>
      <c r="J7" s="364"/>
      <c r="K7" s="41">
        <v>9</v>
      </c>
      <c r="L7" s="73">
        <v>10</v>
      </c>
      <c r="M7" s="73">
        <v>11</v>
      </c>
      <c r="N7" s="73">
        <v>12</v>
      </c>
    </row>
    <row r="8" spans="1:14" ht="60.75" customHeight="1">
      <c r="A8" s="365" t="s">
        <v>344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4"/>
    </row>
    <row r="9" spans="1:14" ht="21.75" customHeight="1">
      <c r="A9" s="366" t="s">
        <v>345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8"/>
    </row>
    <row r="10" spans="1:14" ht="24.75" customHeight="1">
      <c r="A10" s="369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1"/>
    </row>
    <row r="11" spans="1:14" ht="27.75" customHeight="1">
      <c r="A11" s="74" t="s">
        <v>20</v>
      </c>
      <c r="B11" s="17" t="s">
        <v>44</v>
      </c>
      <c r="C11" s="83"/>
      <c r="D11" s="16"/>
      <c r="E11" s="380"/>
      <c r="F11" s="380"/>
      <c r="G11" s="16"/>
      <c r="H11" s="381"/>
      <c r="I11" s="382"/>
      <c r="J11" s="88"/>
      <c r="K11" s="83"/>
      <c r="L11" s="88"/>
      <c r="M11" s="110"/>
      <c r="N11" s="110"/>
    </row>
    <row r="12" spans="1:14" ht="27" customHeight="1">
      <c r="A12" s="73">
        <v>1</v>
      </c>
      <c r="B12" s="26" t="s">
        <v>54</v>
      </c>
      <c r="C12" s="73" t="s">
        <v>58</v>
      </c>
      <c r="D12" s="89">
        <v>1878</v>
      </c>
      <c r="E12" s="397">
        <v>1400</v>
      </c>
      <c r="F12" s="397"/>
      <c r="G12" s="111">
        <v>1950</v>
      </c>
      <c r="H12" s="365">
        <v>2000</v>
      </c>
      <c r="I12" s="398"/>
      <c r="J12" s="89">
        <v>2137</v>
      </c>
      <c r="K12" s="89">
        <v>3870</v>
      </c>
      <c r="L12" s="112">
        <v>2000</v>
      </c>
      <c r="M12" s="112">
        <v>2000</v>
      </c>
      <c r="N12" s="112">
        <v>2000</v>
      </c>
    </row>
    <row r="13" spans="1:14" ht="37.5">
      <c r="A13" s="75">
        <v>2</v>
      </c>
      <c r="B13" s="27" t="s">
        <v>56</v>
      </c>
      <c r="C13" s="75" t="s">
        <v>57</v>
      </c>
      <c r="D13" s="81">
        <v>0</v>
      </c>
      <c r="E13" s="73"/>
      <c r="F13" s="73">
        <v>0</v>
      </c>
      <c r="G13" s="81">
        <v>0</v>
      </c>
      <c r="H13" s="82">
        <v>0</v>
      </c>
      <c r="I13" s="84"/>
      <c r="J13" s="73">
        <v>0</v>
      </c>
      <c r="K13" s="75">
        <v>0</v>
      </c>
      <c r="L13" s="84">
        <v>0</v>
      </c>
      <c r="M13" s="84">
        <v>300</v>
      </c>
      <c r="N13" s="84">
        <v>55</v>
      </c>
    </row>
    <row r="14" spans="1:14" ht="43.5" customHeight="1">
      <c r="A14" s="73">
        <v>3</v>
      </c>
      <c r="B14" s="26" t="s">
        <v>62</v>
      </c>
      <c r="C14" s="73" t="s">
        <v>59</v>
      </c>
      <c r="D14" s="78">
        <v>1</v>
      </c>
      <c r="E14" s="73"/>
      <c r="F14" s="73">
        <v>2</v>
      </c>
      <c r="G14" s="78">
        <v>4</v>
      </c>
      <c r="H14" s="41">
        <v>3</v>
      </c>
      <c r="I14" s="79"/>
      <c r="J14" s="73">
        <v>3</v>
      </c>
      <c r="K14" s="73">
        <v>3</v>
      </c>
      <c r="L14" s="79">
        <v>3</v>
      </c>
      <c r="M14" s="79">
        <v>3</v>
      </c>
      <c r="N14" s="79">
        <v>3</v>
      </c>
    </row>
    <row r="15" spans="1:14" ht="60" customHeight="1">
      <c r="A15" s="75">
        <v>4</v>
      </c>
      <c r="B15" s="97" t="s">
        <v>119</v>
      </c>
      <c r="C15" s="73" t="s">
        <v>101</v>
      </c>
      <c r="D15" s="78">
        <v>1</v>
      </c>
      <c r="E15" s="73"/>
      <c r="F15" s="73">
        <v>1</v>
      </c>
      <c r="G15" s="78">
        <v>1</v>
      </c>
      <c r="H15" s="41">
        <v>2</v>
      </c>
      <c r="I15" s="79"/>
      <c r="J15" s="73">
        <v>3</v>
      </c>
      <c r="K15" s="73">
        <v>3</v>
      </c>
      <c r="L15" s="79">
        <v>3</v>
      </c>
      <c r="M15" s="79">
        <v>4</v>
      </c>
      <c r="N15" s="79">
        <v>4</v>
      </c>
    </row>
    <row r="16" spans="1:14" ht="21.75" customHeight="1">
      <c r="A16" s="372" t="s">
        <v>346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8"/>
    </row>
    <row r="17" spans="1:14" ht="22.5" customHeight="1">
      <c r="A17" s="373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1"/>
    </row>
    <row r="18" spans="1:14" ht="18.75">
      <c r="A18" s="41" t="s">
        <v>20</v>
      </c>
      <c r="B18" s="73" t="s">
        <v>44</v>
      </c>
      <c r="C18" s="85"/>
      <c r="D18" s="88"/>
      <c r="E18" s="389"/>
      <c r="F18" s="384"/>
      <c r="G18" s="87"/>
      <c r="H18" s="88"/>
      <c r="I18" s="383"/>
      <c r="J18" s="384"/>
      <c r="K18" s="87"/>
      <c r="L18" s="86"/>
      <c r="M18" s="110"/>
      <c r="N18" s="110"/>
    </row>
    <row r="19" spans="1:14" ht="80.25" customHeight="1">
      <c r="A19" s="41">
        <v>1</v>
      </c>
      <c r="B19" s="98" t="s">
        <v>102</v>
      </c>
      <c r="C19" s="78" t="s">
        <v>60</v>
      </c>
      <c r="D19" s="73">
        <v>0</v>
      </c>
      <c r="E19" s="78"/>
      <c r="F19" s="78">
        <v>0</v>
      </c>
      <c r="G19" s="73">
        <v>0</v>
      </c>
      <c r="H19" s="73">
        <v>2</v>
      </c>
      <c r="I19" s="78"/>
      <c r="J19" s="73">
        <v>3</v>
      </c>
      <c r="K19" s="39">
        <v>5</v>
      </c>
      <c r="L19" s="74">
        <v>5</v>
      </c>
      <c r="M19" s="74">
        <v>5</v>
      </c>
      <c r="N19" s="74">
        <v>5</v>
      </c>
    </row>
    <row r="20" spans="1:14" ht="76.5" customHeight="1">
      <c r="A20" s="41">
        <v>2</v>
      </c>
      <c r="B20" s="95" t="s">
        <v>66</v>
      </c>
      <c r="C20" s="78" t="s">
        <v>65</v>
      </c>
      <c r="D20" s="73">
        <v>0</v>
      </c>
      <c r="E20" s="78"/>
      <c r="F20" s="78">
        <v>0</v>
      </c>
      <c r="G20" s="73">
        <v>0</v>
      </c>
      <c r="H20" s="73">
        <v>5</v>
      </c>
      <c r="I20" s="78"/>
      <c r="J20" s="73">
        <v>5</v>
      </c>
      <c r="K20" s="78">
        <v>10</v>
      </c>
      <c r="L20" s="73">
        <v>10</v>
      </c>
      <c r="M20" s="73">
        <v>10</v>
      </c>
      <c r="N20" s="73">
        <v>10</v>
      </c>
    </row>
    <row r="21" spans="1:14" ht="75.75" customHeight="1">
      <c r="A21" s="41">
        <v>3</v>
      </c>
      <c r="B21" s="99" t="s">
        <v>67</v>
      </c>
      <c r="C21" s="78" t="s">
        <v>65</v>
      </c>
      <c r="D21" s="73">
        <v>0</v>
      </c>
      <c r="E21" s="363">
        <v>0</v>
      </c>
      <c r="F21" s="364"/>
      <c r="G21" s="41">
        <v>0</v>
      </c>
      <c r="H21" s="73">
        <v>5</v>
      </c>
      <c r="I21" s="363">
        <v>10</v>
      </c>
      <c r="J21" s="364"/>
      <c r="K21" s="41">
        <v>15</v>
      </c>
      <c r="L21" s="73">
        <v>10</v>
      </c>
      <c r="M21" s="73">
        <v>10</v>
      </c>
      <c r="N21" s="73">
        <v>10</v>
      </c>
    </row>
    <row r="22" spans="1:14" ht="40.5" customHeight="1">
      <c r="A22" s="366" t="s">
        <v>136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</row>
    <row r="23" spans="1:14" ht="15" customHeight="1">
      <c r="A23" s="369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1"/>
    </row>
    <row r="24" spans="1:14" ht="18.75">
      <c r="A24" s="38" t="s">
        <v>20</v>
      </c>
      <c r="B24" s="74" t="s">
        <v>44</v>
      </c>
      <c r="C24" s="16"/>
      <c r="D24" s="83"/>
      <c r="E24" s="391"/>
      <c r="F24" s="391"/>
      <c r="G24" s="83"/>
      <c r="H24" s="88"/>
      <c r="I24" s="380"/>
      <c r="J24" s="380"/>
      <c r="K24" s="83"/>
      <c r="L24" s="13"/>
      <c r="M24" s="110"/>
      <c r="N24" s="110"/>
    </row>
    <row r="25" spans="1:14" ht="65.25" customHeight="1">
      <c r="A25" s="41">
        <v>1</v>
      </c>
      <c r="B25" s="100" t="s">
        <v>121</v>
      </c>
      <c r="C25" s="101" t="s">
        <v>122</v>
      </c>
      <c r="D25" s="73">
        <v>4.4</v>
      </c>
      <c r="E25" s="363">
        <v>5</v>
      </c>
      <c r="F25" s="363"/>
      <c r="G25" s="73">
        <v>4</v>
      </c>
      <c r="H25" s="73">
        <v>5</v>
      </c>
      <c r="I25" s="392">
        <v>5</v>
      </c>
      <c r="J25" s="392"/>
      <c r="K25" s="73">
        <v>6</v>
      </c>
      <c r="L25" s="79">
        <v>10</v>
      </c>
      <c r="M25" s="79">
        <v>10</v>
      </c>
      <c r="N25" s="79">
        <v>10</v>
      </c>
    </row>
    <row r="26" spans="1:14" ht="43.5" customHeight="1">
      <c r="A26" s="90">
        <v>2</v>
      </c>
      <c r="B26" s="96" t="s">
        <v>68</v>
      </c>
      <c r="C26" s="28" t="s">
        <v>59</v>
      </c>
      <c r="D26" s="74">
        <v>25</v>
      </c>
      <c r="E26" s="367">
        <v>22</v>
      </c>
      <c r="F26" s="367"/>
      <c r="G26" s="74">
        <v>20</v>
      </c>
      <c r="H26" s="73">
        <v>17</v>
      </c>
      <c r="I26" s="392">
        <v>15</v>
      </c>
      <c r="J26" s="392"/>
      <c r="K26" s="39">
        <v>10</v>
      </c>
      <c r="L26" s="74">
        <v>10</v>
      </c>
      <c r="M26" s="74">
        <v>10</v>
      </c>
      <c r="N26" s="74">
        <v>10</v>
      </c>
    </row>
    <row r="27" spans="1:14" ht="75" customHeight="1">
      <c r="A27" s="365" t="s">
        <v>347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4"/>
    </row>
    <row r="28" spans="1:14" ht="18.75">
      <c r="A28" s="386" t="s">
        <v>25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8"/>
      <c r="M28" s="110"/>
      <c r="N28" s="110"/>
    </row>
    <row r="29" spans="1:14" ht="18.75">
      <c r="A29" s="38" t="s">
        <v>20</v>
      </c>
      <c r="B29" s="74" t="s">
        <v>44</v>
      </c>
      <c r="C29" s="83"/>
      <c r="D29" s="83"/>
      <c r="E29" s="391"/>
      <c r="F29" s="391"/>
      <c r="G29" s="83"/>
      <c r="H29" s="86"/>
      <c r="I29" s="383"/>
      <c r="J29" s="384"/>
      <c r="K29" s="16"/>
      <c r="L29" s="83"/>
      <c r="M29" s="110"/>
      <c r="N29" s="110"/>
    </row>
    <row r="30" spans="1:14" ht="18.75">
      <c r="A30" s="41">
        <v>1</v>
      </c>
      <c r="B30" s="106" t="s">
        <v>71</v>
      </c>
      <c r="C30" s="93" t="s">
        <v>72</v>
      </c>
      <c r="D30" s="61">
        <v>2</v>
      </c>
      <c r="E30" s="114">
        <v>0</v>
      </c>
      <c r="F30" s="70">
        <v>1</v>
      </c>
      <c r="G30" s="61">
        <v>0</v>
      </c>
      <c r="H30" s="109">
        <v>0</v>
      </c>
      <c r="I30" s="114">
        <v>0</v>
      </c>
      <c r="J30" s="109">
        <v>0</v>
      </c>
      <c r="K30" s="109">
        <v>0</v>
      </c>
      <c r="L30" s="94">
        <v>0</v>
      </c>
      <c r="M30" s="109">
        <v>0</v>
      </c>
      <c r="N30" s="109">
        <v>0</v>
      </c>
    </row>
    <row r="31" spans="1:14" ht="31.5">
      <c r="A31" s="41">
        <v>2</v>
      </c>
      <c r="B31" s="106" t="s">
        <v>73</v>
      </c>
      <c r="C31" s="93" t="s">
        <v>74</v>
      </c>
      <c r="D31" s="102">
        <v>0</v>
      </c>
      <c r="E31" s="104">
        <v>0</v>
      </c>
      <c r="F31" s="102">
        <v>0</v>
      </c>
      <c r="G31" s="102">
        <v>1</v>
      </c>
      <c r="H31" s="105">
        <v>1</v>
      </c>
      <c r="I31" s="103">
        <v>0</v>
      </c>
      <c r="J31" s="104">
        <v>1</v>
      </c>
      <c r="K31" s="102">
        <v>1</v>
      </c>
      <c r="L31" s="102">
        <v>1</v>
      </c>
      <c r="M31" s="102">
        <v>1</v>
      </c>
      <c r="N31" s="102">
        <v>1</v>
      </c>
    </row>
    <row r="32" spans="1:14" ht="22.5" customHeight="1">
      <c r="A32" s="385">
        <v>3</v>
      </c>
      <c r="B32" s="393" t="s">
        <v>78</v>
      </c>
      <c r="C32" s="402" t="s">
        <v>74</v>
      </c>
      <c r="D32" s="399">
        <v>0</v>
      </c>
      <c r="E32" s="390">
        <v>6</v>
      </c>
      <c r="F32" s="399">
        <v>6</v>
      </c>
      <c r="G32" s="399">
        <v>6</v>
      </c>
      <c r="H32" s="401">
        <v>6</v>
      </c>
      <c r="I32" s="390">
        <v>12</v>
      </c>
      <c r="J32" s="399">
        <v>6</v>
      </c>
      <c r="K32" s="379">
        <v>6</v>
      </c>
      <c r="L32" s="379">
        <v>6</v>
      </c>
      <c r="M32" s="379">
        <v>6</v>
      </c>
      <c r="N32" s="379">
        <v>6</v>
      </c>
    </row>
    <row r="33" spans="1:14" ht="19.5" customHeight="1">
      <c r="A33" s="385"/>
      <c r="B33" s="394"/>
      <c r="C33" s="403"/>
      <c r="D33" s="379"/>
      <c r="E33" s="390"/>
      <c r="F33" s="379"/>
      <c r="G33" s="379"/>
      <c r="H33" s="401"/>
      <c r="I33" s="390"/>
      <c r="J33" s="379"/>
      <c r="K33" s="379"/>
      <c r="L33" s="379"/>
      <c r="M33" s="379"/>
      <c r="N33" s="379"/>
    </row>
    <row r="34" spans="1:14" ht="19.5" customHeight="1">
      <c r="A34" s="385"/>
      <c r="B34" s="395"/>
      <c r="C34" s="404"/>
      <c r="D34" s="400"/>
      <c r="E34" s="390"/>
      <c r="F34" s="400"/>
      <c r="G34" s="400"/>
      <c r="H34" s="401"/>
      <c r="I34" s="390"/>
      <c r="J34" s="400"/>
      <c r="K34" s="379"/>
      <c r="L34" s="379"/>
      <c r="M34" s="379"/>
      <c r="N34" s="379"/>
    </row>
    <row r="35" spans="1:14" ht="129" customHeight="1">
      <c r="A35" s="41">
        <v>4</v>
      </c>
      <c r="B35" s="106" t="s">
        <v>75</v>
      </c>
      <c r="C35" s="93" t="s">
        <v>72</v>
      </c>
      <c r="D35" s="102">
        <v>1</v>
      </c>
      <c r="E35" s="103">
        <v>0</v>
      </c>
      <c r="F35" s="104">
        <v>5</v>
      </c>
      <c r="G35" s="102">
        <v>1</v>
      </c>
      <c r="H35" s="105">
        <v>30</v>
      </c>
      <c r="I35" s="104">
        <v>2</v>
      </c>
      <c r="J35" s="102">
        <v>20</v>
      </c>
      <c r="K35" s="102">
        <v>20</v>
      </c>
      <c r="L35" s="73">
        <v>20</v>
      </c>
      <c r="M35" s="73">
        <v>20</v>
      </c>
      <c r="N35" s="73">
        <v>20</v>
      </c>
    </row>
    <row r="36" spans="1:14" ht="70.5" customHeight="1">
      <c r="A36" s="41">
        <v>6</v>
      </c>
      <c r="B36" s="106" t="s">
        <v>76</v>
      </c>
      <c r="C36" s="93" t="s">
        <v>77</v>
      </c>
      <c r="D36" s="47">
        <v>4</v>
      </c>
      <c r="E36" s="113"/>
      <c r="F36" s="47">
        <v>4</v>
      </c>
      <c r="G36" s="47">
        <v>4</v>
      </c>
      <c r="H36" s="47">
        <v>5</v>
      </c>
      <c r="I36" s="50"/>
      <c r="J36" s="47">
        <v>6</v>
      </c>
      <c r="K36" s="47">
        <v>6</v>
      </c>
      <c r="L36" s="47">
        <v>7</v>
      </c>
      <c r="M36" s="47">
        <v>8</v>
      </c>
      <c r="N36" s="47">
        <v>8</v>
      </c>
    </row>
    <row r="37" spans="1:14" ht="15" customHeight="1">
      <c r="A37" s="366" t="s">
        <v>350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8"/>
    </row>
    <row r="38" spans="1:14" ht="15" customHeight="1">
      <c r="A38" s="377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8"/>
    </row>
    <row r="39" spans="1:14" ht="15" customHeight="1">
      <c r="A39" s="369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1"/>
    </row>
    <row r="40" spans="1:14" ht="18.75">
      <c r="A40" s="38" t="s">
        <v>20</v>
      </c>
      <c r="B40" s="74" t="s">
        <v>44</v>
      </c>
      <c r="C40" s="16"/>
      <c r="D40" s="83"/>
      <c r="E40" s="391"/>
      <c r="F40" s="391"/>
      <c r="G40" s="83"/>
      <c r="H40" s="5"/>
      <c r="I40" s="40"/>
      <c r="J40" s="91"/>
      <c r="K40" s="29"/>
      <c r="L40" s="83"/>
      <c r="M40" s="110"/>
      <c r="N40" s="110"/>
    </row>
    <row r="41" spans="1:14" ht="56.25">
      <c r="A41" s="41">
        <v>1</v>
      </c>
      <c r="B41" s="88" t="s">
        <v>61</v>
      </c>
      <c r="C41" s="78" t="s">
        <v>65</v>
      </c>
      <c r="D41" s="73">
        <v>20</v>
      </c>
      <c r="E41" s="79"/>
      <c r="F41" s="41">
        <v>30</v>
      </c>
      <c r="G41" s="73">
        <v>35</v>
      </c>
      <c r="H41" s="79">
        <v>60</v>
      </c>
      <c r="I41" s="41"/>
      <c r="J41" s="73">
        <v>70</v>
      </c>
      <c r="K41" s="78">
        <v>100</v>
      </c>
      <c r="L41" s="73">
        <v>100</v>
      </c>
      <c r="M41" s="73">
        <v>100</v>
      </c>
      <c r="N41" s="73">
        <v>100</v>
      </c>
    </row>
    <row r="42" spans="1:14" ht="37.5">
      <c r="A42" s="38">
        <v>2</v>
      </c>
      <c r="B42" s="92" t="s">
        <v>63</v>
      </c>
      <c r="C42" s="17" t="s">
        <v>64</v>
      </c>
      <c r="D42" s="80">
        <v>1</v>
      </c>
      <c r="E42" s="18"/>
      <c r="F42" s="19">
        <v>1</v>
      </c>
      <c r="G42" s="80">
        <v>0</v>
      </c>
      <c r="H42" s="18">
        <v>3</v>
      </c>
      <c r="I42" s="19"/>
      <c r="J42" s="80">
        <v>2</v>
      </c>
      <c r="K42" s="17">
        <v>2</v>
      </c>
      <c r="L42" s="80">
        <v>1</v>
      </c>
      <c r="M42" s="80">
        <v>1</v>
      </c>
      <c r="N42" s="80">
        <v>1</v>
      </c>
    </row>
    <row r="43" spans="1:14" ht="63" customHeight="1">
      <c r="A43" s="41">
        <v>3</v>
      </c>
      <c r="B43" s="94" t="s">
        <v>69</v>
      </c>
      <c r="C43" s="78" t="s">
        <v>65</v>
      </c>
      <c r="D43" s="73">
        <v>100</v>
      </c>
      <c r="E43" s="79"/>
      <c r="F43" s="41">
        <v>100</v>
      </c>
      <c r="G43" s="73">
        <v>100</v>
      </c>
      <c r="H43" s="79">
        <v>100</v>
      </c>
      <c r="I43" s="41"/>
      <c r="J43" s="73">
        <v>100</v>
      </c>
      <c r="K43" s="78">
        <v>100</v>
      </c>
      <c r="L43" s="73">
        <v>100</v>
      </c>
      <c r="M43" s="73">
        <v>100</v>
      </c>
      <c r="N43" s="73">
        <v>100</v>
      </c>
    </row>
    <row r="44" spans="1:14" ht="44.25" customHeight="1">
      <c r="A44" s="41">
        <v>4</v>
      </c>
      <c r="B44" s="89" t="s">
        <v>118</v>
      </c>
      <c r="C44" s="78" t="s">
        <v>59</v>
      </c>
      <c r="D44" s="73">
        <v>15</v>
      </c>
      <c r="E44" s="392">
        <v>20</v>
      </c>
      <c r="F44" s="392"/>
      <c r="G44" s="73">
        <v>20</v>
      </c>
      <c r="H44" s="79">
        <v>30</v>
      </c>
      <c r="I44" s="41"/>
      <c r="J44" s="73">
        <v>40</v>
      </c>
      <c r="K44" s="78">
        <v>40</v>
      </c>
      <c r="L44" s="73">
        <v>50</v>
      </c>
      <c r="M44" s="73">
        <v>50</v>
      </c>
      <c r="N44" s="73">
        <v>50</v>
      </c>
    </row>
    <row r="45" ht="15" customHeight="1">
      <c r="B45" s="12"/>
    </row>
    <row r="46" ht="15" customHeight="1"/>
    <row r="47" ht="15" customHeight="1"/>
    <row r="48" ht="44.25" customHeight="1"/>
    <row r="49" ht="15" customHeight="1" hidden="1"/>
    <row r="51" ht="129.75" customHeight="1"/>
    <row r="52" ht="130.5" customHeight="1">
      <c r="M52" s="11"/>
    </row>
  </sheetData>
  <sheetProtection/>
  <mergeCells count="48">
    <mergeCell ref="K32:K34"/>
    <mergeCell ref="C32:C34"/>
    <mergeCell ref="I32:I34"/>
    <mergeCell ref="D32:D34"/>
    <mergeCell ref="F32:F34"/>
    <mergeCell ref="E44:F44"/>
    <mergeCell ref="J32:J34"/>
    <mergeCell ref="E40:F40"/>
    <mergeCell ref="E25:F25"/>
    <mergeCell ref="I25:J25"/>
    <mergeCell ref="B32:B34"/>
    <mergeCell ref="L32:L34"/>
    <mergeCell ref="A2:L3"/>
    <mergeCell ref="E12:F12"/>
    <mergeCell ref="H12:I12"/>
    <mergeCell ref="E29:F29"/>
    <mergeCell ref="G32:G34"/>
    <mergeCell ref="H32:H34"/>
    <mergeCell ref="A28:L28"/>
    <mergeCell ref="E18:F18"/>
    <mergeCell ref="I18:J18"/>
    <mergeCell ref="E32:E34"/>
    <mergeCell ref="E21:F21"/>
    <mergeCell ref="I21:J21"/>
    <mergeCell ref="E24:F24"/>
    <mergeCell ref="E26:F26"/>
    <mergeCell ref="I26:J26"/>
    <mergeCell ref="I24:J24"/>
    <mergeCell ref="I6:J6"/>
    <mergeCell ref="D7:E7"/>
    <mergeCell ref="I7:J7"/>
    <mergeCell ref="A37:N39"/>
    <mergeCell ref="M32:M34"/>
    <mergeCell ref="N32:N34"/>
    <mergeCell ref="E11:F11"/>
    <mergeCell ref="H11:I11"/>
    <mergeCell ref="I29:J29"/>
    <mergeCell ref="A32:A34"/>
    <mergeCell ref="D5:N5"/>
    <mergeCell ref="A8:N8"/>
    <mergeCell ref="A9:N10"/>
    <mergeCell ref="A16:N17"/>
    <mergeCell ref="A22:N23"/>
    <mergeCell ref="A27:N27"/>
    <mergeCell ref="C5:C6"/>
    <mergeCell ref="A5:A6"/>
    <mergeCell ref="B5:B6"/>
    <mergeCell ref="D6:E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0" zoomScaleNormal="70" zoomScalePageLayoutView="0" workbookViewId="0" topLeftCell="A1">
      <selection activeCell="F5" sqref="F5:F6"/>
    </sheetView>
  </sheetViews>
  <sheetFormatPr defaultColWidth="9.140625" defaultRowHeight="15"/>
  <cols>
    <col min="1" max="1" width="8.7109375" style="0" customWidth="1"/>
    <col min="2" max="2" width="40.00390625" style="0" customWidth="1"/>
    <col min="3" max="3" width="32.28125" style="0" customWidth="1"/>
    <col min="4" max="4" width="17.28125" style="0" customWidth="1"/>
    <col min="5" max="5" width="12.421875" style="0" customWidth="1"/>
    <col min="6" max="6" width="27.140625" style="0" customWidth="1"/>
    <col min="8" max="8" width="17.57421875" style="0" customWidth="1"/>
    <col min="9" max="9" width="46.8515625" style="0" customWidth="1"/>
  </cols>
  <sheetData>
    <row r="1" s="8" customFormat="1" ht="18.75">
      <c r="I1" s="108" t="s">
        <v>45</v>
      </c>
    </row>
    <row r="2" spans="1:9" s="8" customFormat="1" ht="66.75" customHeight="1">
      <c r="A2" s="430" t="s">
        <v>267</v>
      </c>
      <c r="B2" s="431"/>
      <c r="C2" s="431"/>
      <c r="D2" s="431"/>
      <c r="E2" s="431"/>
      <c r="F2" s="431"/>
      <c r="G2" s="431"/>
      <c r="H2" s="431"/>
      <c r="I2" s="431"/>
    </row>
    <row r="3" s="8" customFormat="1" ht="18.75"/>
    <row r="5" spans="1:9" ht="27" customHeight="1" thickBot="1">
      <c r="A5" s="716" t="s">
        <v>0</v>
      </c>
      <c r="B5" s="717" t="s">
        <v>2</v>
      </c>
      <c r="C5" s="718" t="s">
        <v>3</v>
      </c>
      <c r="D5" s="719" t="s">
        <v>4</v>
      </c>
      <c r="E5" s="720"/>
      <c r="F5" s="721" t="s">
        <v>5</v>
      </c>
      <c r="G5" s="722" t="s">
        <v>116</v>
      </c>
      <c r="H5" s="720"/>
      <c r="I5" s="720" t="s">
        <v>100</v>
      </c>
    </row>
    <row r="6" spans="1:9" ht="123.75" customHeight="1">
      <c r="A6" s="723" t="s">
        <v>1</v>
      </c>
      <c r="B6" s="724"/>
      <c r="C6" s="725"/>
      <c r="D6" s="726" t="s">
        <v>46</v>
      </c>
      <c r="E6" s="727" t="s">
        <v>47</v>
      </c>
      <c r="F6" s="728"/>
      <c r="G6" s="729"/>
      <c r="H6" s="730"/>
      <c r="I6" s="730"/>
    </row>
    <row r="7" spans="1:9" ht="18.75">
      <c r="A7" s="723">
        <v>1</v>
      </c>
      <c r="B7" s="356">
        <v>2</v>
      </c>
      <c r="C7" s="727">
        <v>3</v>
      </c>
      <c r="D7" s="726">
        <v>4</v>
      </c>
      <c r="E7" s="723">
        <v>5</v>
      </c>
      <c r="F7" s="731">
        <v>6</v>
      </c>
      <c r="G7" s="729">
        <v>7</v>
      </c>
      <c r="H7" s="730"/>
      <c r="I7" s="357">
        <v>8</v>
      </c>
    </row>
    <row r="8" spans="1:9" ht="45.75" customHeight="1">
      <c r="A8" s="423" t="s">
        <v>344</v>
      </c>
      <c r="B8" s="424"/>
      <c r="C8" s="424"/>
      <c r="D8" s="424"/>
      <c r="E8" s="424"/>
      <c r="F8" s="424"/>
      <c r="G8" s="424"/>
      <c r="H8" s="424"/>
      <c r="I8" s="425"/>
    </row>
    <row r="9" spans="1:9" ht="35.25" customHeight="1">
      <c r="A9" s="432" t="s">
        <v>348</v>
      </c>
      <c r="B9" s="433"/>
      <c r="C9" s="433"/>
      <c r="D9" s="433"/>
      <c r="E9" s="433"/>
      <c r="F9" s="433"/>
      <c r="G9" s="433"/>
      <c r="H9" s="433"/>
      <c r="I9" s="434"/>
    </row>
    <row r="10" spans="1:9" ht="93.75" customHeight="1">
      <c r="A10" s="58">
        <v>1</v>
      </c>
      <c r="B10" s="62" t="s">
        <v>6</v>
      </c>
      <c r="C10" s="77" t="s">
        <v>138</v>
      </c>
      <c r="D10" s="61">
        <v>2021</v>
      </c>
      <c r="E10" s="70">
        <v>2025</v>
      </c>
      <c r="F10" s="61" t="s">
        <v>8</v>
      </c>
      <c r="G10" s="409" t="s">
        <v>9</v>
      </c>
      <c r="H10" s="427"/>
      <c r="I10" s="62" t="s">
        <v>55</v>
      </c>
    </row>
    <row r="11" spans="1:9" ht="88.5" customHeight="1">
      <c r="A11" s="42">
        <v>2</v>
      </c>
      <c r="B11" s="65" t="s">
        <v>7</v>
      </c>
      <c r="C11" s="64" t="s">
        <v>138</v>
      </c>
      <c r="D11" s="61">
        <v>2021</v>
      </c>
      <c r="E11" s="70">
        <v>2025</v>
      </c>
      <c r="F11" s="63" t="s">
        <v>8</v>
      </c>
      <c r="G11" s="414" t="s">
        <v>9</v>
      </c>
      <c r="H11" s="414"/>
      <c r="I11" s="71" t="s">
        <v>70</v>
      </c>
    </row>
    <row r="12" spans="1:9" ht="96.75" customHeight="1">
      <c r="A12" s="58">
        <v>3</v>
      </c>
      <c r="B12" s="62" t="s">
        <v>10</v>
      </c>
      <c r="C12" s="77" t="s">
        <v>138</v>
      </c>
      <c r="D12" s="61">
        <v>2021</v>
      </c>
      <c r="E12" s="70">
        <v>2025</v>
      </c>
      <c r="F12" s="61" t="s">
        <v>8</v>
      </c>
      <c r="G12" s="409" t="s">
        <v>9</v>
      </c>
      <c r="H12" s="409"/>
      <c r="I12" s="68" t="s">
        <v>11</v>
      </c>
    </row>
    <row r="13" spans="1:9" ht="93" customHeight="1">
      <c r="A13" s="42">
        <v>4</v>
      </c>
      <c r="B13" s="65" t="s">
        <v>12</v>
      </c>
      <c r="C13" s="77" t="s">
        <v>138</v>
      </c>
      <c r="D13" s="61">
        <v>2021</v>
      </c>
      <c r="E13" s="31">
        <v>2025</v>
      </c>
      <c r="F13" s="65" t="s">
        <v>8</v>
      </c>
      <c r="G13" s="414" t="s">
        <v>9</v>
      </c>
      <c r="H13" s="414"/>
      <c r="I13" s="66" t="s">
        <v>306</v>
      </c>
    </row>
    <row r="14" spans="1:9" ht="85.5" customHeight="1">
      <c r="A14" s="58">
        <v>5</v>
      </c>
      <c r="B14" s="62" t="s">
        <v>13</v>
      </c>
      <c r="C14" s="77" t="s">
        <v>138</v>
      </c>
      <c r="D14" s="61">
        <v>2021</v>
      </c>
      <c r="E14" s="70">
        <v>2025</v>
      </c>
      <c r="F14" s="62" t="s">
        <v>8</v>
      </c>
      <c r="G14" s="409" t="s">
        <v>9</v>
      </c>
      <c r="H14" s="409"/>
      <c r="I14" s="61" t="s">
        <v>111</v>
      </c>
    </row>
    <row r="15" spans="1:9" ht="4.5" customHeight="1" hidden="1" thickBot="1">
      <c r="A15" s="42"/>
      <c r="B15" s="65"/>
      <c r="C15" s="77" t="s">
        <v>138</v>
      </c>
      <c r="D15" s="61">
        <v>2021</v>
      </c>
      <c r="E15" s="31"/>
      <c r="F15" s="65"/>
      <c r="G15" s="31"/>
      <c r="H15" s="31"/>
      <c r="I15" s="63"/>
    </row>
    <row r="16" spans="1:9" ht="15.75" customHeight="1" hidden="1" thickBot="1">
      <c r="A16" s="42"/>
      <c r="B16" s="65"/>
      <c r="C16" s="77" t="s">
        <v>138</v>
      </c>
      <c r="D16" s="61">
        <v>2021</v>
      </c>
      <c r="E16" s="31"/>
      <c r="F16" s="65"/>
      <c r="G16" s="31"/>
      <c r="H16" s="31"/>
      <c r="I16" s="72"/>
    </row>
    <row r="17" spans="1:9" ht="87" customHeight="1">
      <c r="A17" s="58">
        <v>6</v>
      </c>
      <c r="B17" s="62" t="s">
        <v>14</v>
      </c>
      <c r="C17" s="77" t="s">
        <v>138</v>
      </c>
      <c r="D17" s="61">
        <v>2021</v>
      </c>
      <c r="E17" s="70">
        <v>2025</v>
      </c>
      <c r="F17" s="62" t="s">
        <v>8</v>
      </c>
      <c r="G17" s="409" t="s">
        <v>9</v>
      </c>
      <c r="H17" s="409"/>
      <c r="I17" s="61" t="s">
        <v>112</v>
      </c>
    </row>
    <row r="18" spans="1:9" ht="21.75" customHeight="1">
      <c r="A18" s="416" t="s">
        <v>349</v>
      </c>
      <c r="B18" s="417"/>
      <c r="C18" s="417"/>
      <c r="D18" s="417"/>
      <c r="E18" s="417"/>
      <c r="F18" s="417"/>
      <c r="G18" s="417"/>
      <c r="H18" s="417"/>
      <c r="I18" s="418"/>
    </row>
    <row r="19" spans="1:9" ht="15" customHeight="1">
      <c r="A19" s="419"/>
      <c r="B19" s="420"/>
      <c r="C19" s="420"/>
      <c r="D19" s="420"/>
      <c r="E19" s="420"/>
      <c r="F19" s="420"/>
      <c r="G19" s="420"/>
      <c r="H19" s="420"/>
      <c r="I19" s="421"/>
    </row>
    <row r="20" spans="1:9" ht="90.75" customHeight="1">
      <c r="A20" s="58">
        <v>1</v>
      </c>
      <c r="B20" s="68" t="s">
        <v>15</v>
      </c>
      <c r="C20" s="69" t="s">
        <v>139</v>
      </c>
      <c r="D20" s="61">
        <v>2021</v>
      </c>
      <c r="E20" s="61">
        <v>2025</v>
      </c>
      <c r="F20" s="57" t="s">
        <v>89</v>
      </c>
      <c r="G20" s="426" t="s">
        <v>17</v>
      </c>
      <c r="H20" s="427"/>
      <c r="I20" s="61" t="s">
        <v>18</v>
      </c>
    </row>
    <row r="21" spans="1:9" ht="98.25" customHeight="1">
      <c r="A21" s="42">
        <v>2</v>
      </c>
      <c r="B21" s="66" t="s">
        <v>19</v>
      </c>
      <c r="C21" s="69" t="s">
        <v>139</v>
      </c>
      <c r="D21" s="61">
        <v>2021</v>
      </c>
      <c r="E21" s="61">
        <v>2025</v>
      </c>
      <c r="F21" s="31" t="s">
        <v>16</v>
      </c>
      <c r="G21" s="435" t="s">
        <v>17</v>
      </c>
      <c r="H21" s="436"/>
      <c r="I21" s="63" t="s">
        <v>18</v>
      </c>
    </row>
    <row r="22" spans="1:9" s="9" customFormat="1" ht="80.25" customHeight="1">
      <c r="A22" s="44">
        <v>3</v>
      </c>
      <c r="B22" s="20" t="s">
        <v>21</v>
      </c>
      <c r="C22" s="69" t="s">
        <v>139</v>
      </c>
      <c r="D22" s="61">
        <v>2021</v>
      </c>
      <c r="E22" s="61">
        <v>2025</v>
      </c>
      <c r="F22" s="45" t="s">
        <v>91</v>
      </c>
      <c r="G22" s="405" t="s">
        <v>92</v>
      </c>
      <c r="H22" s="406"/>
      <c r="I22" s="47" t="s">
        <v>93</v>
      </c>
    </row>
    <row r="23" spans="1:9" s="9" customFormat="1" ht="72" customHeight="1" thickBot="1">
      <c r="A23" s="76">
        <v>4</v>
      </c>
      <c r="B23" s="20" t="s">
        <v>90</v>
      </c>
      <c r="C23" s="69" t="s">
        <v>139</v>
      </c>
      <c r="D23" s="61">
        <v>2021</v>
      </c>
      <c r="E23" s="61">
        <v>2025</v>
      </c>
      <c r="F23" s="45" t="s">
        <v>8</v>
      </c>
      <c r="G23" s="405" t="s">
        <v>9</v>
      </c>
      <c r="H23" s="406"/>
      <c r="I23" s="47" t="s">
        <v>94</v>
      </c>
    </row>
    <row r="24" spans="1:9" s="14" customFormat="1" ht="79.5" customHeight="1">
      <c r="A24" s="67">
        <v>5</v>
      </c>
      <c r="B24" s="49" t="s">
        <v>88</v>
      </c>
      <c r="C24" s="69" t="s">
        <v>139</v>
      </c>
      <c r="D24" s="61">
        <v>2021</v>
      </c>
      <c r="E24" s="61">
        <v>2025</v>
      </c>
      <c r="F24" s="30" t="s">
        <v>91</v>
      </c>
      <c r="G24" s="440" t="s">
        <v>92</v>
      </c>
      <c r="H24" s="441"/>
      <c r="I24" s="52" t="s">
        <v>93</v>
      </c>
    </row>
    <row r="25" spans="1:9" ht="27" customHeight="1">
      <c r="A25" s="442" t="s">
        <v>135</v>
      </c>
      <c r="B25" s="443"/>
      <c r="C25" s="444"/>
      <c r="D25" s="444"/>
      <c r="E25" s="444"/>
      <c r="F25" s="444"/>
      <c r="G25" s="444"/>
      <c r="H25" s="444"/>
      <c r="I25" s="445"/>
    </row>
    <row r="26" spans="1:9" ht="15" customHeight="1">
      <c r="A26" s="446"/>
      <c r="B26" s="447"/>
      <c r="C26" s="447"/>
      <c r="D26" s="447"/>
      <c r="E26" s="447"/>
      <c r="F26" s="447"/>
      <c r="G26" s="447"/>
      <c r="H26" s="447"/>
      <c r="I26" s="448"/>
    </row>
    <row r="27" spans="1:9" s="14" customFormat="1" ht="69" customHeight="1">
      <c r="A27" s="46">
        <v>1</v>
      </c>
      <c r="B27" s="20" t="s">
        <v>22</v>
      </c>
      <c r="C27" s="69" t="s">
        <v>139</v>
      </c>
      <c r="D27" s="61">
        <v>2021</v>
      </c>
      <c r="E27" s="70">
        <v>2025</v>
      </c>
      <c r="F27" s="20" t="s">
        <v>96</v>
      </c>
      <c r="G27" s="405" t="s">
        <v>9</v>
      </c>
      <c r="H27" s="406"/>
      <c r="I27" s="47" t="s">
        <v>49</v>
      </c>
    </row>
    <row r="28" spans="1:9" s="14" customFormat="1" ht="67.5" customHeight="1">
      <c r="A28" s="32">
        <v>2</v>
      </c>
      <c r="B28" s="51" t="s">
        <v>23</v>
      </c>
      <c r="C28" s="69" t="s">
        <v>139</v>
      </c>
      <c r="D28" s="61">
        <v>2021</v>
      </c>
      <c r="E28" s="70">
        <v>2025</v>
      </c>
      <c r="F28" s="55" t="s">
        <v>97</v>
      </c>
      <c r="G28" s="437" t="s">
        <v>99</v>
      </c>
      <c r="H28" s="438"/>
      <c r="I28" s="51" t="s">
        <v>68</v>
      </c>
    </row>
    <row r="29" spans="1:9" s="14" customFormat="1" ht="65.25" customHeight="1">
      <c r="A29" s="44">
        <v>3</v>
      </c>
      <c r="B29" s="20" t="s">
        <v>24</v>
      </c>
      <c r="C29" s="69" t="s">
        <v>139</v>
      </c>
      <c r="D29" s="61">
        <v>2021</v>
      </c>
      <c r="E29" s="70">
        <v>2025</v>
      </c>
      <c r="F29" s="56" t="s">
        <v>98</v>
      </c>
      <c r="G29" s="439" t="s">
        <v>99</v>
      </c>
      <c r="H29" s="428"/>
      <c r="I29" s="20" t="s">
        <v>68</v>
      </c>
    </row>
    <row r="30" spans="1:9" ht="70.5" customHeight="1">
      <c r="A30" s="410" t="s">
        <v>347</v>
      </c>
      <c r="B30" s="411"/>
      <c r="C30" s="411"/>
      <c r="D30" s="411"/>
      <c r="E30" s="411"/>
      <c r="F30" s="411"/>
      <c r="G30" s="411"/>
      <c r="H30" s="411"/>
      <c r="I30" s="412"/>
    </row>
    <row r="31" spans="1:9" ht="15.75">
      <c r="A31" s="413" t="s">
        <v>25</v>
      </c>
      <c r="B31" s="414"/>
      <c r="C31" s="414"/>
      <c r="D31" s="414"/>
      <c r="E31" s="414"/>
      <c r="F31" s="414"/>
      <c r="G31" s="414"/>
      <c r="H31" s="414"/>
      <c r="I31" s="415"/>
    </row>
    <row r="32" spans="1:9" s="21" customFormat="1" ht="138" customHeight="1">
      <c r="A32" s="53">
        <v>1</v>
      </c>
      <c r="B32" s="20" t="s">
        <v>109</v>
      </c>
      <c r="C32" s="48" t="s">
        <v>140</v>
      </c>
      <c r="D32" s="61">
        <v>2021</v>
      </c>
      <c r="E32" s="70">
        <v>2025</v>
      </c>
      <c r="F32" s="20" t="s">
        <v>110</v>
      </c>
      <c r="G32" s="408" t="s">
        <v>79</v>
      </c>
      <c r="H32" s="406"/>
      <c r="I32" s="20" t="s">
        <v>108</v>
      </c>
    </row>
    <row r="33" spans="1:9" s="15" customFormat="1" ht="158.25" customHeight="1" hidden="1">
      <c r="A33" s="23"/>
      <c r="B33" s="51"/>
      <c r="C33" s="33"/>
      <c r="D33" s="52"/>
      <c r="E33" s="30"/>
      <c r="F33" s="51"/>
      <c r="G33" s="33"/>
      <c r="H33" s="24"/>
      <c r="I33" s="22"/>
    </row>
    <row r="34" spans="1:9" s="15" customFormat="1" ht="19.5" customHeight="1" hidden="1" thickBot="1">
      <c r="A34" s="23"/>
      <c r="B34" s="51"/>
      <c r="C34" s="33"/>
      <c r="D34" s="52"/>
      <c r="E34" s="30"/>
      <c r="F34" s="51"/>
      <c r="G34" s="33"/>
      <c r="H34" s="24"/>
      <c r="I34" s="22"/>
    </row>
    <row r="35" spans="1:9" s="15" customFormat="1" ht="87" customHeight="1">
      <c r="A35" s="44">
        <v>2</v>
      </c>
      <c r="B35" s="48" t="s">
        <v>103</v>
      </c>
      <c r="C35" s="50" t="s">
        <v>142</v>
      </c>
      <c r="D35" s="61">
        <v>2021</v>
      </c>
      <c r="E35" s="70">
        <v>2025</v>
      </c>
      <c r="F35" s="48" t="s">
        <v>106</v>
      </c>
      <c r="G35" s="422" t="s">
        <v>107</v>
      </c>
      <c r="H35" s="428"/>
      <c r="I35" s="48" t="s">
        <v>114</v>
      </c>
    </row>
    <row r="36" spans="1:9" s="15" customFormat="1" ht="105.75" customHeight="1">
      <c r="A36" s="44">
        <v>3</v>
      </c>
      <c r="B36" s="48" t="s">
        <v>143</v>
      </c>
      <c r="C36" s="50" t="s">
        <v>141</v>
      </c>
      <c r="D36" s="61">
        <v>2021</v>
      </c>
      <c r="E36" s="70">
        <v>2025</v>
      </c>
      <c r="F36" s="48" t="s">
        <v>80</v>
      </c>
      <c r="G36" s="422" t="s">
        <v>81</v>
      </c>
      <c r="H36" s="428"/>
      <c r="I36" s="48" t="s">
        <v>82</v>
      </c>
    </row>
    <row r="37" spans="1:9" s="15" customFormat="1" ht="134.25" customHeight="1">
      <c r="A37" s="44">
        <v>5</v>
      </c>
      <c r="B37" s="48" t="s">
        <v>113</v>
      </c>
      <c r="C37" s="30" t="s">
        <v>144</v>
      </c>
      <c r="D37" s="61">
        <v>2021</v>
      </c>
      <c r="E37" s="70">
        <v>2025</v>
      </c>
      <c r="F37" s="59" t="s">
        <v>80</v>
      </c>
      <c r="G37" s="429"/>
      <c r="H37" s="429"/>
      <c r="I37" s="60" t="s">
        <v>83</v>
      </c>
    </row>
    <row r="38" spans="1:9" s="15" customFormat="1" ht="131.25" customHeight="1">
      <c r="A38" s="44">
        <v>6</v>
      </c>
      <c r="B38" s="48" t="s">
        <v>104</v>
      </c>
      <c r="C38" s="50" t="s">
        <v>84</v>
      </c>
      <c r="D38" s="61">
        <v>2021</v>
      </c>
      <c r="E38" s="70">
        <v>2025</v>
      </c>
      <c r="F38" s="48" t="s">
        <v>105</v>
      </c>
      <c r="G38" s="422" t="s">
        <v>85</v>
      </c>
      <c r="H38" s="422"/>
      <c r="I38" s="48" t="s">
        <v>82</v>
      </c>
    </row>
    <row r="39" spans="1:9" ht="40.5" customHeight="1">
      <c r="A39" s="416" t="s">
        <v>350</v>
      </c>
      <c r="B39" s="417"/>
      <c r="C39" s="417"/>
      <c r="D39" s="417"/>
      <c r="E39" s="417"/>
      <c r="F39" s="417"/>
      <c r="G39" s="417"/>
      <c r="H39" s="417"/>
      <c r="I39" s="418"/>
    </row>
    <row r="40" spans="1:9" ht="15" customHeight="1">
      <c r="A40" s="419"/>
      <c r="B40" s="420"/>
      <c r="C40" s="420"/>
      <c r="D40" s="420"/>
      <c r="E40" s="420"/>
      <c r="F40" s="420"/>
      <c r="G40" s="420"/>
      <c r="H40" s="420"/>
      <c r="I40" s="421"/>
    </row>
    <row r="41" spans="1:9" s="14" customFormat="1" ht="130.5" customHeight="1">
      <c r="A41" s="46">
        <v>1</v>
      </c>
      <c r="B41" s="20" t="s">
        <v>26</v>
      </c>
      <c r="C41" s="50" t="s">
        <v>84</v>
      </c>
      <c r="D41" s="61">
        <v>2021</v>
      </c>
      <c r="E41" s="70">
        <v>2025</v>
      </c>
      <c r="F41" s="47" t="s">
        <v>48</v>
      </c>
      <c r="G41" s="405" t="s">
        <v>9</v>
      </c>
      <c r="H41" s="406"/>
      <c r="I41" s="47" t="s">
        <v>50</v>
      </c>
    </row>
    <row r="42" spans="1:9" s="14" customFormat="1" ht="131.25" customHeight="1">
      <c r="A42" s="32">
        <v>2</v>
      </c>
      <c r="B42" s="49" t="s">
        <v>27</v>
      </c>
      <c r="C42" s="30" t="s">
        <v>84</v>
      </c>
      <c r="D42" s="61">
        <v>2021</v>
      </c>
      <c r="E42" s="70">
        <v>2025</v>
      </c>
      <c r="F42" s="54" t="s">
        <v>48</v>
      </c>
      <c r="G42" s="407" t="s">
        <v>9</v>
      </c>
      <c r="H42" s="407"/>
      <c r="I42" s="47" t="s">
        <v>63</v>
      </c>
    </row>
    <row r="43" spans="1:9" s="14" customFormat="1" ht="183.75" customHeight="1">
      <c r="A43" s="46">
        <v>3</v>
      </c>
      <c r="B43" s="20" t="s">
        <v>28</v>
      </c>
      <c r="C43" s="50" t="s">
        <v>145</v>
      </c>
      <c r="D43" s="61">
        <v>2021</v>
      </c>
      <c r="E43" s="70">
        <v>2025</v>
      </c>
      <c r="F43" s="47" t="s">
        <v>48</v>
      </c>
      <c r="G43" s="408" t="s">
        <v>9</v>
      </c>
      <c r="H43" s="406"/>
      <c r="I43" s="43" t="s">
        <v>115</v>
      </c>
    </row>
    <row r="44" ht="25.5" customHeight="1"/>
    <row r="45" ht="15" customHeight="1"/>
    <row r="46" ht="15" customHeight="1">
      <c r="J46" s="11"/>
    </row>
    <row r="47" spans="1:10" s="14" customFormat="1" ht="120" customHeight="1">
      <c r="A47"/>
      <c r="B47"/>
      <c r="C47"/>
      <c r="D47"/>
      <c r="E47"/>
      <c r="F47"/>
      <c r="G47"/>
      <c r="H47"/>
      <c r="I47"/>
      <c r="J47" s="37"/>
    </row>
  </sheetData>
  <sheetProtection/>
  <mergeCells count="37">
    <mergeCell ref="G13:H13"/>
    <mergeCell ref="G21:H21"/>
    <mergeCell ref="G28:H28"/>
    <mergeCell ref="G29:H29"/>
    <mergeCell ref="G23:H23"/>
    <mergeCell ref="G24:H24"/>
    <mergeCell ref="A25:I26"/>
    <mergeCell ref="G35:H35"/>
    <mergeCell ref="G36:H36"/>
    <mergeCell ref="G37:H37"/>
    <mergeCell ref="G32:H32"/>
    <mergeCell ref="A2:I2"/>
    <mergeCell ref="A9:I9"/>
    <mergeCell ref="B5:B6"/>
    <mergeCell ref="C5:C6"/>
    <mergeCell ref="I5:I6"/>
    <mergeCell ref="G10:H10"/>
    <mergeCell ref="D5:E5"/>
    <mergeCell ref="F5:F6"/>
    <mergeCell ref="G5:H6"/>
    <mergeCell ref="G7:H7"/>
    <mergeCell ref="G12:H12"/>
    <mergeCell ref="G27:H27"/>
    <mergeCell ref="A8:I8"/>
    <mergeCell ref="G11:H11"/>
    <mergeCell ref="A18:I19"/>
    <mergeCell ref="G20:H20"/>
    <mergeCell ref="G41:H41"/>
    <mergeCell ref="G42:H42"/>
    <mergeCell ref="G43:H43"/>
    <mergeCell ref="G14:H14"/>
    <mergeCell ref="G17:H17"/>
    <mergeCell ref="A30:I30"/>
    <mergeCell ref="A31:I31"/>
    <mergeCell ref="A39:I40"/>
    <mergeCell ref="G38:H38"/>
    <mergeCell ref="G22:H22"/>
  </mergeCells>
  <printOptions/>
  <pageMargins left="0.31496062992125984" right="0.31496062992125984" top="0.35433070866141736" bottom="0.1968503937007874" header="0.31496062992125984" footer="0.196850393700787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7.8515625" style="0" customWidth="1"/>
    <col min="2" max="2" width="56.421875" style="0" customWidth="1"/>
    <col min="3" max="3" width="106.421875" style="0" customWidth="1"/>
    <col min="4" max="4" width="37.140625" style="0" customWidth="1"/>
    <col min="5" max="5" width="25.421875" style="0" customWidth="1"/>
  </cols>
  <sheetData>
    <row r="1" ht="15.75">
      <c r="E1" s="35" t="s">
        <v>127</v>
      </c>
    </row>
    <row r="3" spans="1:5" ht="25.5" customHeight="1">
      <c r="A3" s="452" t="s">
        <v>29</v>
      </c>
      <c r="B3" s="452"/>
      <c r="C3" s="452"/>
      <c r="D3" s="452"/>
      <c r="E3" s="452"/>
    </row>
    <row r="4" ht="18.75">
      <c r="A4" s="7"/>
    </row>
    <row r="5" ht="19.5" thickBot="1">
      <c r="A5" s="7"/>
    </row>
    <row r="6" spans="1:5" ht="168" customHeight="1">
      <c r="A6" s="1" t="s">
        <v>0</v>
      </c>
      <c r="B6" s="453" t="s">
        <v>30</v>
      </c>
      <c r="C6" s="453" t="s">
        <v>31</v>
      </c>
      <c r="D6" s="453" t="s">
        <v>32</v>
      </c>
      <c r="E6" s="453" t="s">
        <v>33</v>
      </c>
    </row>
    <row r="7" spans="1:5" ht="19.5" thickBot="1">
      <c r="A7" s="2" t="s">
        <v>1</v>
      </c>
      <c r="B7" s="454"/>
      <c r="C7" s="454"/>
      <c r="D7" s="454"/>
      <c r="E7" s="454"/>
    </row>
    <row r="8" spans="1:5" ht="19.5" thickBo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7.5" customHeight="1" thickBot="1">
      <c r="A9" s="455" t="s">
        <v>351</v>
      </c>
      <c r="B9" s="456"/>
      <c r="C9" s="456"/>
      <c r="D9" s="456"/>
      <c r="E9" s="457"/>
    </row>
    <row r="10" spans="1:5" ht="45.75" customHeight="1">
      <c r="A10" s="123"/>
      <c r="B10" s="458" t="s">
        <v>249</v>
      </c>
      <c r="C10" s="459"/>
      <c r="D10" s="459"/>
      <c r="E10" s="460"/>
    </row>
    <row r="11" spans="1:5" s="122" customFormat="1" ht="193.5" customHeight="1">
      <c r="A11" s="124"/>
      <c r="B11" s="127" t="s">
        <v>253</v>
      </c>
      <c r="C11" s="129" t="s">
        <v>255</v>
      </c>
      <c r="D11" s="126" t="s">
        <v>147</v>
      </c>
      <c r="E11" s="128" t="s">
        <v>352</v>
      </c>
    </row>
    <row r="12" spans="1:5" ht="51.75" customHeight="1" thickBot="1">
      <c r="A12" s="449" t="s">
        <v>246</v>
      </c>
      <c r="B12" s="450"/>
      <c r="C12" s="450"/>
      <c r="D12" s="450"/>
      <c r="E12" s="451"/>
    </row>
    <row r="13" spans="1:5" ht="43.5" customHeight="1">
      <c r="A13" s="123"/>
      <c r="B13" s="458" t="s">
        <v>250</v>
      </c>
      <c r="C13" s="459"/>
      <c r="D13" s="459"/>
      <c r="E13" s="460"/>
    </row>
    <row r="14" spans="1:5" ht="98.25" customHeight="1">
      <c r="A14" s="124"/>
      <c r="B14" s="125" t="s">
        <v>254</v>
      </c>
      <c r="C14" s="125" t="s">
        <v>256</v>
      </c>
      <c r="D14" s="125" t="s">
        <v>146</v>
      </c>
      <c r="E14" s="125" t="s">
        <v>248</v>
      </c>
    </row>
    <row r="15" spans="1:5" ht="63.75" customHeight="1" thickBot="1">
      <c r="A15" s="464" t="s">
        <v>247</v>
      </c>
      <c r="B15" s="465"/>
      <c r="C15" s="465"/>
      <c r="D15" s="465"/>
      <c r="E15" s="466"/>
    </row>
    <row r="16" spans="1:5" ht="46.5" customHeight="1" thickBot="1">
      <c r="A16" s="4"/>
      <c r="B16" s="461" t="s">
        <v>251</v>
      </c>
      <c r="C16" s="462"/>
      <c r="D16" s="462"/>
      <c r="E16" s="463"/>
    </row>
    <row r="17" spans="1:5" ht="251.25" customHeight="1" thickBot="1">
      <c r="A17" s="124"/>
      <c r="B17" s="125" t="s">
        <v>257</v>
      </c>
      <c r="C17" s="100" t="s">
        <v>258</v>
      </c>
      <c r="D17" s="125" t="s">
        <v>146</v>
      </c>
      <c r="E17" s="125" t="s">
        <v>352</v>
      </c>
    </row>
    <row r="18" spans="1:5" ht="63.75" customHeight="1" thickBot="1">
      <c r="A18" s="455" t="s">
        <v>353</v>
      </c>
      <c r="B18" s="456"/>
      <c r="C18" s="456"/>
      <c r="D18" s="456"/>
      <c r="E18" s="457"/>
    </row>
    <row r="19" spans="1:5" ht="47.25" customHeight="1" thickBot="1">
      <c r="A19" s="4"/>
      <c r="B19" s="461" t="s">
        <v>260</v>
      </c>
      <c r="C19" s="462"/>
      <c r="D19" s="462"/>
      <c r="E19" s="463"/>
    </row>
    <row r="20" spans="1:5" ht="301.5" customHeight="1" thickBot="1">
      <c r="A20" s="124"/>
      <c r="B20" s="125" t="s">
        <v>262</v>
      </c>
      <c r="C20" s="125" t="s">
        <v>263</v>
      </c>
      <c r="D20" s="125" t="s">
        <v>146</v>
      </c>
      <c r="E20" s="125" t="s">
        <v>352</v>
      </c>
    </row>
    <row r="21" spans="1:5" ht="63.75" customHeight="1" thickBot="1">
      <c r="A21" s="455" t="s">
        <v>354</v>
      </c>
      <c r="B21" s="456"/>
      <c r="C21" s="456"/>
      <c r="D21" s="456"/>
      <c r="E21" s="457"/>
    </row>
    <row r="22" spans="1:5" ht="31.5" customHeight="1" thickBot="1">
      <c r="A22" s="4"/>
      <c r="B22" s="461" t="s">
        <v>252</v>
      </c>
      <c r="C22" s="462"/>
      <c r="D22" s="462"/>
      <c r="E22" s="463"/>
    </row>
    <row r="23" spans="1:5" ht="132.75" customHeight="1">
      <c r="A23" s="124"/>
      <c r="B23" s="125" t="s">
        <v>261</v>
      </c>
      <c r="C23" s="125" t="s">
        <v>259</v>
      </c>
      <c r="D23" s="125" t="s">
        <v>146</v>
      </c>
      <c r="E23" s="125" t="s">
        <v>352</v>
      </c>
    </row>
  </sheetData>
  <sheetProtection/>
  <mergeCells count="15">
    <mergeCell ref="B13:E13"/>
    <mergeCell ref="B16:E16"/>
    <mergeCell ref="A18:E18"/>
    <mergeCell ref="B19:E19"/>
    <mergeCell ref="A21:E21"/>
    <mergeCell ref="B22:E22"/>
    <mergeCell ref="A15:E15"/>
    <mergeCell ref="A12:E12"/>
    <mergeCell ref="A3:E3"/>
    <mergeCell ref="B6:B7"/>
    <mergeCell ref="C6:C7"/>
    <mergeCell ref="D6:D7"/>
    <mergeCell ref="E6:E7"/>
    <mergeCell ref="A9:E9"/>
    <mergeCell ref="B10:E10"/>
  </mergeCells>
  <printOptions/>
  <pageMargins left="0.7" right="0.7" top="0.39" bottom="0.32" header="0.3" footer="0.3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3"/>
  <sheetViews>
    <sheetView zoomScale="90" zoomScaleNormal="90" zoomScaleSheetLayoutView="64" zoomScalePageLayoutView="0" workbookViewId="0" topLeftCell="A1">
      <selection activeCell="N22" sqref="N22"/>
    </sheetView>
  </sheetViews>
  <sheetFormatPr defaultColWidth="9.140625" defaultRowHeight="15"/>
  <cols>
    <col min="1" max="1" width="18.140625" style="0" customWidth="1"/>
    <col min="2" max="2" width="50.140625" style="0" customWidth="1"/>
    <col min="3" max="3" width="33.28125" style="0" customWidth="1"/>
    <col min="4" max="4" width="13.57421875" style="0" customWidth="1"/>
    <col min="5" max="5" width="12.00390625" style="0" customWidth="1"/>
    <col min="6" max="6" width="17.8515625" style="0" customWidth="1"/>
    <col min="7" max="7" width="11.57421875" style="0" customWidth="1"/>
    <col min="8" max="8" width="13.28125" style="193" hidden="1" customWidth="1"/>
    <col min="9" max="9" width="16.00390625" style="193" hidden="1" customWidth="1"/>
    <col min="10" max="10" width="12.00390625" style="193" hidden="1" customWidth="1"/>
    <col min="11" max="11" width="19.57421875" style="193" hidden="1" customWidth="1"/>
    <col min="12" max="12" width="17.57421875" style="130" customWidth="1"/>
    <col min="13" max="13" width="17.7109375" style="216" customWidth="1"/>
    <col min="14" max="14" width="17.00390625" style="130" customWidth="1"/>
    <col min="15" max="15" width="14.7109375" style="130" customWidth="1"/>
    <col min="16" max="16" width="14.00390625" style="130" customWidth="1"/>
    <col min="17" max="27" width="9.140625" style="130" customWidth="1"/>
  </cols>
  <sheetData>
    <row r="1" ht="4.5" customHeight="1"/>
    <row r="2" spans="10:13" ht="15.75">
      <c r="J2" s="194"/>
      <c r="M2" s="216" t="s">
        <v>124</v>
      </c>
    </row>
    <row r="3" spans="1:14" ht="18.75" customHeight="1">
      <c r="A3" s="488" t="s">
        <v>355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</row>
    <row r="4" spans="1:14" ht="18.75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4" ht="15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</row>
    <row r="6" spans="1:14" ht="19.5" customHeight="1" hidden="1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</row>
    <row r="7" ht="18.75" customHeight="1"/>
    <row r="8" spans="1:16" ht="19.5" customHeight="1">
      <c r="A8" s="490" t="s">
        <v>158</v>
      </c>
      <c r="B8" s="492" t="s">
        <v>159</v>
      </c>
      <c r="C8" s="494" t="s">
        <v>160</v>
      </c>
      <c r="D8" s="496" t="s">
        <v>131</v>
      </c>
      <c r="E8" s="497"/>
      <c r="F8" s="497"/>
      <c r="G8" s="498"/>
      <c r="H8" s="499" t="s">
        <v>161</v>
      </c>
      <c r="I8" s="499"/>
      <c r="J8" s="499"/>
      <c r="K8" s="499"/>
      <c r="L8" s="499"/>
      <c r="M8" s="499"/>
      <c r="N8" s="499"/>
      <c r="O8" s="499"/>
      <c r="P8" s="499"/>
    </row>
    <row r="9" spans="1:16" ht="75" customHeight="1">
      <c r="A9" s="491"/>
      <c r="B9" s="493"/>
      <c r="C9" s="495"/>
      <c r="D9" s="117" t="s">
        <v>162</v>
      </c>
      <c r="E9" s="117" t="s">
        <v>163</v>
      </c>
      <c r="F9" s="117" t="s">
        <v>164</v>
      </c>
      <c r="G9" s="117" t="s">
        <v>165</v>
      </c>
      <c r="H9" s="195" t="s">
        <v>166</v>
      </c>
      <c r="I9" s="195" t="s">
        <v>167</v>
      </c>
      <c r="J9" s="195" t="s">
        <v>168</v>
      </c>
      <c r="K9" s="195" t="s">
        <v>169</v>
      </c>
      <c r="L9" s="131" t="s">
        <v>170</v>
      </c>
      <c r="M9" s="265" t="s">
        <v>171</v>
      </c>
      <c r="N9" s="131" t="s">
        <v>172</v>
      </c>
      <c r="O9" s="131" t="s">
        <v>173</v>
      </c>
      <c r="P9" s="131" t="s">
        <v>174</v>
      </c>
    </row>
    <row r="10" spans="1:16" ht="18.75" customHeight="1">
      <c r="A10" s="118">
        <v>1</v>
      </c>
      <c r="B10" s="118">
        <v>2</v>
      </c>
      <c r="C10" s="118">
        <v>3</v>
      </c>
      <c r="D10" s="118">
        <v>4</v>
      </c>
      <c r="E10" s="118">
        <v>5</v>
      </c>
      <c r="F10" s="118">
        <v>6</v>
      </c>
      <c r="G10" s="118">
        <v>7</v>
      </c>
      <c r="H10" s="196">
        <v>11</v>
      </c>
      <c r="I10" s="196">
        <v>12</v>
      </c>
      <c r="J10" s="196">
        <v>13</v>
      </c>
      <c r="K10" s="196">
        <v>14</v>
      </c>
      <c r="L10" s="132">
        <v>15</v>
      </c>
      <c r="M10" s="266">
        <v>15</v>
      </c>
      <c r="N10" s="132">
        <v>15</v>
      </c>
      <c r="O10" s="132">
        <v>15</v>
      </c>
      <c r="P10" s="132">
        <v>15</v>
      </c>
    </row>
    <row r="11" spans="1:16" ht="114.75" customHeight="1">
      <c r="A11" s="147" t="s">
        <v>175</v>
      </c>
      <c r="B11" s="147" t="s">
        <v>356</v>
      </c>
      <c r="C11" s="310" t="s">
        <v>176</v>
      </c>
      <c r="D11" s="148" t="s">
        <v>177</v>
      </c>
      <c r="E11" s="148" t="s">
        <v>178</v>
      </c>
      <c r="F11" s="148" t="s">
        <v>179</v>
      </c>
      <c r="G11" s="148" t="s">
        <v>177</v>
      </c>
      <c r="H11" s="197" t="e">
        <f aca="true" t="shared" si="0" ref="H11:P11">H12+H24+H41+H67+H85</f>
        <v>#REF!</v>
      </c>
      <c r="I11" s="197">
        <f t="shared" si="0"/>
        <v>8452.83067</v>
      </c>
      <c r="J11" s="197" t="e">
        <f t="shared" si="0"/>
        <v>#REF!</v>
      </c>
      <c r="K11" s="231" t="e">
        <f t="shared" si="0"/>
        <v>#REF!</v>
      </c>
      <c r="L11" s="233">
        <f t="shared" si="0"/>
        <v>106676.8061</v>
      </c>
      <c r="M11" s="267">
        <f t="shared" si="0"/>
        <v>267649.22181</v>
      </c>
      <c r="N11" s="267">
        <f t="shared" si="0"/>
        <v>184467.56603000002</v>
      </c>
      <c r="O11" s="267">
        <f t="shared" si="0"/>
        <v>55642.1687</v>
      </c>
      <c r="P11" s="267">
        <f t="shared" si="0"/>
        <v>56395.4687</v>
      </c>
    </row>
    <row r="12" spans="1:16" ht="63" customHeight="1">
      <c r="A12" s="149" t="s">
        <v>34</v>
      </c>
      <c r="B12" s="273" t="s">
        <v>357</v>
      </c>
      <c r="C12" s="274" t="s">
        <v>139</v>
      </c>
      <c r="D12" s="275" t="s">
        <v>180</v>
      </c>
      <c r="E12" s="275" t="s">
        <v>178</v>
      </c>
      <c r="F12" s="275" t="s">
        <v>278</v>
      </c>
      <c r="G12" s="275" t="s">
        <v>177</v>
      </c>
      <c r="H12" s="199">
        <f>H15+H19</f>
        <v>1.8</v>
      </c>
      <c r="I12" s="199">
        <f>I15+I19</f>
        <v>3.6</v>
      </c>
      <c r="J12" s="199">
        <f>J15+J19</f>
        <v>3.6</v>
      </c>
      <c r="K12" s="198">
        <f>K15+K19</f>
        <v>313.6</v>
      </c>
      <c r="L12" s="234">
        <f>L15+L19</f>
        <v>35993.80408</v>
      </c>
      <c r="M12" s="267">
        <f>M15+M19+M14</f>
        <v>198623.03305</v>
      </c>
      <c r="N12" s="234">
        <f>N14+N19</f>
        <v>99863.73637000001</v>
      </c>
      <c r="O12" s="234">
        <f>O14+O19</f>
        <v>30.998</v>
      </c>
      <c r="P12" s="234">
        <f>P14+P19</f>
        <v>30.998</v>
      </c>
    </row>
    <row r="13" spans="1:16" ht="51.75" customHeight="1">
      <c r="A13" s="500"/>
      <c r="B13" s="326" t="s">
        <v>372</v>
      </c>
      <c r="C13" s="327"/>
      <c r="D13" s="275" t="s">
        <v>180</v>
      </c>
      <c r="E13" s="275" t="s">
        <v>178</v>
      </c>
      <c r="F13" s="155" t="s">
        <v>378</v>
      </c>
      <c r="G13" s="275" t="s">
        <v>177</v>
      </c>
      <c r="H13" s="199"/>
      <c r="I13" s="199"/>
      <c r="J13" s="199"/>
      <c r="K13" s="198"/>
      <c r="L13" s="234"/>
      <c r="M13" s="278">
        <v>50.98</v>
      </c>
      <c r="N13" s="234"/>
      <c r="O13" s="235"/>
      <c r="P13" s="235"/>
    </row>
    <row r="14" spans="1:16" ht="50.25" customHeight="1">
      <c r="A14" s="501"/>
      <c r="B14" s="330" t="s">
        <v>458</v>
      </c>
      <c r="C14" s="331"/>
      <c r="D14" s="328" t="s">
        <v>180</v>
      </c>
      <c r="E14" s="275" t="s">
        <v>459</v>
      </c>
      <c r="F14" s="155" t="s">
        <v>342</v>
      </c>
      <c r="G14" s="275" t="s">
        <v>460</v>
      </c>
      <c r="H14" s="199"/>
      <c r="I14" s="199"/>
      <c r="J14" s="199"/>
      <c r="K14" s="198"/>
      <c r="L14" s="234"/>
      <c r="M14" s="213">
        <v>50.98</v>
      </c>
      <c r="N14" s="234">
        <v>30.998</v>
      </c>
      <c r="O14" s="234">
        <v>30.998</v>
      </c>
      <c r="P14" s="234">
        <v>30.998</v>
      </c>
    </row>
    <row r="15" spans="1:16" ht="50.25" customHeight="1">
      <c r="A15" s="152" t="s">
        <v>181</v>
      </c>
      <c r="B15" s="329" t="s">
        <v>6</v>
      </c>
      <c r="C15" s="165" t="s">
        <v>138</v>
      </c>
      <c r="D15" s="154" t="s">
        <v>180</v>
      </c>
      <c r="E15" s="154" t="s">
        <v>178</v>
      </c>
      <c r="F15" s="155" t="s">
        <v>182</v>
      </c>
      <c r="G15" s="154" t="s">
        <v>177</v>
      </c>
      <c r="H15" s="198">
        <f>H16+H17+H18</f>
        <v>1.8</v>
      </c>
      <c r="I15" s="198">
        <f>I16+I17+I18</f>
        <v>3.6</v>
      </c>
      <c r="J15" s="198">
        <f>J16+J17+J18</f>
        <v>3.6</v>
      </c>
      <c r="K15" s="198">
        <f>K16+K17+K18</f>
        <v>313.6</v>
      </c>
      <c r="L15" s="234">
        <v>3.6</v>
      </c>
      <c r="M15" s="213">
        <v>3.6</v>
      </c>
      <c r="N15" s="234">
        <v>0</v>
      </c>
      <c r="O15" s="236">
        <v>0</v>
      </c>
      <c r="P15" s="236">
        <v>0</v>
      </c>
    </row>
    <row r="16" spans="1:16" ht="409.5" customHeight="1" hidden="1" thickBot="1">
      <c r="A16" s="152"/>
      <c r="B16" s="156"/>
      <c r="C16" s="157"/>
      <c r="D16" s="154"/>
      <c r="E16" s="154"/>
      <c r="F16" s="155"/>
      <c r="G16" s="154"/>
      <c r="H16" s="200"/>
      <c r="I16" s="200"/>
      <c r="J16" s="200"/>
      <c r="K16" s="200"/>
      <c r="L16" s="237"/>
      <c r="M16" s="268"/>
      <c r="N16" s="237"/>
      <c r="O16" s="238"/>
      <c r="P16" s="238"/>
    </row>
    <row r="17" spans="1:16" ht="2.25" customHeight="1">
      <c r="A17" s="152"/>
      <c r="B17" s="156"/>
      <c r="C17" s="157"/>
      <c r="D17" s="154"/>
      <c r="E17" s="154"/>
      <c r="F17" s="155"/>
      <c r="G17" s="154"/>
      <c r="H17" s="201"/>
      <c r="I17" s="201"/>
      <c r="J17" s="201"/>
      <c r="K17" s="201"/>
      <c r="L17" s="239"/>
      <c r="M17" s="215"/>
      <c r="N17" s="239"/>
      <c r="O17" s="240"/>
      <c r="P17" s="240"/>
    </row>
    <row r="18" spans="1:27" s="14" customFormat="1" ht="52.5" customHeight="1">
      <c r="A18" s="152"/>
      <c r="B18" s="156" t="s">
        <v>183</v>
      </c>
      <c r="C18" s="158"/>
      <c r="D18" s="154" t="s">
        <v>180</v>
      </c>
      <c r="E18" s="154" t="s">
        <v>184</v>
      </c>
      <c r="F18" s="155" t="s">
        <v>185</v>
      </c>
      <c r="G18" s="218" t="s">
        <v>188</v>
      </c>
      <c r="H18" s="201">
        <v>1.8</v>
      </c>
      <c r="I18" s="201">
        <v>3.6</v>
      </c>
      <c r="J18" s="201">
        <v>3.6</v>
      </c>
      <c r="K18" s="201">
        <v>313.6</v>
      </c>
      <c r="L18" s="239">
        <v>3.6</v>
      </c>
      <c r="M18" s="215">
        <v>3.6</v>
      </c>
      <c r="N18" s="239"/>
      <c r="O18" s="240"/>
      <c r="P18" s="240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</row>
    <row r="19" spans="1:27" s="214" customFormat="1" ht="75" customHeight="1">
      <c r="A19" s="258" t="s">
        <v>181</v>
      </c>
      <c r="B19" s="258" t="s">
        <v>309</v>
      </c>
      <c r="C19" s="259" t="s">
        <v>138</v>
      </c>
      <c r="D19" s="260" t="s">
        <v>180</v>
      </c>
      <c r="E19" s="260" t="s">
        <v>178</v>
      </c>
      <c r="F19" s="261" t="s">
        <v>329</v>
      </c>
      <c r="G19" s="260" t="s">
        <v>177</v>
      </c>
      <c r="H19" s="262"/>
      <c r="I19" s="262"/>
      <c r="J19" s="262"/>
      <c r="K19" s="262"/>
      <c r="L19" s="234">
        <v>35990.20408</v>
      </c>
      <c r="M19" s="267">
        <f>SUM(M20:M23)</f>
        <v>198568.45304999998</v>
      </c>
      <c r="N19" s="234">
        <f>N20+N22</f>
        <v>99832.73837</v>
      </c>
      <c r="O19" s="236"/>
      <c r="P19" s="236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</row>
    <row r="20" spans="1:27" s="214" customFormat="1" ht="41.25" customHeight="1">
      <c r="A20" s="506"/>
      <c r="B20" s="506" t="s">
        <v>310</v>
      </c>
      <c r="C20" s="508" t="s">
        <v>138</v>
      </c>
      <c r="D20" s="504" t="s">
        <v>180</v>
      </c>
      <c r="E20" s="504" t="s">
        <v>308</v>
      </c>
      <c r="F20" s="502" t="s">
        <v>311</v>
      </c>
      <c r="G20" s="263" t="s">
        <v>315</v>
      </c>
      <c r="H20" s="262"/>
      <c r="I20" s="262"/>
      <c r="J20" s="262"/>
      <c r="K20" s="262"/>
      <c r="L20" s="234"/>
      <c r="M20" s="267">
        <v>132088.35319</v>
      </c>
      <c r="N20" s="234">
        <v>79237.02042</v>
      </c>
      <c r="O20" s="236"/>
      <c r="P20" s="236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</row>
    <row r="21" spans="1:27" s="214" customFormat="1" ht="36.75" customHeight="1">
      <c r="A21" s="507"/>
      <c r="B21" s="507"/>
      <c r="C21" s="509"/>
      <c r="D21" s="505"/>
      <c r="E21" s="505"/>
      <c r="F21" s="503"/>
      <c r="G21" s="263" t="s">
        <v>316</v>
      </c>
      <c r="H21" s="246"/>
      <c r="I21" s="246"/>
      <c r="J21" s="246"/>
      <c r="K21" s="246"/>
      <c r="L21" s="239">
        <v>35270.4</v>
      </c>
      <c r="M21" s="309">
        <v>38839.93921</v>
      </c>
      <c r="N21" s="239"/>
      <c r="O21" s="240"/>
      <c r="P21" s="240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</row>
    <row r="22" spans="1:27" s="214" customFormat="1" ht="39.75" customHeight="1">
      <c r="A22" s="506"/>
      <c r="B22" s="506" t="s">
        <v>313</v>
      </c>
      <c r="C22" s="508" t="s">
        <v>138</v>
      </c>
      <c r="D22" s="504" t="s">
        <v>180</v>
      </c>
      <c r="E22" s="504" t="s">
        <v>308</v>
      </c>
      <c r="F22" s="502" t="s">
        <v>312</v>
      </c>
      <c r="G22" s="263" t="s">
        <v>315</v>
      </c>
      <c r="H22" s="246"/>
      <c r="I22" s="246"/>
      <c r="J22" s="246"/>
      <c r="K22" s="246"/>
      <c r="L22" s="239"/>
      <c r="M22" s="309">
        <v>26847.50886</v>
      </c>
      <c r="N22" s="239">
        <v>20595.71795</v>
      </c>
      <c r="O22" s="240"/>
      <c r="P22" s="240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</row>
    <row r="23" spans="1:27" s="214" customFormat="1" ht="39.75" customHeight="1">
      <c r="A23" s="507"/>
      <c r="B23" s="507"/>
      <c r="C23" s="509"/>
      <c r="D23" s="505"/>
      <c r="E23" s="505"/>
      <c r="F23" s="503"/>
      <c r="G23" s="263" t="s">
        <v>316</v>
      </c>
      <c r="H23" s="246"/>
      <c r="I23" s="246"/>
      <c r="J23" s="246"/>
      <c r="K23" s="246"/>
      <c r="L23" s="239">
        <v>719.80408</v>
      </c>
      <c r="M23" s="309">
        <v>792.65179</v>
      </c>
      <c r="N23" s="239"/>
      <c r="O23" s="240"/>
      <c r="P23" s="240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</row>
    <row r="24" spans="1:27" s="14" customFormat="1" ht="59.25" customHeight="1">
      <c r="A24" s="149" t="s">
        <v>186</v>
      </c>
      <c r="B24" s="150" t="s">
        <v>358</v>
      </c>
      <c r="C24" s="149" t="s">
        <v>139</v>
      </c>
      <c r="D24" s="163" t="s">
        <v>180</v>
      </c>
      <c r="E24" s="163" t="s">
        <v>178</v>
      </c>
      <c r="F24" s="151" t="s">
        <v>279</v>
      </c>
      <c r="G24" s="163" t="s">
        <v>177</v>
      </c>
      <c r="H24" s="202">
        <f>H25</f>
        <v>2.4</v>
      </c>
      <c r="I24" s="202">
        <f>I25</f>
        <v>0.4</v>
      </c>
      <c r="J24" s="202" t="e">
        <f>J25+#REF!</f>
        <v>#REF!</v>
      </c>
      <c r="K24" s="224" t="e">
        <f>K25+K33+K35</f>
        <v>#REF!</v>
      </c>
      <c r="L24" s="277">
        <f>L25+L33</f>
        <v>58566.95086</v>
      </c>
      <c r="M24" s="315">
        <f>M25</f>
        <v>56577.891039999995</v>
      </c>
      <c r="N24" s="243">
        <f>N33+N25</f>
        <v>74798.82966</v>
      </c>
      <c r="O24" s="244">
        <f>O25</f>
        <v>45589.9707</v>
      </c>
      <c r="P24" s="244">
        <f>P25</f>
        <v>45589.9707</v>
      </c>
      <c r="Q24" s="245"/>
      <c r="R24" s="241"/>
      <c r="S24" s="241"/>
      <c r="T24" s="241"/>
      <c r="U24" s="241"/>
      <c r="V24" s="241"/>
      <c r="W24" s="241"/>
      <c r="X24" s="241"/>
      <c r="Y24" s="241"/>
      <c r="Z24" s="241"/>
      <c r="AA24" s="241"/>
    </row>
    <row r="25" spans="1:27" s="14" customFormat="1" ht="49.5" customHeight="1">
      <c r="A25" s="152" t="s">
        <v>181</v>
      </c>
      <c r="B25" s="152" t="s">
        <v>148</v>
      </c>
      <c r="C25" s="153" t="s">
        <v>138</v>
      </c>
      <c r="D25" s="154" t="s">
        <v>180</v>
      </c>
      <c r="E25" s="154" t="s">
        <v>178</v>
      </c>
      <c r="F25" s="164" t="s">
        <v>280</v>
      </c>
      <c r="G25" s="154" t="s">
        <v>177</v>
      </c>
      <c r="H25" s="203">
        <f>H35+H26</f>
        <v>2.4</v>
      </c>
      <c r="I25" s="203">
        <v>0.4</v>
      </c>
      <c r="J25" s="203">
        <f>J35+J26+J27+J31+J34</f>
        <v>86822.4</v>
      </c>
      <c r="K25" s="224">
        <v>43876.87331</v>
      </c>
      <c r="L25" s="242">
        <v>57407.825</v>
      </c>
      <c r="M25" s="315">
        <f>SUM(M26:M40)</f>
        <v>56577.891039999995</v>
      </c>
      <c r="N25" s="242">
        <v>50655.523</v>
      </c>
      <c r="O25" s="242">
        <v>45589.9707</v>
      </c>
      <c r="P25" s="242">
        <v>45589.9707</v>
      </c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</row>
    <row r="26" spans="1:27" s="14" customFormat="1" ht="42.75" customHeight="1">
      <c r="A26" s="161"/>
      <c r="B26" s="162" t="s">
        <v>187</v>
      </c>
      <c r="C26" s="165"/>
      <c r="D26" s="154" t="s">
        <v>180</v>
      </c>
      <c r="E26" s="154" t="s">
        <v>184</v>
      </c>
      <c r="F26" s="164" t="s">
        <v>330</v>
      </c>
      <c r="G26" s="218" t="s">
        <v>188</v>
      </c>
      <c r="H26" s="201">
        <v>2.4</v>
      </c>
      <c r="I26" s="201">
        <v>0.1</v>
      </c>
      <c r="J26" s="201">
        <v>0.1</v>
      </c>
      <c r="K26" s="201">
        <v>0.1</v>
      </c>
      <c r="L26" s="246">
        <v>0.1</v>
      </c>
      <c r="M26" s="246">
        <v>0.1</v>
      </c>
      <c r="N26" s="239"/>
      <c r="O26" s="240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</row>
    <row r="27" spans="1:27" s="14" customFormat="1" ht="44.25" customHeight="1">
      <c r="A27" s="161"/>
      <c r="B27" s="166" t="s">
        <v>189</v>
      </c>
      <c r="C27" s="158"/>
      <c r="D27" s="154" t="s">
        <v>180</v>
      </c>
      <c r="E27" s="154" t="s">
        <v>184</v>
      </c>
      <c r="F27" s="164" t="s">
        <v>331</v>
      </c>
      <c r="G27" s="218" t="s">
        <v>188</v>
      </c>
      <c r="H27" s="204"/>
      <c r="I27" s="204">
        <v>0.3</v>
      </c>
      <c r="J27" s="204">
        <v>0.3</v>
      </c>
      <c r="K27" s="204">
        <v>0.3</v>
      </c>
      <c r="L27" s="247">
        <v>0.3</v>
      </c>
      <c r="M27" s="247">
        <v>0.3</v>
      </c>
      <c r="N27" s="248"/>
      <c r="O27" s="249"/>
      <c r="P27" s="249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</row>
    <row r="28" spans="1:27" s="14" customFormat="1" ht="69.75" customHeight="1">
      <c r="A28" s="478"/>
      <c r="B28" s="510" t="s">
        <v>433</v>
      </c>
      <c r="C28" s="480"/>
      <c r="D28" s="154" t="s">
        <v>180</v>
      </c>
      <c r="E28" s="154" t="s">
        <v>184</v>
      </c>
      <c r="F28" s="164" t="s">
        <v>434</v>
      </c>
      <c r="G28" s="218" t="s">
        <v>188</v>
      </c>
      <c r="H28" s="312"/>
      <c r="I28" s="313">
        <v>0</v>
      </c>
      <c r="J28" s="313">
        <v>846000</v>
      </c>
      <c r="K28" s="204"/>
      <c r="L28" s="247"/>
      <c r="M28" s="269">
        <v>0.25</v>
      </c>
      <c r="N28" s="248"/>
      <c r="O28" s="249"/>
      <c r="P28" s="249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</row>
    <row r="29" spans="1:27" s="14" customFormat="1" ht="42" customHeight="1">
      <c r="A29" s="479"/>
      <c r="B29" s="511"/>
      <c r="C29" s="481"/>
      <c r="D29" s="154" t="s">
        <v>180</v>
      </c>
      <c r="E29" s="218" t="s">
        <v>190</v>
      </c>
      <c r="F29" s="164" t="s">
        <v>434</v>
      </c>
      <c r="G29" s="218" t="s">
        <v>192</v>
      </c>
      <c r="H29" s="312"/>
      <c r="I29" s="313"/>
      <c r="J29" s="313"/>
      <c r="K29" s="204"/>
      <c r="L29" s="247"/>
      <c r="M29" s="269">
        <v>845.75</v>
      </c>
      <c r="N29" s="248">
        <v>1875.75</v>
      </c>
      <c r="O29" s="249">
        <v>1688.175</v>
      </c>
      <c r="P29" s="249">
        <v>1688.175</v>
      </c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</row>
    <row r="30" spans="1:27" s="14" customFormat="1" ht="55.5" customHeight="1">
      <c r="A30" s="478"/>
      <c r="B30" s="476" t="s">
        <v>435</v>
      </c>
      <c r="C30" s="158"/>
      <c r="D30" s="160" t="s">
        <v>180</v>
      </c>
      <c r="E30" s="160" t="s">
        <v>184</v>
      </c>
      <c r="F30" s="164" t="s">
        <v>191</v>
      </c>
      <c r="G30" s="160" t="s">
        <v>188</v>
      </c>
      <c r="H30" s="204"/>
      <c r="I30" s="204"/>
      <c r="J30" s="204"/>
      <c r="K30" s="204"/>
      <c r="L30" s="247"/>
      <c r="M30" s="269">
        <v>0.6</v>
      </c>
      <c r="N30" s="248"/>
      <c r="O30" s="249"/>
      <c r="P30" s="249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</row>
    <row r="31" spans="1:27" s="14" customFormat="1" ht="56.25" customHeight="1">
      <c r="A31" s="479"/>
      <c r="B31" s="477"/>
      <c r="C31" s="158"/>
      <c r="D31" s="160" t="s">
        <v>180</v>
      </c>
      <c r="E31" s="160" t="s">
        <v>190</v>
      </c>
      <c r="F31" s="164" t="s">
        <v>191</v>
      </c>
      <c r="G31" s="160" t="s">
        <v>192</v>
      </c>
      <c r="H31" s="204"/>
      <c r="I31" s="204"/>
      <c r="J31" s="204">
        <v>43346</v>
      </c>
      <c r="K31" s="204">
        <v>43596.4</v>
      </c>
      <c r="L31" s="248">
        <v>48495.4</v>
      </c>
      <c r="M31" s="269">
        <v>48930.7</v>
      </c>
      <c r="N31" s="248">
        <v>48779.773</v>
      </c>
      <c r="O31" s="249">
        <v>43901.7957</v>
      </c>
      <c r="P31" s="249">
        <v>43901.7957</v>
      </c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</row>
    <row r="32" spans="1:27" s="14" customFormat="1" ht="28.5" customHeight="1">
      <c r="A32" s="161"/>
      <c r="B32" s="167" t="s">
        <v>228</v>
      </c>
      <c r="C32" s="158"/>
      <c r="D32" s="160" t="s">
        <v>180</v>
      </c>
      <c r="E32" s="160" t="s">
        <v>190</v>
      </c>
      <c r="F32" s="164" t="s">
        <v>317</v>
      </c>
      <c r="G32" s="160" t="s">
        <v>188</v>
      </c>
      <c r="H32" s="204"/>
      <c r="I32" s="204"/>
      <c r="J32" s="204"/>
      <c r="K32" s="204"/>
      <c r="L32" s="250">
        <v>8911.425</v>
      </c>
      <c r="M32" s="269">
        <v>6442.291</v>
      </c>
      <c r="N32" s="248"/>
      <c r="O32" s="249"/>
      <c r="P32" s="249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</row>
    <row r="33" spans="1:27" s="14" customFormat="1" ht="46.5" customHeight="1">
      <c r="A33" s="152" t="s">
        <v>243</v>
      </c>
      <c r="B33" s="169" t="s">
        <v>149</v>
      </c>
      <c r="C33" s="170"/>
      <c r="D33" s="171"/>
      <c r="E33" s="222" t="s">
        <v>178</v>
      </c>
      <c r="F33" s="172" t="s">
        <v>244</v>
      </c>
      <c r="G33" s="222" t="s">
        <v>177</v>
      </c>
      <c r="H33" s="205"/>
      <c r="I33" s="205"/>
      <c r="J33" s="205">
        <v>43476</v>
      </c>
      <c r="K33" s="225" t="e">
        <f>#REF!+K38+K39</f>
        <v>#REF!</v>
      </c>
      <c r="L33" s="248">
        <f>L38+L39</f>
        <v>1159.12586</v>
      </c>
      <c r="M33" s="269"/>
      <c r="N33" s="324">
        <v>24143.30666</v>
      </c>
      <c r="O33" s="248"/>
      <c r="P33" s="248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</row>
    <row r="34" spans="1:16" s="341" customFormat="1" ht="46.5" customHeight="1">
      <c r="A34" s="485" t="s">
        <v>243</v>
      </c>
      <c r="B34" s="482" t="s">
        <v>307</v>
      </c>
      <c r="C34" s="333"/>
      <c r="D34" s="334" t="s">
        <v>180</v>
      </c>
      <c r="E34" s="334" t="s">
        <v>193</v>
      </c>
      <c r="F34" s="335" t="s">
        <v>461</v>
      </c>
      <c r="G34" s="336" t="s">
        <v>188</v>
      </c>
      <c r="H34" s="337"/>
      <c r="I34" s="337"/>
      <c r="J34" s="337">
        <v>43476</v>
      </c>
      <c r="K34" s="338">
        <v>19441.41253</v>
      </c>
      <c r="L34" s="339"/>
      <c r="M34" s="339">
        <v>147.90004</v>
      </c>
      <c r="N34" s="340"/>
      <c r="O34" s="339"/>
      <c r="P34" s="339"/>
    </row>
    <row r="35" spans="1:16" s="341" customFormat="1" ht="44.25" customHeight="1" hidden="1">
      <c r="A35" s="486"/>
      <c r="B35" s="483"/>
      <c r="C35" s="342"/>
      <c r="D35" s="334" t="s">
        <v>180</v>
      </c>
      <c r="E35" s="334" t="s">
        <v>193</v>
      </c>
      <c r="F35" s="343">
        <v>320200000</v>
      </c>
      <c r="G35" s="336" t="s">
        <v>177</v>
      </c>
      <c r="H35" s="344"/>
      <c r="I35" s="344"/>
      <c r="J35" s="344"/>
      <c r="K35" s="345">
        <v>12199.89616</v>
      </c>
      <c r="L35" s="346"/>
      <c r="M35" s="346"/>
      <c r="N35" s="346"/>
      <c r="O35" s="346"/>
      <c r="P35" s="346"/>
    </row>
    <row r="36" spans="1:16" s="341" customFormat="1" ht="43.5" customHeight="1" hidden="1">
      <c r="A36" s="486"/>
      <c r="B36" s="483"/>
      <c r="C36" s="347"/>
      <c r="D36" s="334" t="s">
        <v>180</v>
      </c>
      <c r="E36" s="336" t="s">
        <v>190</v>
      </c>
      <c r="F36" s="343" t="s">
        <v>338</v>
      </c>
      <c r="G36" s="336" t="s">
        <v>339</v>
      </c>
      <c r="H36" s="344"/>
      <c r="I36" s="344"/>
      <c r="J36" s="344"/>
      <c r="K36" s="348">
        <v>12199.89616</v>
      </c>
      <c r="L36" s="349"/>
      <c r="M36" s="349"/>
      <c r="N36" s="349"/>
      <c r="O36" s="349"/>
      <c r="P36" s="349"/>
    </row>
    <row r="37" spans="1:16" s="341" customFormat="1" ht="30" customHeight="1">
      <c r="A37" s="487"/>
      <c r="B37" s="484"/>
      <c r="C37" s="347"/>
      <c r="D37" s="334" t="s">
        <v>180</v>
      </c>
      <c r="E37" s="334" t="s">
        <v>193</v>
      </c>
      <c r="F37" s="343" t="s">
        <v>195</v>
      </c>
      <c r="G37" s="334" t="s">
        <v>194</v>
      </c>
      <c r="H37" s="337"/>
      <c r="I37" s="337"/>
      <c r="J37" s="337">
        <v>43476</v>
      </c>
      <c r="K37" s="338">
        <v>19441.41253</v>
      </c>
      <c r="L37" s="339"/>
      <c r="M37" s="339"/>
      <c r="N37" s="340">
        <v>24143.30666</v>
      </c>
      <c r="O37" s="349"/>
      <c r="P37" s="349"/>
    </row>
    <row r="38" spans="1:27" s="14" customFormat="1" ht="79.5" customHeight="1" hidden="1">
      <c r="A38" s="168"/>
      <c r="B38" s="169" t="s">
        <v>266</v>
      </c>
      <c r="C38" s="170"/>
      <c r="D38" s="171" t="s">
        <v>180</v>
      </c>
      <c r="E38" s="171" t="s">
        <v>193</v>
      </c>
      <c r="F38" s="172" t="s">
        <v>442</v>
      </c>
      <c r="G38" s="171" t="s">
        <v>443</v>
      </c>
      <c r="H38" s="205"/>
      <c r="I38" s="205"/>
      <c r="J38" s="205"/>
      <c r="K38" s="204">
        <v>1000</v>
      </c>
      <c r="L38" s="248">
        <v>699.999</v>
      </c>
      <c r="M38" s="269"/>
      <c r="N38" s="248"/>
      <c r="O38" s="248"/>
      <c r="P38" s="248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</row>
    <row r="39" spans="1:27" s="14" customFormat="1" ht="13.5" customHeight="1" hidden="1">
      <c r="A39" s="168"/>
      <c r="B39" s="169" t="s">
        <v>332</v>
      </c>
      <c r="C39" s="170"/>
      <c r="D39" s="171" t="s">
        <v>180</v>
      </c>
      <c r="E39" s="171" t="s">
        <v>193</v>
      </c>
      <c r="F39" s="172" t="s">
        <v>444</v>
      </c>
      <c r="G39" s="171" t="s">
        <v>445</v>
      </c>
      <c r="H39" s="205"/>
      <c r="I39" s="205"/>
      <c r="J39" s="205"/>
      <c r="K39" s="225">
        <v>196.76866</v>
      </c>
      <c r="L39" s="248">
        <v>459.12686</v>
      </c>
      <c r="M39" s="269"/>
      <c r="N39" s="248"/>
      <c r="O39" s="248"/>
      <c r="P39" s="248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</row>
    <row r="40" spans="1:27" s="14" customFormat="1" ht="44.25" customHeight="1">
      <c r="A40" s="168"/>
      <c r="B40" s="311" t="s">
        <v>436</v>
      </c>
      <c r="C40" s="312"/>
      <c r="D40" s="312">
        <v>904</v>
      </c>
      <c r="E40" s="312">
        <v>113</v>
      </c>
      <c r="F40" s="151" t="s">
        <v>465</v>
      </c>
      <c r="G40" s="312">
        <v>244</v>
      </c>
      <c r="H40" s="205"/>
      <c r="I40" s="205"/>
      <c r="J40" s="205"/>
      <c r="K40" s="225"/>
      <c r="L40" s="248"/>
      <c r="M40" s="314">
        <v>210</v>
      </c>
      <c r="N40" s="248"/>
      <c r="O40" s="248"/>
      <c r="P40" s="248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</row>
    <row r="41" spans="1:27" s="14" customFormat="1" ht="56.25" customHeight="1">
      <c r="A41" s="149" t="s">
        <v>51</v>
      </c>
      <c r="B41" s="150" t="s">
        <v>359</v>
      </c>
      <c r="C41" s="149" t="s">
        <v>140</v>
      </c>
      <c r="D41" s="174" t="s">
        <v>177</v>
      </c>
      <c r="E41" s="174" t="s">
        <v>178</v>
      </c>
      <c r="F41" s="151" t="s">
        <v>281</v>
      </c>
      <c r="G41" s="174" t="s">
        <v>177</v>
      </c>
      <c r="H41" s="206" t="e">
        <f>H42+H56</f>
        <v>#REF!</v>
      </c>
      <c r="I41" s="206">
        <v>7492.93067</v>
      </c>
      <c r="J41" s="206" t="e">
        <f>J42+J56+J64</f>
        <v>#REF!</v>
      </c>
      <c r="K41" s="226" t="e">
        <f>K42+K56+K64</f>
        <v>#REF!</v>
      </c>
      <c r="L41" s="251">
        <f>L42+L56</f>
        <v>10014.30547</v>
      </c>
      <c r="M41" s="270">
        <f>SUM(M44:M56)</f>
        <v>10087.55927</v>
      </c>
      <c r="N41" s="251">
        <f>N42+N56</f>
        <v>7075.1</v>
      </c>
      <c r="O41" s="251">
        <f>O42+O56</f>
        <v>7522.3</v>
      </c>
      <c r="P41" s="251">
        <f>P42+P56</f>
        <v>8280.8</v>
      </c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</row>
    <row r="42" spans="1:27" s="14" customFormat="1" ht="66" customHeight="1">
      <c r="A42" s="159" t="s">
        <v>181</v>
      </c>
      <c r="B42" s="159" t="s">
        <v>132</v>
      </c>
      <c r="C42" s="175" t="s">
        <v>140</v>
      </c>
      <c r="D42" s="160" t="s">
        <v>177</v>
      </c>
      <c r="E42" s="160" t="s">
        <v>178</v>
      </c>
      <c r="F42" s="176" t="s">
        <v>282</v>
      </c>
      <c r="G42" s="160" t="s">
        <v>177</v>
      </c>
      <c r="H42" s="207" t="e">
        <f>H44+H45+H46+H47+H48+H49+H50+H57+H51+H52+H53+#REF!+H55+H43</f>
        <v>#REF!</v>
      </c>
      <c r="I42" s="207" t="e">
        <f>I44+I45+I46+I47+I48+I49+I50+I57+I51+I52+I53+#REF!+I55+I43</f>
        <v>#REF!</v>
      </c>
      <c r="J42" s="207" t="e">
        <f>J44+J45+J46+J47+J48+J49+J50+J57+J51+J52+J53+#REF!+J55+J43</f>
        <v>#REF!</v>
      </c>
      <c r="K42" s="226" t="e">
        <f>K44+K45+K46+K47+K48+K49+K50+K57+K51+K52+K53+#REF!+K55+K43</f>
        <v>#REF!</v>
      </c>
      <c r="L42" s="251">
        <v>10009.30547</v>
      </c>
      <c r="M42" s="318">
        <f>M46+M47+M54</f>
        <v>9234.67259</v>
      </c>
      <c r="N42" s="318">
        <f>N44+N46++N47</f>
        <v>7070.1</v>
      </c>
      <c r="O42" s="318">
        <f>O44+O46++O47</f>
        <v>7517.3</v>
      </c>
      <c r="P42" s="318">
        <f>P44+P46++P47</f>
        <v>8275.8</v>
      </c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</row>
    <row r="43" spans="1:27" s="14" customFormat="1" ht="3.75" customHeight="1" hidden="1">
      <c r="A43" s="159"/>
      <c r="B43" s="177" t="s">
        <v>196</v>
      </c>
      <c r="C43" s="158"/>
      <c r="D43" s="160" t="s">
        <v>180</v>
      </c>
      <c r="E43" s="160" t="s">
        <v>197</v>
      </c>
      <c r="F43" s="164" t="s">
        <v>283</v>
      </c>
      <c r="G43" s="160" t="s">
        <v>198</v>
      </c>
      <c r="H43" s="208">
        <v>4755.6</v>
      </c>
      <c r="I43" s="204">
        <v>1000</v>
      </c>
      <c r="J43" s="204">
        <v>1000</v>
      </c>
      <c r="K43" s="204"/>
      <c r="L43" s="248"/>
      <c r="M43" s="269"/>
      <c r="N43" s="248"/>
      <c r="O43" s="249"/>
      <c r="P43" s="249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</row>
    <row r="44" spans="1:27" s="14" customFormat="1" ht="29.25" customHeight="1">
      <c r="A44" s="178"/>
      <c r="B44" s="177" t="s">
        <v>199</v>
      </c>
      <c r="C44" s="179"/>
      <c r="D44" s="154" t="s">
        <v>180</v>
      </c>
      <c r="E44" s="154" t="s">
        <v>197</v>
      </c>
      <c r="F44" s="164" t="s">
        <v>284</v>
      </c>
      <c r="G44" s="154" t="s">
        <v>200</v>
      </c>
      <c r="H44" s="201">
        <f>131.2+1033</f>
        <v>1164.2</v>
      </c>
      <c r="I44" s="201">
        <v>17.2</v>
      </c>
      <c r="J44" s="201">
        <v>499</v>
      </c>
      <c r="K44" s="201">
        <v>0.30032</v>
      </c>
      <c r="L44" s="239">
        <v>0.82</v>
      </c>
      <c r="M44" s="215">
        <v>0</v>
      </c>
      <c r="N44" s="239">
        <v>5733.5</v>
      </c>
      <c r="O44" s="240">
        <v>6180.7</v>
      </c>
      <c r="P44" s="240">
        <v>6939.2</v>
      </c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</row>
    <row r="45" spans="1:27" s="14" customFormat="1" ht="114.75" customHeight="1" hidden="1">
      <c r="A45" s="180"/>
      <c r="B45" s="219" t="s">
        <v>318</v>
      </c>
      <c r="C45" s="179"/>
      <c r="D45" s="154" t="s">
        <v>180</v>
      </c>
      <c r="E45" s="154" t="s">
        <v>197</v>
      </c>
      <c r="F45" s="164" t="s">
        <v>319</v>
      </c>
      <c r="G45" s="218" t="s">
        <v>198</v>
      </c>
      <c r="H45" s="208"/>
      <c r="I45" s="208">
        <v>47.7</v>
      </c>
      <c r="J45" s="208"/>
      <c r="K45" s="209"/>
      <c r="L45" s="252">
        <v>49.1</v>
      </c>
      <c r="M45" s="271"/>
      <c r="N45" s="252"/>
      <c r="O45" s="253"/>
      <c r="P45" s="253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</row>
    <row r="46" spans="1:27" s="14" customFormat="1" ht="108.75" customHeight="1">
      <c r="A46" s="180"/>
      <c r="B46" s="177" t="s">
        <v>201</v>
      </c>
      <c r="C46" s="180"/>
      <c r="D46" s="218" t="s">
        <v>180</v>
      </c>
      <c r="E46" s="154" t="s">
        <v>197</v>
      </c>
      <c r="F46" s="164" t="s">
        <v>285</v>
      </c>
      <c r="G46" s="154" t="s">
        <v>198</v>
      </c>
      <c r="H46" s="208">
        <v>274</v>
      </c>
      <c r="I46" s="209">
        <f>1007.8+41.6</f>
        <v>1049.3999999999999</v>
      </c>
      <c r="J46" s="208">
        <v>1181.1</v>
      </c>
      <c r="K46" s="209">
        <v>1441.1</v>
      </c>
      <c r="L46" s="252">
        <v>1801.207</v>
      </c>
      <c r="M46" s="271">
        <v>3112.99379</v>
      </c>
      <c r="N46" s="252">
        <v>720.6</v>
      </c>
      <c r="O46" s="253">
        <v>720.6</v>
      </c>
      <c r="P46" s="253">
        <v>720.6</v>
      </c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</row>
    <row r="47" spans="1:27" s="14" customFormat="1" ht="109.5" customHeight="1">
      <c r="A47" s="180"/>
      <c r="B47" s="181" t="s">
        <v>202</v>
      </c>
      <c r="C47" s="180"/>
      <c r="D47" s="218" t="s">
        <v>180</v>
      </c>
      <c r="E47" s="154" t="s">
        <v>197</v>
      </c>
      <c r="F47" s="164" t="s">
        <v>286</v>
      </c>
      <c r="G47" s="154" t="s">
        <v>198</v>
      </c>
      <c r="H47" s="208"/>
      <c r="I47" s="209">
        <v>1597</v>
      </c>
      <c r="J47" s="208">
        <v>1607.3</v>
      </c>
      <c r="K47" s="209">
        <v>1666.2</v>
      </c>
      <c r="L47" s="252">
        <v>2172.815</v>
      </c>
      <c r="M47" s="271">
        <v>3580.359</v>
      </c>
      <c r="N47" s="252">
        <v>616</v>
      </c>
      <c r="O47" s="252">
        <v>616</v>
      </c>
      <c r="P47" s="252">
        <v>616</v>
      </c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</row>
    <row r="48" spans="1:27" s="14" customFormat="1" ht="120.75" customHeight="1" hidden="1">
      <c r="A48" s="180"/>
      <c r="B48" s="181" t="s">
        <v>203</v>
      </c>
      <c r="C48" s="180"/>
      <c r="D48" s="154" t="s">
        <v>177</v>
      </c>
      <c r="E48" s="154" t="s">
        <v>197</v>
      </c>
      <c r="F48" s="164" t="s">
        <v>287</v>
      </c>
      <c r="G48" s="154" t="s">
        <v>198</v>
      </c>
      <c r="H48" s="208">
        <v>588.7</v>
      </c>
      <c r="I48" s="208">
        <v>1771.8</v>
      </c>
      <c r="J48" s="208">
        <v>1354.9</v>
      </c>
      <c r="K48" s="209">
        <v>2277.7</v>
      </c>
      <c r="L48" s="252">
        <v>3114.6</v>
      </c>
      <c r="M48" s="271"/>
      <c r="N48" s="252"/>
      <c r="O48" s="253"/>
      <c r="P48" s="253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</row>
    <row r="49" spans="1:27" s="14" customFormat="1" ht="42" customHeight="1" hidden="1">
      <c r="A49" s="180"/>
      <c r="B49" s="181" t="s">
        <v>204</v>
      </c>
      <c r="C49" s="180"/>
      <c r="D49" s="154" t="s">
        <v>180</v>
      </c>
      <c r="E49" s="154" t="s">
        <v>197</v>
      </c>
      <c r="F49" s="164" t="s">
        <v>205</v>
      </c>
      <c r="G49" s="154" t="s">
        <v>194</v>
      </c>
      <c r="H49" s="208"/>
      <c r="I49" s="208"/>
      <c r="J49" s="208"/>
      <c r="K49" s="209"/>
      <c r="L49" s="252"/>
      <c r="M49" s="271"/>
      <c r="N49" s="252"/>
      <c r="O49" s="253"/>
      <c r="P49" s="253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</row>
    <row r="50" spans="1:27" s="14" customFormat="1" ht="56.25" customHeight="1" hidden="1">
      <c r="A50" s="180"/>
      <c r="B50" s="181" t="s">
        <v>206</v>
      </c>
      <c r="C50" s="180"/>
      <c r="D50" s="154" t="s">
        <v>180</v>
      </c>
      <c r="E50" s="154" t="s">
        <v>197</v>
      </c>
      <c r="F50" s="164" t="s">
        <v>207</v>
      </c>
      <c r="G50" s="154" t="s">
        <v>194</v>
      </c>
      <c r="H50" s="208"/>
      <c r="I50" s="208"/>
      <c r="J50" s="208"/>
      <c r="K50" s="209"/>
      <c r="L50" s="252"/>
      <c r="M50" s="271"/>
      <c r="N50" s="252"/>
      <c r="O50" s="253"/>
      <c r="P50" s="253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</row>
    <row r="51" spans="1:16" ht="1.5" customHeight="1" hidden="1">
      <c r="A51" s="180"/>
      <c r="B51" s="183" t="s">
        <v>209</v>
      </c>
      <c r="C51" s="180"/>
      <c r="D51" s="154" t="s">
        <v>180</v>
      </c>
      <c r="E51" s="154" t="s">
        <v>197</v>
      </c>
      <c r="F51" s="164" t="s">
        <v>210</v>
      </c>
      <c r="G51" s="154" t="s">
        <v>198</v>
      </c>
      <c r="H51" s="208"/>
      <c r="I51" s="208"/>
      <c r="J51" s="208">
        <v>171.3</v>
      </c>
      <c r="K51" s="209"/>
      <c r="L51" s="252"/>
      <c r="M51" s="271"/>
      <c r="N51" s="252"/>
      <c r="O51" s="253"/>
      <c r="P51" s="253"/>
    </row>
    <row r="52" spans="1:16" ht="135.75" customHeight="1" hidden="1">
      <c r="A52" s="180"/>
      <c r="B52" s="183" t="s">
        <v>211</v>
      </c>
      <c r="C52" s="180"/>
      <c r="D52" s="154" t="s">
        <v>180</v>
      </c>
      <c r="E52" s="154" t="s">
        <v>197</v>
      </c>
      <c r="F52" s="164" t="s">
        <v>212</v>
      </c>
      <c r="G52" s="154" t="s">
        <v>198</v>
      </c>
      <c r="H52" s="208"/>
      <c r="I52" s="208"/>
      <c r="J52" s="208">
        <v>197.4</v>
      </c>
      <c r="K52" s="209"/>
      <c r="L52" s="252"/>
      <c r="M52" s="271"/>
      <c r="N52" s="252"/>
      <c r="O52" s="253"/>
      <c r="P52" s="253"/>
    </row>
    <row r="53" spans="1:16" ht="3" customHeight="1" hidden="1">
      <c r="A53" s="180"/>
      <c r="B53" s="177"/>
      <c r="C53" s="180"/>
      <c r="D53" s="154"/>
      <c r="E53" s="154"/>
      <c r="F53" s="164"/>
      <c r="G53" s="154"/>
      <c r="H53" s="208"/>
      <c r="I53" s="208"/>
      <c r="J53" s="208"/>
      <c r="K53" s="209"/>
      <c r="L53" s="252"/>
      <c r="M53" s="271"/>
      <c r="N53" s="252"/>
      <c r="O53" s="253"/>
      <c r="P53" s="253"/>
    </row>
    <row r="54" spans="1:16" ht="138" customHeight="1">
      <c r="A54" s="180"/>
      <c r="B54" s="316" t="s">
        <v>213</v>
      </c>
      <c r="C54" s="317"/>
      <c r="D54" s="154" t="s">
        <v>180</v>
      </c>
      <c r="E54" s="154" t="s">
        <v>197</v>
      </c>
      <c r="F54" s="184" t="s">
        <v>437</v>
      </c>
      <c r="G54" s="218" t="s">
        <v>194</v>
      </c>
      <c r="H54" s="208"/>
      <c r="I54" s="208"/>
      <c r="J54" s="208"/>
      <c r="K54" s="209"/>
      <c r="L54" s="252">
        <v>2870.256</v>
      </c>
      <c r="M54" s="271">
        <v>2541.3198</v>
      </c>
      <c r="N54" s="252"/>
      <c r="O54" s="253"/>
      <c r="P54" s="253"/>
    </row>
    <row r="55" spans="1:16" ht="1.5" customHeight="1">
      <c r="A55" s="185"/>
      <c r="B55" s="177"/>
      <c r="C55" s="180"/>
      <c r="D55" s="154" t="s">
        <v>180</v>
      </c>
      <c r="E55" s="154" t="s">
        <v>197</v>
      </c>
      <c r="F55" s="164" t="s">
        <v>288</v>
      </c>
      <c r="G55" s="154" t="s">
        <v>194</v>
      </c>
      <c r="H55" s="208"/>
      <c r="I55" s="208"/>
      <c r="J55" s="208"/>
      <c r="K55" s="209"/>
      <c r="L55" s="252"/>
      <c r="M55" s="271"/>
      <c r="N55" s="252"/>
      <c r="O55" s="253"/>
      <c r="P55" s="253"/>
    </row>
    <row r="56" spans="1:16" ht="75">
      <c r="A56" s="159" t="s">
        <v>181</v>
      </c>
      <c r="B56" s="152" t="s">
        <v>133</v>
      </c>
      <c r="C56" s="186" t="s">
        <v>214</v>
      </c>
      <c r="D56" s="154" t="s">
        <v>177</v>
      </c>
      <c r="E56" s="154" t="s">
        <v>178</v>
      </c>
      <c r="F56" s="176" t="s">
        <v>289</v>
      </c>
      <c r="G56" s="154" t="s">
        <v>177</v>
      </c>
      <c r="H56" s="211">
        <f>H58+H60+H61</f>
        <v>5</v>
      </c>
      <c r="I56" s="211">
        <f>I58+I60+I61</f>
        <v>5</v>
      </c>
      <c r="J56" s="211">
        <f>J58+J60+J61+J62+J63</f>
        <v>513.4000000000001</v>
      </c>
      <c r="K56" s="198">
        <f>K58+K60+K61+K62+K63</f>
        <v>5</v>
      </c>
      <c r="L56" s="234">
        <f>L58+L60+L61+L62+L63</f>
        <v>5</v>
      </c>
      <c r="M56" s="213">
        <f>M57+M58</f>
        <v>852.88668</v>
      </c>
      <c r="N56" s="234">
        <v>5</v>
      </c>
      <c r="O56" s="236">
        <v>5</v>
      </c>
      <c r="P56" s="236">
        <v>5</v>
      </c>
    </row>
    <row r="57" spans="1:16" s="130" customFormat="1" ht="64.5" customHeight="1">
      <c r="A57" s="182"/>
      <c r="B57" s="169" t="s">
        <v>208</v>
      </c>
      <c r="C57" s="182"/>
      <c r="D57" s="173" t="s">
        <v>180</v>
      </c>
      <c r="E57" s="173" t="s">
        <v>197</v>
      </c>
      <c r="F57" s="172">
        <v>330229950</v>
      </c>
      <c r="G57" s="173" t="s">
        <v>198</v>
      </c>
      <c r="H57" s="210">
        <v>2300</v>
      </c>
      <c r="I57" s="210">
        <v>2004.8</v>
      </c>
      <c r="J57" s="210">
        <v>8989.8</v>
      </c>
      <c r="K57" s="209">
        <v>300</v>
      </c>
      <c r="L57" s="252"/>
      <c r="M57" s="271">
        <v>847.88668</v>
      </c>
      <c r="N57" s="252"/>
      <c r="O57" s="252"/>
      <c r="P57" s="252"/>
    </row>
    <row r="58" spans="1:16" ht="30" customHeight="1">
      <c r="A58" s="470"/>
      <c r="B58" s="467" t="s">
        <v>215</v>
      </c>
      <c r="C58" s="473"/>
      <c r="D58" s="154" t="s">
        <v>180</v>
      </c>
      <c r="E58" s="154" t="s">
        <v>184</v>
      </c>
      <c r="F58" s="176" t="s">
        <v>290</v>
      </c>
      <c r="G58" s="218" t="s">
        <v>188</v>
      </c>
      <c r="H58" s="208">
        <v>5</v>
      </c>
      <c r="I58" s="208">
        <v>5</v>
      </c>
      <c r="J58" s="208"/>
      <c r="K58" s="209">
        <v>5</v>
      </c>
      <c r="L58" s="252">
        <v>5</v>
      </c>
      <c r="M58" s="271">
        <v>5</v>
      </c>
      <c r="N58" s="252"/>
      <c r="O58" s="253"/>
      <c r="P58" s="253"/>
    </row>
    <row r="59" spans="1:16" ht="30.75" customHeight="1">
      <c r="A59" s="472"/>
      <c r="B59" s="469"/>
      <c r="C59" s="475"/>
      <c r="D59" s="218" t="s">
        <v>462</v>
      </c>
      <c r="E59" s="154" t="s">
        <v>184</v>
      </c>
      <c r="F59" s="176" t="s">
        <v>290</v>
      </c>
      <c r="G59" s="218" t="s">
        <v>188</v>
      </c>
      <c r="H59" s="208"/>
      <c r="I59" s="208"/>
      <c r="J59" s="208"/>
      <c r="K59" s="209"/>
      <c r="L59" s="252"/>
      <c r="M59" s="271"/>
      <c r="N59" s="252">
        <v>5</v>
      </c>
      <c r="O59" s="253">
        <v>5</v>
      </c>
      <c r="P59" s="253">
        <v>5</v>
      </c>
    </row>
    <row r="60" spans="1:16" ht="18.75" customHeight="1">
      <c r="A60" s="470"/>
      <c r="B60" s="162" t="s">
        <v>24</v>
      </c>
      <c r="C60" s="180"/>
      <c r="D60" s="154" t="s">
        <v>180</v>
      </c>
      <c r="E60" s="154" t="s">
        <v>184</v>
      </c>
      <c r="F60" s="176" t="s">
        <v>216</v>
      </c>
      <c r="G60" s="154" t="s">
        <v>188</v>
      </c>
      <c r="H60" s="208"/>
      <c r="I60" s="208"/>
      <c r="J60" s="208"/>
      <c r="K60" s="209"/>
      <c r="L60" s="252"/>
      <c r="M60" s="271"/>
      <c r="N60" s="252"/>
      <c r="O60" s="253"/>
      <c r="P60" s="253"/>
    </row>
    <row r="61" spans="1:16" ht="1.5" customHeight="1">
      <c r="A61" s="472"/>
      <c r="B61" s="162" t="s">
        <v>24</v>
      </c>
      <c r="C61" s="180"/>
      <c r="D61" s="154" t="s">
        <v>180</v>
      </c>
      <c r="E61" s="154" t="s">
        <v>184</v>
      </c>
      <c r="F61" s="176" t="s">
        <v>291</v>
      </c>
      <c r="G61" s="154" t="s">
        <v>177</v>
      </c>
      <c r="H61" s="208"/>
      <c r="I61" s="208"/>
      <c r="J61" s="208"/>
      <c r="K61" s="209"/>
      <c r="L61" s="252"/>
      <c r="M61" s="271"/>
      <c r="N61" s="252"/>
      <c r="O61" s="253">
        <v>10</v>
      </c>
      <c r="P61" s="253">
        <v>10</v>
      </c>
    </row>
    <row r="62" spans="1:16" ht="5.25" customHeight="1" hidden="1">
      <c r="A62" s="187"/>
      <c r="B62" s="169" t="s">
        <v>217</v>
      </c>
      <c r="C62" s="182"/>
      <c r="D62" s="173" t="s">
        <v>180</v>
      </c>
      <c r="E62" s="173" t="s">
        <v>197</v>
      </c>
      <c r="F62" s="188" t="s">
        <v>218</v>
      </c>
      <c r="G62" s="173" t="s">
        <v>198</v>
      </c>
      <c r="H62" s="210"/>
      <c r="I62" s="210"/>
      <c r="J62" s="210">
        <v>340.6</v>
      </c>
      <c r="K62" s="209"/>
      <c r="L62" s="252"/>
      <c r="M62" s="271"/>
      <c r="N62" s="252"/>
      <c r="O62" s="253"/>
      <c r="P62" s="253"/>
    </row>
    <row r="63" spans="1:27" s="25" customFormat="1" ht="138" customHeight="1" hidden="1" thickBot="1">
      <c r="A63" s="187"/>
      <c r="B63" s="169" t="s">
        <v>219</v>
      </c>
      <c r="C63" s="182"/>
      <c r="D63" s="173" t="s">
        <v>180</v>
      </c>
      <c r="E63" s="173" t="s">
        <v>197</v>
      </c>
      <c r="F63" s="172" t="s">
        <v>220</v>
      </c>
      <c r="G63" s="173" t="s">
        <v>198</v>
      </c>
      <c r="H63" s="210"/>
      <c r="I63" s="210"/>
      <c r="J63" s="210">
        <v>172.8</v>
      </c>
      <c r="K63" s="209"/>
      <c r="L63" s="252"/>
      <c r="M63" s="271"/>
      <c r="N63" s="252"/>
      <c r="O63" s="253"/>
      <c r="P63" s="253"/>
      <c r="Q63" s="254"/>
      <c r="R63" s="254"/>
      <c r="S63" s="255"/>
      <c r="T63" s="255"/>
      <c r="U63" s="255"/>
      <c r="V63" s="255"/>
      <c r="W63" s="255"/>
      <c r="X63" s="255"/>
      <c r="Y63" s="255"/>
      <c r="Z63" s="255"/>
      <c r="AA63" s="255"/>
    </row>
    <row r="64" spans="1:27" s="11" customFormat="1" ht="116.25" customHeight="1">
      <c r="A64" s="159" t="s">
        <v>181</v>
      </c>
      <c r="B64" s="152" t="s">
        <v>23</v>
      </c>
      <c r="C64" s="190" t="s">
        <v>221</v>
      </c>
      <c r="D64" s="154" t="s">
        <v>177</v>
      </c>
      <c r="E64" s="154" t="s">
        <v>178</v>
      </c>
      <c r="F64" s="176" t="s">
        <v>292</v>
      </c>
      <c r="G64" s="154" t="s">
        <v>177</v>
      </c>
      <c r="H64" s="211">
        <f aca="true" t="shared" si="1" ref="H64:M64">H65+H66</f>
        <v>0</v>
      </c>
      <c r="I64" s="211">
        <f t="shared" si="1"/>
        <v>0</v>
      </c>
      <c r="J64" s="211">
        <f t="shared" si="1"/>
        <v>0</v>
      </c>
      <c r="K64" s="198">
        <f t="shared" si="1"/>
        <v>0</v>
      </c>
      <c r="L64" s="234">
        <f t="shared" si="1"/>
        <v>0</v>
      </c>
      <c r="M64" s="213">
        <f t="shared" si="1"/>
        <v>0</v>
      </c>
      <c r="N64" s="234"/>
      <c r="O64" s="236"/>
      <c r="P64" s="236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</row>
    <row r="65" spans="1:16" ht="23.25" customHeight="1">
      <c r="A65" s="180"/>
      <c r="B65" s="177" t="s">
        <v>222</v>
      </c>
      <c r="C65" s="180"/>
      <c r="D65" s="154">
        <v>904</v>
      </c>
      <c r="E65" s="154" t="s">
        <v>197</v>
      </c>
      <c r="F65" s="176" t="s">
        <v>293</v>
      </c>
      <c r="G65" s="154" t="s">
        <v>177</v>
      </c>
      <c r="H65" s="208"/>
      <c r="I65" s="208"/>
      <c r="J65" s="208"/>
      <c r="K65" s="209"/>
      <c r="L65" s="252"/>
      <c r="M65" s="271"/>
      <c r="N65" s="252"/>
      <c r="O65" s="253"/>
      <c r="P65" s="253"/>
    </row>
    <row r="66" spans="1:16" ht="0.75" customHeight="1">
      <c r="A66" s="180"/>
      <c r="B66" s="177" t="s">
        <v>223</v>
      </c>
      <c r="C66" s="180"/>
      <c r="D66" s="154" t="s">
        <v>177</v>
      </c>
      <c r="E66" s="154" t="s">
        <v>178</v>
      </c>
      <c r="F66" s="176" t="s">
        <v>294</v>
      </c>
      <c r="G66" s="154" t="s">
        <v>177</v>
      </c>
      <c r="H66" s="208"/>
      <c r="I66" s="208"/>
      <c r="J66" s="208"/>
      <c r="K66" s="209"/>
      <c r="L66" s="252"/>
      <c r="M66" s="271"/>
      <c r="N66" s="252"/>
      <c r="O66" s="253"/>
      <c r="P66" s="253"/>
    </row>
    <row r="67" spans="1:27" s="8" customFormat="1" ht="61.5" customHeight="1">
      <c r="A67" s="149" t="s">
        <v>52</v>
      </c>
      <c r="B67" s="189" t="s">
        <v>224</v>
      </c>
      <c r="C67" s="149" t="s">
        <v>139</v>
      </c>
      <c r="D67" s="319" t="s">
        <v>177</v>
      </c>
      <c r="E67" s="174" t="s">
        <v>178</v>
      </c>
      <c r="F67" s="151" t="s">
        <v>438</v>
      </c>
      <c r="G67" s="174" t="s">
        <v>177</v>
      </c>
      <c r="H67" s="212" t="e">
        <f>H68+H79</f>
        <v>#REF!</v>
      </c>
      <c r="I67" s="212">
        <v>950.9</v>
      </c>
      <c r="J67" s="198" t="e">
        <f>J68+J79</f>
        <v>#REF!</v>
      </c>
      <c r="K67" s="231">
        <f>K68+K79</f>
        <v>2260.45758</v>
      </c>
      <c r="L67" s="233">
        <f>L68+L79</f>
        <v>2098.6136899999997</v>
      </c>
      <c r="M67" s="267">
        <f>M68+M79</f>
        <v>2358.3984499999997</v>
      </c>
      <c r="N67" s="267">
        <f>N68+N79+N76</f>
        <v>2724.9</v>
      </c>
      <c r="O67" s="332">
        <f>O68+O79+O76</f>
        <v>2493.9</v>
      </c>
      <c r="P67" s="332">
        <f>P68+P79+P76</f>
        <v>2488.7</v>
      </c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</row>
    <row r="68" spans="1:27" s="8" customFormat="1" ht="45" customHeight="1">
      <c r="A68" s="159" t="s">
        <v>181</v>
      </c>
      <c r="B68" s="152" t="s">
        <v>320</v>
      </c>
      <c r="C68" s="190" t="s">
        <v>225</v>
      </c>
      <c r="D68" s="160" t="s">
        <v>177</v>
      </c>
      <c r="E68" s="160" t="s">
        <v>178</v>
      </c>
      <c r="F68" s="164" t="s">
        <v>295</v>
      </c>
      <c r="G68" s="160" t="s">
        <v>177</v>
      </c>
      <c r="H68" s="211">
        <v>861.2</v>
      </c>
      <c r="I68" s="211">
        <v>949.7</v>
      </c>
      <c r="J68" s="211">
        <f>J69+J70+J71</f>
        <v>1774.7</v>
      </c>
      <c r="K68" s="230">
        <v>2259.25758</v>
      </c>
      <c r="L68" s="234">
        <v>2097.41369</v>
      </c>
      <c r="M68" s="213">
        <f>M69+M76</f>
        <v>2354.2314499999998</v>
      </c>
      <c r="N68" s="234">
        <f>N69+N75</f>
        <v>2714.9</v>
      </c>
      <c r="O68" s="234">
        <f>O69+O75</f>
        <v>2483.9</v>
      </c>
      <c r="P68" s="234">
        <f>P69+P75</f>
        <v>2478.7</v>
      </c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</row>
    <row r="69" spans="1:27" s="8" customFormat="1" ht="42" customHeight="1">
      <c r="A69" s="470"/>
      <c r="B69" s="467" t="s">
        <v>143</v>
      </c>
      <c r="C69" s="473"/>
      <c r="D69" s="160" t="s">
        <v>180</v>
      </c>
      <c r="E69" s="160" t="s">
        <v>226</v>
      </c>
      <c r="F69" s="164" t="s">
        <v>333</v>
      </c>
      <c r="G69" s="160" t="s">
        <v>177</v>
      </c>
      <c r="H69" s="208"/>
      <c r="I69" s="208"/>
      <c r="J69" s="208"/>
      <c r="K69" s="228">
        <v>2191.60158</v>
      </c>
      <c r="L69" s="252">
        <v>2093.30369</v>
      </c>
      <c r="M69" s="271">
        <v>2295.42145</v>
      </c>
      <c r="N69" s="252">
        <f>SUM(N72:N74)</f>
        <v>2414.9</v>
      </c>
      <c r="O69" s="252">
        <f>SUM(O72:O74)</f>
        <v>2183.9</v>
      </c>
      <c r="P69" s="252">
        <f>SUM(P72:P74)</f>
        <v>2178.7</v>
      </c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</row>
    <row r="70" spans="1:27" s="8" customFormat="1" ht="15.75" customHeight="1" hidden="1" thickBot="1">
      <c r="A70" s="471"/>
      <c r="B70" s="468"/>
      <c r="C70" s="474"/>
      <c r="D70" s="160" t="s">
        <v>180</v>
      </c>
      <c r="E70" s="160" t="s">
        <v>226</v>
      </c>
      <c r="F70" s="164" t="s">
        <v>333</v>
      </c>
      <c r="G70" s="160" t="s">
        <v>177</v>
      </c>
      <c r="H70" s="208">
        <v>849.8</v>
      </c>
      <c r="I70" s="208">
        <v>949.7</v>
      </c>
      <c r="J70" s="208">
        <v>1774.7</v>
      </c>
      <c r="K70" s="209">
        <v>2030.4</v>
      </c>
      <c r="L70" s="252">
        <v>1952.3</v>
      </c>
      <c r="M70" s="271">
        <v>1930.2</v>
      </c>
      <c r="N70" s="252">
        <v>2000</v>
      </c>
      <c r="O70" s="253">
        <v>2000</v>
      </c>
      <c r="P70" s="253">
        <v>2000</v>
      </c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</row>
    <row r="71" spans="1:27" s="8" customFormat="1" ht="15.75" customHeight="1" hidden="1" thickBot="1">
      <c r="A71" s="471"/>
      <c r="B71" s="468"/>
      <c r="C71" s="474"/>
      <c r="D71" s="160" t="s">
        <v>180</v>
      </c>
      <c r="E71" s="160" t="s">
        <v>226</v>
      </c>
      <c r="F71" s="164" t="s">
        <v>333</v>
      </c>
      <c r="G71" s="160" t="s">
        <v>177</v>
      </c>
      <c r="H71" s="208"/>
      <c r="I71" s="208"/>
      <c r="J71" s="208"/>
      <c r="K71" s="209"/>
      <c r="L71" s="252"/>
      <c r="M71" s="271"/>
      <c r="N71" s="252"/>
      <c r="O71" s="253"/>
      <c r="P71" s="253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</row>
    <row r="72" spans="1:27" s="8" customFormat="1" ht="15.75" customHeight="1">
      <c r="A72" s="471"/>
      <c r="B72" s="468"/>
      <c r="C72" s="474"/>
      <c r="D72" s="160" t="s">
        <v>180</v>
      </c>
      <c r="E72" s="160" t="s">
        <v>226</v>
      </c>
      <c r="F72" s="164" t="s">
        <v>333</v>
      </c>
      <c r="G72" s="160" t="s">
        <v>439</v>
      </c>
      <c r="H72" s="208"/>
      <c r="I72" s="208"/>
      <c r="J72" s="208"/>
      <c r="K72" s="209"/>
      <c r="L72" s="252">
        <v>1543.78379</v>
      </c>
      <c r="M72" s="271">
        <v>1648.6015</v>
      </c>
      <c r="N72" s="252">
        <v>1834.3</v>
      </c>
      <c r="O72" s="253">
        <v>1656.9</v>
      </c>
      <c r="P72" s="253">
        <v>1652.9</v>
      </c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</row>
    <row r="73" spans="1:27" s="8" customFormat="1" ht="15.75" customHeight="1">
      <c r="A73" s="471"/>
      <c r="B73" s="468"/>
      <c r="C73" s="474"/>
      <c r="D73" s="160" t="s">
        <v>180</v>
      </c>
      <c r="E73" s="160" t="s">
        <v>226</v>
      </c>
      <c r="F73" s="164" t="s">
        <v>333</v>
      </c>
      <c r="G73" s="160" t="s">
        <v>440</v>
      </c>
      <c r="H73" s="208"/>
      <c r="I73" s="208"/>
      <c r="J73" s="208"/>
      <c r="K73" s="209"/>
      <c r="L73" s="252">
        <v>465.06116</v>
      </c>
      <c r="M73" s="271">
        <v>555.74042</v>
      </c>
      <c r="N73" s="252">
        <v>554</v>
      </c>
      <c r="O73" s="253">
        <v>500.4</v>
      </c>
      <c r="P73" s="253">
        <v>499.2</v>
      </c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</row>
    <row r="74" spans="1:27" s="8" customFormat="1" ht="15.75" customHeight="1">
      <c r="A74" s="472"/>
      <c r="B74" s="469"/>
      <c r="C74" s="475"/>
      <c r="D74" s="160" t="s">
        <v>180</v>
      </c>
      <c r="E74" s="160" t="s">
        <v>226</v>
      </c>
      <c r="F74" s="164" t="s">
        <v>333</v>
      </c>
      <c r="G74" s="160" t="s">
        <v>188</v>
      </c>
      <c r="H74" s="208"/>
      <c r="I74" s="208"/>
      <c r="J74" s="208"/>
      <c r="K74" s="209"/>
      <c r="L74" s="252">
        <v>84.45874</v>
      </c>
      <c r="M74" s="271">
        <v>91.07953</v>
      </c>
      <c r="N74" s="252">
        <v>26.6</v>
      </c>
      <c r="O74" s="252">
        <v>26.6</v>
      </c>
      <c r="P74" s="252">
        <v>26.6</v>
      </c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</row>
    <row r="75" spans="1:16" ht="24.75" customHeight="1">
      <c r="A75" s="180"/>
      <c r="B75" s="177" t="s">
        <v>463</v>
      </c>
      <c r="C75" s="180"/>
      <c r="D75" s="154">
        <v>904</v>
      </c>
      <c r="E75" s="154" t="s">
        <v>178</v>
      </c>
      <c r="F75" s="164" t="s">
        <v>343</v>
      </c>
      <c r="G75" s="218" t="s">
        <v>200</v>
      </c>
      <c r="H75" s="208">
        <v>2406.2</v>
      </c>
      <c r="I75" s="208"/>
      <c r="J75" s="208"/>
      <c r="K75" s="209"/>
      <c r="L75" s="252"/>
      <c r="M75" s="271">
        <v>0</v>
      </c>
      <c r="N75" s="271">
        <v>300</v>
      </c>
      <c r="O75" s="271">
        <v>300</v>
      </c>
      <c r="P75" s="271">
        <v>300</v>
      </c>
    </row>
    <row r="76" spans="1:16" ht="50.25" customHeight="1">
      <c r="A76" s="159"/>
      <c r="B76" s="152" t="s">
        <v>340</v>
      </c>
      <c r="C76" s="190"/>
      <c r="D76" s="160" t="s">
        <v>180</v>
      </c>
      <c r="E76" s="160" t="s">
        <v>226</v>
      </c>
      <c r="F76" s="164" t="s">
        <v>464</v>
      </c>
      <c r="G76" s="160" t="s">
        <v>188</v>
      </c>
      <c r="H76" s="211"/>
      <c r="I76" s="211"/>
      <c r="J76" s="211"/>
      <c r="K76" s="229">
        <v>58</v>
      </c>
      <c r="L76" s="234"/>
      <c r="M76" s="213">
        <v>58.81</v>
      </c>
      <c r="N76" s="234"/>
      <c r="O76" s="236"/>
      <c r="P76" s="236"/>
    </row>
    <row r="77" spans="1:16" ht="35.25" customHeight="1" hidden="1">
      <c r="A77" s="223" t="s">
        <v>181</v>
      </c>
      <c r="B77" s="162" t="s">
        <v>151</v>
      </c>
      <c r="C77" s="190" t="s">
        <v>139</v>
      </c>
      <c r="D77" s="160"/>
      <c r="E77" s="160"/>
      <c r="F77" s="164"/>
      <c r="G77" s="160"/>
      <c r="H77" s="208">
        <v>0</v>
      </c>
      <c r="I77" s="208">
        <v>0</v>
      </c>
      <c r="J77" s="208">
        <v>0</v>
      </c>
      <c r="K77" s="209">
        <v>0</v>
      </c>
      <c r="L77" s="252">
        <v>0</v>
      </c>
      <c r="M77" s="271">
        <v>0</v>
      </c>
      <c r="N77" s="252">
        <v>0</v>
      </c>
      <c r="O77" s="253">
        <v>0</v>
      </c>
      <c r="P77" s="253">
        <v>0</v>
      </c>
    </row>
    <row r="78" spans="1:16" ht="70.5" customHeight="1" hidden="1">
      <c r="A78" s="223" t="s">
        <v>181</v>
      </c>
      <c r="B78" s="162" t="s">
        <v>152</v>
      </c>
      <c r="C78" s="190" t="s">
        <v>140</v>
      </c>
      <c r="D78" s="160"/>
      <c r="E78" s="160"/>
      <c r="F78" s="164"/>
      <c r="G78" s="160"/>
      <c r="H78" s="208">
        <v>0</v>
      </c>
      <c r="I78" s="208">
        <v>0</v>
      </c>
      <c r="J78" s="208">
        <v>0</v>
      </c>
      <c r="K78" s="209">
        <v>0</v>
      </c>
      <c r="L78" s="252">
        <v>0</v>
      </c>
      <c r="M78" s="271">
        <v>0</v>
      </c>
      <c r="N78" s="252">
        <v>0</v>
      </c>
      <c r="O78" s="253">
        <v>0</v>
      </c>
      <c r="P78" s="253">
        <v>0</v>
      </c>
    </row>
    <row r="79" spans="1:16" ht="45">
      <c r="A79" s="159" t="s">
        <v>181</v>
      </c>
      <c r="B79" s="152" t="s">
        <v>134</v>
      </c>
      <c r="C79" s="190" t="s">
        <v>227</v>
      </c>
      <c r="D79" s="160">
        <v>904</v>
      </c>
      <c r="E79" s="160" t="s">
        <v>178</v>
      </c>
      <c r="F79" s="164" t="s">
        <v>296</v>
      </c>
      <c r="G79" s="160" t="s">
        <v>177</v>
      </c>
      <c r="H79" s="211" t="e">
        <f>#REF!+H82+H83</f>
        <v>#REF!</v>
      </c>
      <c r="I79" s="211" t="e">
        <f>#REF!+I82+I83</f>
        <v>#REF!</v>
      </c>
      <c r="J79" s="211" t="e">
        <f>#REF!+J82+J83</f>
        <v>#REF!</v>
      </c>
      <c r="K79" s="229">
        <v>1.2</v>
      </c>
      <c r="L79" s="234">
        <v>1.2</v>
      </c>
      <c r="M79" s="213">
        <f>M80+M81</f>
        <v>4.167</v>
      </c>
      <c r="N79" s="234">
        <f>N80+N82</f>
        <v>10</v>
      </c>
      <c r="O79" s="234">
        <f>O80+O82</f>
        <v>10</v>
      </c>
      <c r="P79" s="234">
        <f>P80+P82</f>
        <v>10</v>
      </c>
    </row>
    <row r="80" spans="1:16" ht="29.25" customHeight="1">
      <c r="A80" s="180"/>
      <c r="B80" s="177" t="s">
        <v>441</v>
      </c>
      <c r="C80" s="180"/>
      <c r="D80" s="154">
        <v>903</v>
      </c>
      <c r="E80" s="154" t="s">
        <v>178</v>
      </c>
      <c r="F80" s="164" t="s">
        <v>366</v>
      </c>
      <c r="G80" s="218" t="s">
        <v>188</v>
      </c>
      <c r="H80" s="208"/>
      <c r="I80" s="208"/>
      <c r="J80" s="208"/>
      <c r="K80" s="209"/>
      <c r="L80" s="252"/>
      <c r="M80" s="271">
        <v>2.967</v>
      </c>
      <c r="N80" s="271">
        <v>5</v>
      </c>
      <c r="O80" s="271">
        <v>5</v>
      </c>
      <c r="P80" s="271">
        <v>5</v>
      </c>
    </row>
    <row r="81" spans="1:16" ht="80.25" customHeight="1">
      <c r="A81" s="185"/>
      <c r="B81" s="311" t="s">
        <v>230</v>
      </c>
      <c r="C81" s="180"/>
      <c r="D81" s="160" t="s">
        <v>180</v>
      </c>
      <c r="E81" s="160" t="s">
        <v>226</v>
      </c>
      <c r="F81" s="164" t="s">
        <v>323</v>
      </c>
      <c r="G81" s="160" t="s">
        <v>188</v>
      </c>
      <c r="H81" s="208"/>
      <c r="I81" s="208"/>
      <c r="J81" s="208"/>
      <c r="K81" s="209"/>
      <c r="L81" s="252"/>
      <c r="M81" s="271">
        <v>1.2</v>
      </c>
      <c r="N81" s="271"/>
      <c r="O81" s="271"/>
      <c r="P81" s="271"/>
    </row>
    <row r="82" spans="1:16" ht="30.75" customHeight="1">
      <c r="A82" s="180"/>
      <c r="B82" s="177" t="s">
        <v>229</v>
      </c>
      <c r="C82" s="180"/>
      <c r="D82" s="154">
        <v>904</v>
      </c>
      <c r="E82" s="154" t="s">
        <v>178</v>
      </c>
      <c r="F82" s="164" t="s">
        <v>297</v>
      </c>
      <c r="G82" s="154" t="s">
        <v>177</v>
      </c>
      <c r="H82" s="208"/>
      <c r="I82" s="208"/>
      <c r="J82" s="208"/>
      <c r="K82" s="209"/>
      <c r="L82" s="252" t="s">
        <v>367</v>
      </c>
      <c r="M82" s="271"/>
      <c r="N82" s="252">
        <v>5</v>
      </c>
      <c r="O82" s="252">
        <v>5</v>
      </c>
      <c r="P82" s="252">
        <v>5</v>
      </c>
    </row>
    <row r="83" spans="1:16" ht="0.75" customHeight="1">
      <c r="A83" s="180"/>
      <c r="B83" s="183" t="s">
        <v>230</v>
      </c>
      <c r="C83" s="180"/>
      <c r="D83" s="154">
        <v>904</v>
      </c>
      <c r="E83" s="218" t="s">
        <v>178</v>
      </c>
      <c r="F83" s="164" t="s">
        <v>322</v>
      </c>
      <c r="G83" s="218" t="s">
        <v>177</v>
      </c>
      <c r="H83" s="208">
        <v>1.2</v>
      </c>
      <c r="I83" s="208">
        <v>1.2</v>
      </c>
      <c r="J83" s="208">
        <v>1.2</v>
      </c>
      <c r="K83" s="209">
        <v>1.2</v>
      </c>
      <c r="L83" s="252">
        <v>1.2</v>
      </c>
      <c r="M83" s="271"/>
      <c r="N83" s="252"/>
      <c r="O83" s="253"/>
      <c r="P83" s="253"/>
    </row>
    <row r="84" spans="1:16" ht="33" customHeight="1" hidden="1">
      <c r="A84" s="180"/>
      <c r="B84" s="183" t="s">
        <v>321</v>
      </c>
      <c r="C84" s="180"/>
      <c r="D84" s="160" t="s">
        <v>180</v>
      </c>
      <c r="E84" s="160" t="s">
        <v>184</v>
      </c>
      <c r="F84" s="164" t="s">
        <v>323</v>
      </c>
      <c r="G84" s="160" t="s">
        <v>188</v>
      </c>
      <c r="H84" s="208"/>
      <c r="I84" s="208"/>
      <c r="J84" s="208"/>
      <c r="K84" s="209"/>
      <c r="L84" s="252">
        <v>1.2</v>
      </c>
      <c r="M84" s="271"/>
      <c r="N84" s="252"/>
      <c r="O84" s="253"/>
      <c r="P84" s="253"/>
    </row>
    <row r="85" spans="1:16" ht="54" customHeight="1">
      <c r="A85" s="149" t="s">
        <v>53</v>
      </c>
      <c r="B85" s="189" t="s">
        <v>231</v>
      </c>
      <c r="C85" s="149" t="s">
        <v>140</v>
      </c>
      <c r="D85" s="174">
        <v>904</v>
      </c>
      <c r="E85" s="174" t="s">
        <v>178</v>
      </c>
      <c r="F85" s="151" t="s">
        <v>298</v>
      </c>
      <c r="G85" s="174" t="s">
        <v>177</v>
      </c>
      <c r="H85" s="212">
        <f aca="true" t="shared" si="2" ref="H85:P85">H86+H89</f>
        <v>10</v>
      </c>
      <c r="I85" s="212">
        <f t="shared" si="2"/>
        <v>5</v>
      </c>
      <c r="J85" s="212">
        <f t="shared" si="2"/>
        <v>5</v>
      </c>
      <c r="K85" s="229">
        <f t="shared" si="2"/>
        <v>66.36</v>
      </c>
      <c r="L85" s="234">
        <f t="shared" si="2"/>
        <v>3.132</v>
      </c>
      <c r="M85" s="213">
        <f t="shared" si="2"/>
        <v>2.34</v>
      </c>
      <c r="N85" s="234">
        <f>N86+N89</f>
        <v>5</v>
      </c>
      <c r="O85" s="234">
        <f t="shared" si="2"/>
        <v>5</v>
      </c>
      <c r="P85" s="234">
        <f t="shared" si="2"/>
        <v>5</v>
      </c>
    </row>
    <row r="86" spans="1:16" ht="51.75" customHeight="1">
      <c r="A86" s="159" t="s">
        <v>181</v>
      </c>
      <c r="B86" s="191" t="s">
        <v>155</v>
      </c>
      <c r="C86" s="153" t="s">
        <v>232</v>
      </c>
      <c r="D86" s="160" t="s">
        <v>177</v>
      </c>
      <c r="E86" s="160" t="s">
        <v>178</v>
      </c>
      <c r="F86" s="164" t="s">
        <v>368</v>
      </c>
      <c r="G86" s="160" t="s">
        <v>177</v>
      </c>
      <c r="H86" s="211">
        <f aca="true" t="shared" si="3" ref="H86:P86">H87</f>
        <v>0</v>
      </c>
      <c r="I86" s="211">
        <f t="shared" si="3"/>
        <v>0</v>
      </c>
      <c r="J86" s="211">
        <f t="shared" si="3"/>
        <v>0</v>
      </c>
      <c r="K86" s="229">
        <f t="shared" si="3"/>
        <v>66.36</v>
      </c>
      <c r="L86" s="234">
        <f t="shared" si="3"/>
        <v>0</v>
      </c>
      <c r="M86" s="213">
        <f t="shared" si="3"/>
        <v>0</v>
      </c>
      <c r="N86" s="234">
        <f t="shared" si="3"/>
        <v>0</v>
      </c>
      <c r="O86" s="236">
        <f t="shared" si="3"/>
        <v>0</v>
      </c>
      <c r="P86" s="236">
        <f t="shared" si="3"/>
        <v>0</v>
      </c>
    </row>
    <row r="87" spans="1:16" ht="35.25" customHeight="1">
      <c r="A87" s="180"/>
      <c r="B87" s="177" t="s">
        <v>276</v>
      </c>
      <c r="C87" s="180"/>
      <c r="D87" s="160" t="s">
        <v>177</v>
      </c>
      <c r="E87" s="160" t="s">
        <v>178</v>
      </c>
      <c r="F87" s="164" t="s">
        <v>369</v>
      </c>
      <c r="G87" s="160" t="s">
        <v>177</v>
      </c>
      <c r="H87" s="208"/>
      <c r="I87" s="208"/>
      <c r="J87" s="208"/>
      <c r="K87" s="227">
        <v>66.36</v>
      </c>
      <c r="L87" s="252"/>
      <c r="M87" s="271"/>
      <c r="N87" s="252"/>
      <c r="O87" s="253"/>
      <c r="P87" s="253"/>
    </row>
    <row r="88" spans="1:16" ht="1.5" customHeight="1">
      <c r="A88" s="185"/>
      <c r="B88" s="162" t="s">
        <v>277</v>
      </c>
      <c r="C88" s="180"/>
      <c r="D88" s="160" t="s">
        <v>180</v>
      </c>
      <c r="E88" s="160" t="s">
        <v>234</v>
      </c>
      <c r="F88" s="164" t="s">
        <v>299</v>
      </c>
      <c r="G88" s="160" t="s">
        <v>188</v>
      </c>
      <c r="H88" s="208"/>
      <c r="I88" s="208"/>
      <c r="J88" s="208"/>
      <c r="K88" s="227">
        <v>66.36</v>
      </c>
      <c r="L88" s="252"/>
      <c r="M88" s="271"/>
      <c r="N88" s="252"/>
      <c r="O88" s="253"/>
      <c r="P88" s="253"/>
    </row>
    <row r="89" spans="1:16" ht="45">
      <c r="A89" s="159" t="s">
        <v>181</v>
      </c>
      <c r="B89" s="159" t="s">
        <v>156</v>
      </c>
      <c r="C89" s="190" t="s">
        <v>227</v>
      </c>
      <c r="D89" s="160">
        <v>904</v>
      </c>
      <c r="E89" s="160" t="s">
        <v>178</v>
      </c>
      <c r="F89" s="164" t="s">
        <v>300</v>
      </c>
      <c r="G89" s="160" t="s">
        <v>188</v>
      </c>
      <c r="H89" s="211">
        <f>H90+H91+H93</f>
        <v>10</v>
      </c>
      <c r="I89" s="211">
        <f>I90+I91+I93</f>
        <v>5</v>
      </c>
      <c r="J89" s="211">
        <f>J90+J91+J93</f>
        <v>5</v>
      </c>
      <c r="K89" s="198">
        <v>0</v>
      </c>
      <c r="L89" s="234">
        <v>3.132</v>
      </c>
      <c r="M89" s="213">
        <f>M90</f>
        <v>2.34</v>
      </c>
      <c r="N89" s="234">
        <f>N92</f>
        <v>5</v>
      </c>
      <c r="O89" s="234">
        <f>O92</f>
        <v>5</v>
      </c>
      <c r="P89" s="234">
        <f>P92</f>
        <v>5</v>
      </c>
    </row>
    <row r="90" spans="1:16" ht="30.75" customHeight="1">
      <c r="A90" s="470"/>
      <c r="B90" s="467" t="s">
        <v>233</v>
      </c>
      <c r="C90" s="473"/>
      <c r="D90" s="160">
        <v>904</v>
      </c>
      <c r="E90" s="160" t="s">
        <v>184</v>
      </c>
      <c r="F90" s="164" t="s">
        <v>301</v>
      </c>
      <c r="G90" s="160" t="s">
        <v>188</v>
      </c>
      <c r="H90" s="208">
        <v>10</v>
      </c>
      <c r="I90" s="208">
        <v>5</v>
      </c>
      <c r="J90" s="208">
        <v>5</v>
      </c>
      <c r="K90" s="209">
        <v>0</v>
      </c>
      <c r="L90" s="252">
        <v>3.132</v>
      </c>
      <c r="M90" s="271">
        <v>2.34</v>
      </c>
      <c r="N90" s="252"/>
      <c r="O90" s="252"/>
      <c r="P90" s="252"/>
    </row>
    <row r="91" spans="1:16" ht="0.75" customHeight="1" hidden="1">
      <c r="A91" s="471"/>
      <c r="B91" s="468"/>
      <c r="C91" s="474"/>
      <c r="D91" s="160">
        <v>905</v>
      </c>
      <c r="E91" s="160" t="s">
        <v>184</v>
      </c>
      <c r="F91" s="164" t="s">
        <v>301</v>
      </c>
      <c r="G91" s="160" t="s">
        <v>188</v>
      </c>
      <c r="H91" s="208"/>
      <c r="I91" s="208"/>
      <c r="J91" s="208"/>
      <c r="K91" s="209"/>
      <c r="L91" s="252">
        <v>3.132</v>
      </c>
      <c r="M91" s="271">
        <v>5</v>
      </c>
      <c r="N91" s="252">
        <v>5</v>
      </c>
      <c r="O91" s="252">
        <v>5</v>
      </c>
      <c r="P91" s="252">
        <v>5</v>
      </c>
    </row>
    <row r="92" spans="1:16" ht="21" customHeight="1">
      <c r="A92" s="472"/>
      <c r="B92" s="469"/>
      <c r="C92" s="475"/>
      <c r="D92" s="160" t="s">
        <v>462</v>
      </c>
      <c r="E92" s="160" t="s">
        <v>184</v>
      </c>
      <c r="F92" s="164" t="s">
        <v>301</v>
      </c>
      <c r="G92" s="160" t="s">
        <v>188</v>
      </c>
      <c r="H92" s="208"/>
      <c r="I92" s="208"/>
      <c r="J92" s="208"/>
      <c r="K92" s="209"/>
      <c r="L92" s="252"/>
      <c r="M92" s="271"/>
      <c r="N92" s="252">
        <v>5</v>
      </c>
      <c r="O92" s="252">
        <v>5</v>
      </c>
      <c r="P92" s="252">
        <v>5</v>
      </c>
    </row>
    <row r="93" spans="1:16" ht="27.75" customHeight="1">
      <c r="A93" s="180"/>
      <c r="B93" s="177" t="s">
        <v>235</v>
      </c>
      <c r="C93" s="180"/>
      <c r="D93" s="160">
        <v>904</v>
      </c>
      <c r="E93" s="160" t="s">
        <v>178</v>
      </c>
      <c r="F93" s="164" t="s">
        <v>302</v>
      </c>
      <c r="G93" s="160" t="s">
        <v>177</v>
      </c>
      <c r="H93" s="208"/>
      <c r="I93" s="208"/>
      <c r="J93" s="208"/>
      <c r="K93" s="209"/>
      <c r="L93" s="256"/>
      <c r="M93" s="272"/>
      <c r="N93" s="256"/>
      <c r="O93" s="257"/>
      <c r="P93" s="257"/>
    </row>
  </sheetData>
  <sheetProtection/>
  <mergeCells count="36">
    <mergeCell ref="B90:B92"/>
    <mergeCell ref="C90:C92"/>
    <mergeCell ref="A90:A92"/>
    <mergeCell ref="D22:D23"/>
    <mergeCell ref="E22:E23"/>
    <mergeCell ref="F22:F23"/>
    <mergeCell ref="B22:B23"/>
    <mergeCell ref="A22:A23"/>
    <mergeCell ref="C22:C23"/>
    <mergeCell ref="B28:B29"/>
    <mergeCell ref="A13:A14"/>
    <mergeCell ref="F20:F21"/>
    <mergeCell ref="E20:E21"/>
    <mergeCell ref="D20:D21"/>
    <mergeCell ref="B20:B21"/>
    <mergeCell ref="A20:A21"/>
    <mergeCell ref="C20:C21"/>
    <mergeCell ref="A3:N6"/>
    <mergeCell ref="A8:A9"/>
    <mergeCell ref="B8:B9"/>
    <mergeCell ref="C8:C9"/>
    <mergeCell ref="D8:G8"/>
    <mergeCell ref="H8:P8"/>
    <mergeCell ref="C28:C29"/>
    <mergeCell ref="A28:A29"/>
    <mergeCell ref="A60:A61"/>
    <mergeCell ref="B34:B37"/>
    <mergeCell ref="A34:A37"/>
    <mergeCell ref="B58:B59"/>
    <mergeCell ref="A58:A59"/>
    <mergeCell ref="B69:B74"/>
    <mergeCell ref="A69:A74"/>
    <mergeCell ref="C69:C74"/>
    <mergeCell ref="B30:B31"/>
    <mergeCell ref="A30:A31"/>
    <mergeCell ref="C58:C59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90" zoomScaleNormal="69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9.7109375" style="0" customWidth="1"/>
    <col min="2" max="2" width="27.421875" style="0" customWidth="1"/>
    <col min="3" max="3" width="43.57421875" style="0" customWidth="1"/>
    <col min="4" max="4" width="0.5625" style="0" customWidth="1"/>
    <col min="5" max="5" width="15.421875" style="0" hidden="1" customWidth="1"/>
    <col min="6" max="6" width="16.28125" style="0" hidden="1" customWidth="1"/>
    <col min="7" max="7" width="18.8515625" style="0" hidden="1" customWidth="1"/>
    <col min="8" max="8" width="22.421875" style="130" customWidth="1"/>
    <col min="9" max="9" width="22.7109375" style="130" customWidth="1"/>
    <col min="10" max="10" width="20.00390625" style="130" customWidth="1"/>
    <col min="11" max="11" width="26.7109375" style="0" customWidth="1"/>
    <col min="12" max="12" width="21.421875" style="0" customWidth="1"/>
  </cols>
  <sheetData>
    <row r="1" ht="15.75">
      <c r="I1" s="146" t="s">
        <v>125</v>
      </c>
    </row>
    <row r="2" spans="1:10" ht="18.75" customHeight="1">
      <c r="A2" s="396" t="s">
        <v>35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1" ht="18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06"/>
    </row>
    <row r="4" ht="18">
      <c r="A4" s="6"/>
    </row>
    <row r="5" spans="1:12" ht="44.25" customHeight="1">
      <c r="A5" s="490" t="s">
        <v>158</v>
      </c>
      <c r="B5" s="492" t="s">
        <v>159</v>
      </c>
      <c r="C5" s="494" t="s">
        <v>36</v>
      </c>
      <c r="D5" s="496" t="s">
        <v>236</v>
      </c>
      <c r="E5" s="497"/>
      <c r="F5" s="497"/>
      <c r="G5" s="497"/>
      <c r="H5" s="497"/>
      <c r="I5" s="497"/>
      <c r="J5" s="497"/>
      <c r="K5" s="497"/>
      <c r="L5" s="498"/>
    </row>
    <row r="6" spans="1:12" ht="15" customHeight="1">
      <c r="A6" s="491"/>
      <c r="B6" s="493"/>
      <c r="C6" s="495"/>
      <c r="D6" s="117" t="s">
        <v>166</v>
      </c>
      <c r="E6" s="117" t="s">
        <v>167</v>
      </c>
      <c r="F6" s="117" t="s">
        <v>168</v>
      </c>
      <c r="G6" s="131" t="s">
        <v>169</v>
      </c>
      <c r="H6" s="131" t="s">
        <v>170</v>
      </c>
      <c r="I6" s="131" t="s">
        <v>171</v>
      </c>
      <c r="J6" s="131" t="s">
        <v>172</v>
      </c>
      <c r="K6" s="117" t="s">
        <v>173</v>
      </c>
      <c r="L6" s="117" t="s">
        <v>174</v>
      </c>
    </row>
    <row r="7" spans="1:12" ht="18.75" customHeight="1">
      <c r="A7" s="553">
        <v>1</v>
      </c>
      <c r="B7" s="553">
        <v>2</v>
      </c>
      <c r="C7" s="553">
        <v>3</v>
      </c>
      <c r="D7" s="553">
        <v>11</v>
      </c>
      <c r="E7" s="553">
        <v>12</v>
      </c>
      <c r="F7" s="553">
        <v>13</v>
      </c>
      <c r="G7" s="554">
        <v>14</v>
      </c>
      <c r="H7" s="554">
        <v>12</v>
      </c>
      <c r="I7" s="554">
        <v>13</v>
      </c>
      <c r="J7" s="554">
        <v>14</v>
      </c>
      <c r="K7" s="553">
        <v>14</v>
      </c>
      <c r="L7" s="553">
        <v>14</v>
      </c>
    </row>
    <row r="8" spans="1:12" ht="15" customHeight="1">
      <c r="A8" s="555" t="s">
        <v>175</v>
      </c>
      <c r="B8" s="555" t="s">
        <v>356</v>
      </c>
      <c r="C8" s="556" t="s">
        <v>237</v>
      </c>
      <c r="D8" s="542">
        <v>14548.599999999999</v>
      </c>
      <c r="E8" s="542">
        <v>8452.83067</v>
      </c>
      <c r="F8" s="542">
        <v>106783.9</v>
      </c>
      <c r="G8" s="545">
        <v>88613.704</v>
      </c>
      <c r="H8" s="545">
        <f>SUM(H9:H13)</f>
        <v>106676.8061</v>
      </c>
      <c r="I8" s="543">
        <f>SUM(I9:I14)</f>
        <v>267649.22181</v>
      </c>
      <c r="J8" s="543">
        <f>SUM(J9:J14)</f>
        <v>184467.56603</v>
      </c>
      <c r="K8" s="543">
        <f>SUM(K9:K14)</f>
        <v>55642.16870000001</v>
      </c>
      <c r="L8" s="543">
        <f>SUM(L9:L14)</f>
        <v>56395.468700000005</v>
      </c>
    </row>
    <row r="9" spans="1:12" ht="15" customHeight="1">
      <c r="A9" s="557"/>
      <c r="B9" s="557"/>
      <c r="C9" s="556" t="s">
        <v>238</v>
      </c>
      <c r="D9" s="542">
        <f>D16+D23+D29+D35+D41+D47</f>
        <v>7702.3</v>
      </c>
      <c r="E9" s="542">
        <f>E16+E23+E29+E35+E41+E47</f>
        <v>6442.8</v>
      </c>
      <c r="F9" s="542">
        <f>F16+F23+F29+F35+F41+F47</f>
        <v>8599.6</v>
      </c>
      <c r="G9" s="542">
        <f>G16+G23+G29+G35+G41+G47</f>
        <v>7727.3847</v>
      </c>
      <c r="H9" s="542">
        <f>H16+H23+H29+H35+H41</f>
        <v>10461.12602</v>
      </c>
      <c r="I9" s="542">
        <f>I16+I23+I29+I35+I41</f>
        <v>10313.90776</v>
      </c>
      <c r="J9" s="542">
        <f>J16+J23+J29+J35+J41+J47</f>
        <v>10478.714820000001</v>
      </c>
      <c r="K9" s="542">
        <f>K16+K23+K29+K35+K41+K47</f>
        <v>10021.2</v>
      </c>
      <c r="L9" s="542">
        <f>L16+L23+L29+L35+L41+L47</f>
        <v>10774.5</v>
      </c>
    </row>
    <row r="10" spans="1:12" ht="15">
      <c r="A10" s="557"/>
      <c r="B10" s="557"/>
      <c r="C10" s="556" t="s">
        <v>239</v>
      </c>
      <c r="D10" s="542">
        <f aca="true" t="shared" si="0" ref="D10:L10">D18+D24+D30+D36+D42+D48</f>
        <v>0</v>
      </c>
      <c r="E10" s="542">
        <f t="shared" si="0"/>
        <v>0</v>
      </c>
      <c r="F10" s="542">
        <f t="shared" si="0"/>
        <v>42606.5</v>
      </c>
      <c r="G10" s="542">
        <f t="shared" si="0"/>
        <v>31130.3972</v>
      </c>
      <c r="H10" s="542">
        <f t="shared" si="0"/>
        <v>0</v>
      </c>
      <c r="I10" s="542">
        <f t="shared" si="0"/>
        <v>0</v>
      </c>
      <c r="J10" s="542">
        <f>J18+J24+J30+J36+J42+J48</f>
        <v>23000.2</v>
      </c>
      <c r="K10" s="542">
        <f t="shared" si="0"/>
        <v>0</v>
      </c>
      <c r="L10" s="542">
        <f t="shared" si="0"/>
        <v>0</v>
      </c>
    </row>
    <row r="11" spans="1:12" ht="22.5" customHeight="1">
      <c r="A11" s="557"/>
      <c r="B11" s="557"/>
      <c r="C11" s="556" t="s">
        <v>314</v>
      </c>
      <c r="D11" s="542"/>
      <c r="E11" s="542"/>
      <c r="F11" s="542"/>
      <c r="G11" s="542"/>
      <c r="H11" s="543">
        <v>35270.4</v>
      </c>
      <c r="I11" s="543">
        <f>I17</f>
        <v>170928.2924</v>
      </c>
      <c r="J11" s="542">
        <f>J17</f>
        <v>79237.02042</v>
      </c>
      <c r="K11" s="542"/>
      <c r="L11" s="542"/>
    </row>
    <row r="12" spans="1:12" ht="32.25" customHeight="1">
      <c r="A12" s="557"/>
      <c r="B12" s="557"/>
      <c r="C12" s="556" t="s">
        <v>240</v>
      </c>
      <c r="D12" s="542">
        <f aca="true" t="shared" si="1" ref="D12:L12">D19+D25+D31+D37+D43+D49</f>
        <v>6845</v>
      </c>
      <c r="E12" s="542">
        <f t="shared" si="1"/>
        <v>2004.8</v>
      </c>
      <c r="F12" s="542">
        <f t="shared" si="1"/>
        <v>55572.6</v>
      </c>
      <c r="G12" s="542">
        <f t="shared" si="1"/>
        <v>47800.72066</v>
      </c>
      <c r="H12" s="542">
        <f t="shared" si="1"/>
        <v>60940.08008000001</v>
      </c>
      <c r="I12" s="542">
        <f>I19+I25+I31+I37+I43</f>
        <v>86402.22165</v>
      </c>
      <c r="J12" s="542">
        <f>J19+J25+J31+J37+J43+J49</f>
        <v>71751.63079</v>
      </c>
      <c r="K12" s="542">
        <f t="shared" si="1"/>
        <v>45620.968700000005</v>
      </c>
      <c r="L12" s="542">
        <f t="shared" si="1"/>
        <v>45620.968700000005</v>
      </c>
    </row>
    <row r="13" spans="1:12" ht="58.5" customHeight="1">
      <c r="A13" s="557"/>
      <c r="B13" s="557"/>
      <c r="C13" s="556" t="s">
        <v>412</v>
      </c>
      <c r="D13" s="542">
        <f aca="true" t="shared" si="2" ref="D13:L13">D20+D26+D32+D38+D44+D50</f>
        <v>5.4</v>
      </c>
      <c r="E13" s="542">
        <f t="shared" si="2"/>
        <v>5.2</v>
      </c>
      <c r="F13" s="542">
        <f t="shared" si="2"/>
        <v>5.2</v>
      </c>
      <c r="G13" s="542">
        <f t="shared" si="2"/>
        <v>1.6</v>
      </c>
      <c r="H13" s="542">
        <f>H20+H26+H32+H38+H44+H50</f>
        <v>5.2</v>
      </c>
      <c r="I13" s="542">
        <f>I20+I26+I32+I38+I44+I50</f>
        <v>4.8</v>
      </c>
      <c r="J13" s="542">
        <f t="shared" si="2"/>
        <v>0</v>
      </c>
      <c r="K13" s="542">
        <f t="shared" si="2"/>
        <v>0</v>
      </c>
      <c r="L13" s="542">
        <f t="shared" si="2"/>
        <v>0</v>
      </c>
    </row>
    <row r="14" spans="1:12" ht="18.75" customHeight="1">
      <c r="A14" s="558"/>
      <c r="B14" s="558"/>
      <c r="C14" s="556" t="s">
        <v>242</v>
      </c>
      <c r="D14" s="542">
        <f aca="true" t="shared" si="3" ref="D14:L14">D21+D27+D33+D39+D45+D51</f>
        <v>0</v>
      </c>
      <c r="E14" s="542">
        <f t="shared" si="3"/>
        <v>0</v>
      </c>
      <c r="F14" s="542">
        <f t="shared" si="3"/>
        <v>0</v>
      </c>
      <c r="G14" s="542">
        <f t="shared" si="3"/>
        <v>0</v>
      </c>
      <c r="H14" s="542">
        <f t="shared" si="3"/>
        <v>0</v>
      </c>
      <c r="I14" s="542">
        <f t="shared" si="3"/>
        <v>0</v>
      </c>
      <c r="J14" s="542">
        <f t="shared" si="3"/>
        <v>0</v>
      </c>
      <c r="K14" s="542">
        <f t="shared" si="3"/>
        <v>0</v>
      </c>
      <c r="L14" s="542">
        <f t="shared" si="3"/>
        <v>0</v>
      </c>
    </row>
    <row r="15" spans="1:12" ht="49.5" customHeight="1">
      <c r="A15" s="555" t="s">
        <v>34</v>
      </c>
      <c r="B15" s="559" t="s">
        <v>357</v>
      </c>
      <c r="C15" s="556" t="s">
        <v>237</v>
      </c>
      <c r="D15" s="542">
        <v>5.9</v>
      </c>
      <c r="E15" s="542">
        <v>3.6</v>
      </c>
      <c r="F15" s="542">
        <v>3.6</v>
      </c>
      <c r="G15" s="542">
        <v>313.6</v>
      </c>
      <c r="H15" s="543">
        <f>H17+H19+H20</f>
        <v>35993.80408</v>
      </c>
      <c r="I15" s="543">
        <f>I17+I19+I20</f>
        <v>198623.03305</v>
      </c>
      <c r="J15" s="543">
        <f>J17+J19+J20</f>
        <v>99863.73637</v>
      </c>
      <c r="K15" s="543">
        <f>K17+K19+K20</f>
        <v>30.998</v>
      </c>
      <c r="L15" s="543">
        <f>L17+L19+L20</f>
        <v>30.998</v>
      </c>
    </row>
    <row r="16" spans="1:12" ht="41.25" customHeight="1">
      <c r="A16" s="557"/>
      <c r="B16" s="560"/>
      <c r="C16" s="556" t="s">
        <v>238</v>
      </c>
      <c r="D16" s="542"/>
      <c r="E16" s="542"/>
      <c r="F16" s="542"/>
      <c r="G16" s="542">
        <v>313.6</v>
      </c>
      <c r="H16" s="542"/>
      <c r="I16" s="542"/>
      <c r="J16" s="542"/>
      <c r="K16" s="542"/>
      <c r="L16" s="542"/>
    </row>
    <row r="17" spans="1:12" ht="30" customHeight="1">
      <c r="A17" s="557"/>
      <c r="B17" s="560"/>
      <c r="C17" s="556" t="s">
        <v>314</v>
      </c>
      <c r="D17" s="542"/>
      <c r="E17" s="542"/>
      <c r="F17" s="542"/>
      <c r="G17" s="542"/>
      <c r="H17" s="543">
        <v>35270.4</v>
      </c>
      <c r="I17" s="543">
        <v>170928.2924</v>
      </c>
      <c r="J17" s="544">
        <v>79237.02042</v>
      </c>
      <c r="K17" s="542"/>
      <c r="L17" s="542"/>
    </row>
    <row r="18" spans="1:12" ht="13.5" customHeight="1">
      <c r="A18" s="557"/>
      <c r="B18" s="560"/>
      <c r="C18" s="556" t="s">
        <v>239</v>
      </c>
      <c r="D18" s="542"/>
      <c r="E18" s="542"/>
      <c r="F18" s="542"/>
      <c r="G18" s="542"/>
      <c r="H18" s="542"/>
      <c r="I18" s="542"/>
      <c r="J18" s="542"/>
      <c r="K18" s="542"/>
      <c r="L18" s="542"/>
    </row>
    <row r="19" spans="1:12" ht="18.75" customHeight="1">
      <c r="A19" s="557"/>
      <c r="B19" s="560"/>
      <c r="C19" s="556" t="s">
        <v>240</v>
      </c>
      <c r="D19" s="542">
        <v>4.1</v>
      </c>
      <c r="E19" s="542"/>
      <c r="F19" s="542"/>
      <c r="G19" s="542"/>
      <c r="H19" s="543">
        <v>719.80408</v>
      </c>
      <c r="I19" s="543">
        <f>27640.16065+50.98</f>
        <v>27691.14065</v>
      </c>
      <c r="J19" s="545">
        <f>30.998+20595.71795</f>
        <v>20626.715949999998</v>
      </c>
      <c r="K19" s="545">
        <v>30.998</v>
      </c>
      <c r="L19" s="545">
        <v>30.998</v>
      </c>
    </row>
    <row r="20" spans="1:12" ht="26.25" customHeight="1">
      <c r="A20" s="557"/>
      <c r="B20" s="560"/>
      <c r="C20" s="556" t="s">
        <v>412</v>
      </c>
      <c r="D20" s="542">
        <v>1.8</v>
      </c>
      <c r="E20" s="542">
        <v>3.6</v>
      </c>
      <c r="F20" s="542">
        <v>3.6</v>
      </c>
      <c r="G20" s="542"/>
      <c r="H20" s="542">
        <v>3.6</v>
      </c>
      <c r="I20" s="542">
        <v>3.6</v>
      </c>
      <c r="J20" s="542"/>
      <c r="K20" s="542"/>
      <c r="L20" s="542"/>
    </row>
    <row r="21" spans="1:12" ht="19.5" customHeight="1">
      <c r="A21" s="558"/>
      <c r="B21" s="561"/>
      <c r="C21" s="556" t="s">
        <v>242</v>
      </c>
      <c r="D21" s="542"/>
      <c r="E21" s="542"/>
      <c r="F21" s="542"/>
      <c r="G21" s="542"/>
      <c r="H21" s="542"/>
      <c r="I21" s="542"/>
      <c r="J21" s="542"/>
      <c r="K21" s="542"/>
      <c r="L21" s="542"/>
    </row>
    <row r="22" spans="1:12" ht="43.5" customHeight="1">
      <c r="A22" s="555" t="s">
        <v>186</v>
      </c>
      <c r="B22" s="559" t="s">
        <v>360</v>
      </c>
      <c r="C22" s="556" t="s">
        <v>237</v>
      </c>
      <c r="D22" s="562">
        <v>2.4</v>
      </c>
      <c r="E22" s="562">
        <v>0.4</v>
      </c>
      <c r="F22" s="562">
        <v>86862.4</v>
      </c>
      <c r="G22" s="562">
        <v>75686.64731</v>
      </c>
      <c r="H22" s="563">
        <f>SUM(H23:H27)</f>
        <v>58566.950860000004</v>
      </c>
      <c r="I22" s="563">
        <f>SUM(I23:I27)</f>
        <v>56577.89104</v>
      </c>
      <c r="J22" s="563">
        <f>SUM(J23:J27)</f>
        <v>74798.82966</v>
      </c>
      <c r="K22" s="563">
        <f>SUM(K23:K27)</f>
        <v>45589.970700000005</v>
      </c>
      <c r="L22" s="563">
        <f>SUM(L23:L27)</f>
        <v>45589.970700000005</v>
      </c>
    </row>
    <row r="23" spans="1:12" ht="45" customHeight="1">
      <c r="A23" s="557"/>
      <c r="B23" s="560"/>
      <c r="C23" s="556" t="s">
        <v>238</v>
      </c>
      <c r="D23" s="546"/>
      <c r="E23" s="546"/>
      <c r="F23" s="546">
        <v>40</v>
      </c>
      <c r="G23" s="546">
        <v>477.24197</v>
      </c>
      <c r="H23" s="547">
        <f>699.999+459.12686</f>
        <v>1159.12586</v>
      </c>
      <c r="I23" s="546">
        <f>147.90004+0.1+0.3+210</f>
        <v>358.30003999999997</v>
      </c>
      <c r="J23" s="547">
        <f>673.71482</f>
        <v>673.71482</v>
      </c>
      <c r="K23" s="546"/>
      <c r="L23" s="546"/>
    </row>
    <row r="24" spans="1:12" ht="19.5" customHeight="1">
      <c r="A24" s="557"/>
      <c r="B24" s="560"/>
      <c r="C24" s="556" t="s">
        <v>239</v>
      </c>
      <c r="D24" s="546"/>
      <c r="E24" s="546"/>
      <c r="F24" s="546">
        <v>42606.5</v>
      </c>
      <c r="G24" s="546">
        <v>31130.3972</v>
      </c>
      <c r="H24" s="546"/>
      <c r="I24" s="546"/>
      <c r="J24" s="548">
        <v>23000.2</v>
      </c>
      <c r="K24" s="546"/>
      <c r="L24" s="546"/>
    </row>
    <row r="25" spans="1:12" ht="21.75" customHeight="1">
      <c r="A25" s="557"/>
      <c r="B25" s="560"/>
      <c r="C25" s="556" t="s">
        <v>240</v>
      </c>
      <c r="D25" s="546"/>
      <c r="E25" s="546"/>
      <c r="F25" s="546">
        <v>44215.5</v>
      </c>
      <c r="G25" s="546">
        <v>44078.60814</v>
      </c>
      <c r="H25" s="547">
        <f>48496+8911.425</f>
        <v>57407.425</v>
      </c>
      <c r="I25" s="546">
        <f>0.25+845.75+48931.3+6442.291</f>
        <v>56219.591</v>
      </c>
      <c r="J25" s="548">
        <f>1875.75+48779.773+469.39184</f>
        <v>51124.91484</v>
      </c>
      <c r="K25" s="546">
        <f>1688.175+43901.7957</f>
        <v>45589.970700000005</v>
      </c>
      <c r="L25" s="546">
        <f>1688.175+43901.7957</f>
        <v>45589.970700000005</v>
      </c>
    </row>
    <row r="26" spans="1:12" ht="27" customHeight="1">
      <c r="A26" s="557"/>
      <c r="B26" s="560"/>
      <c r="C26" s="556" t="s">
        <v>412</v>
      </c>
      <c r="D26" s="546">
        <v>2.4</v>
      </c>
      <c r="E26" s="546">
        <v>0.4</v>
      </c>
      <c r="F26" s="546">
        <v>0.4</v>
      </c>
      <c r="G26" s="546">
        <v>0.4</v>
      </c>
      <c r="H26" s="546">
        <v>0.4</v>
      </c>
      <c r="I26" s="546"/>
      <c r="J26" s="546"/>
      <c r="K26" s="546"/>
      <c r="L26" s="546"/>
    </row>
    <row r="27" spans="1:12" ht="27" customHeight="1">
      <c r="A27" s="558"/>
      <c r="B27" s="561"/>
      <c r="C27" s="556" t="s">
        <v>242</v>
      </c>
      <c r="D27" s="546"/>
      <c r="E27" s="546"/>
      <c r="F27" s="546"/>
      <c r="G27" s="546"/>
      <c r="H27" s="546"/>
      <c r="I27" s="546"/>
      <c r="J27" s="546"/>
      <c r="K27" s="546"/>
      <c r="L27" s="546"/>
    </row>
    <row r="28" spans="1:12" ht="47.25" customHeight="1">
      <c r="A28" s="555" t="s">
        <v>51</v>
      </c>
      <c r="B28" s="559" t="s">
        <v>359</v>
      </c>
      <c r="C28" s="556" t="s">
        <v>237</v>
      </c>
      <c r="D28" s="549">
        <v>11265.8</v>
      </c>
      <c r="E28" s="549">
        <v>7492.93067</v>
      </c>
      <c r="F28" s="549">
        <v>18132</v>
      </c>
      <c r="G28" s="549">
        <v>8333.90465</v>
      </c>
      <c r="H28" s="551">
        <f>SUM(H29:H33)</f>
        <v>10014.30547</v>
      </c>
      <c r="I28" s="551">
        <f>SUM(I29:I33)</f>
        <v>10087.55927</v>
      </c>
      <c r="J28" s="564">
        <f>SUM(J29:J33)</f>
        <v>7075.1</v>
      </c>
      <c r="K28" s="564">
        <f>SUM(K29:K33)</f>
        <v>7522.3</v>
      </c>
      <c r="L28" s="564">
        <f>SUM(L29:L33)</f>
        <v>8280.8</v>
      </c>
    </row>
    <row r="29" spans="1:12" ht="48" customHeight="1">
      <c r="A29" s="557"/>
      <c r="B29" s="560"/>
      <c r="C29" s="556" t="s">
        <v>238</v>
      </c>
      <c r="D29" s="549">
        <v>6831.1</v>
      </c>
      <c r="E29" s="549">
        <v>5488.1</v>
      </c>
      <c r="F29" s="549">
        <v>6774.9</v>
      </c>
      <c r="G29" s="549">
        <v>4611.79213</v>
      </c>
      <c r="H29" s="550">
        <f>1801.207+2172.815+3114.6+49.1+58.57665+5+0.15582</f>
        <v>7201.45447</v>
      </c>
      <c r="I29" s="549">
        <f>3112.99379+3580.359+49.8298+847.88668+5</f>
        <v>7596.06927</v>
      </c>
      <c r="J29" s="549">
        <f>720.6+616+5733.5+5</f>
        <v>7075.1</v>
      </c>
      <c r="K29" s="549">
        <f>720.6+6180.7+616+5</f>
        <v>7522.3</v>
      </c>
      <c r="L29" s="549">
        <f>720.6+6939.2+616+5</f>
        <v>8280.8</v>
      </c>
    </row>
    <row r="30" spans="1:12" ht="22.5" customHeight="1">
      <c r="A30" s="557"/>
      <c r="B30" s="560"/>
      <c r="C30" s="556" t="s">
        <v>239</v>
      </c>
      <c r="D30" s="549"/>
      <c r="E30" s="549"/>
      <c r="F30" s="549"/>
      <c r="G30" s="549"/>
      <c r="H30" s="549"/>
      <c r="I30" s="549"/>
      <c r="J30" s="549"/>
      <c r="K30" s="549"/>
      <c r="L30" s="549"/>
    </row>
    <row r="31" spans="1:12" ht="21.75" customHeight="1">
      <c r="A31" s="557"/>
      <c r="B31" s="560"/>
      <c r="C31" s="556" t="s">
        <v>240</v>
      </c>
      <c r="D31" s="549">
        <v>4434.7</v>
      </c>
      <c r="E31" s="549">
        <v>2004.8</v>
      </c>
      <c r="F31" s="549">
        <v>11357.1</v>
      </c>
      <c r="G31" s="549">
        <v>3722.11252</v>
      </c>
      <c r="H31" s="551">
        <v>2812.851</v>
      </c>
      <c r="I31" s="549">
        <f>2491.49</f>
        <v>2491.49</v>
      </c>
      <c r="J31" s="549"/>
      <c r="K31" s="549"/>
      <c r="L31" s="549"/>
    </row>
    <row r="32" spans="1:12" ht="24" customHeight="1">
      <c r="A32" s="557"/>
      <c r="B32" s="560"/>
      <c r="C32" s="556" t="s">
        <v>412</v>
      </c>
      <c r="D32" s="549"/>
      <c r="E32" s="549"/>
      <c r="F32" s="549"/>
      <c r="G32" s="549"/>
      <c r="H32" s="549"/>
      <c r="I32" s="549"/>
      <c r="J32" s="549"/>
      <c r="K32" s="549"/>
      <c r="L32" s="549"/>
    </row>
    <row r="33" spans="1:12" ht="27" customHeight="1">
      <c r="A33" s="558"/>
      <c r="B33" s="561"/>
      <c r="C33" s="556" t="s">
        <v>242</v>
      </c>
      <c r="D33" s="549"/>
      <c r="E33" s="549"/>
      <c r="F33" s="549"/>
      <c r="G33" s="549"/>
      <c r="H33" s="549"/>
      <c r="I33" s="549"/>
      <c r="J33" s="549"/>
      <c r="K33" s="549"/>
      <c r="L33" s="549"/>
    </row>
    <row r="34" spans="1:13" ht="39" customHeight="1">
      <c r="A34" s="555" t="s">
        <v>52</v>
      </c>
      <c r="B34" s="565" t="s">
        <v>361</v>
      </c>
      <c r="C34" s="556" t="s">
        <v>237</v>
      </c>
      <c r="D34" s="552">
        <v>3268.5999999999995</v>
      </c>
      <c r="E34" s="552">
        <v>950.9</v>
      </c>
      <c r="F34" s="552">
        <v>1780.9</v>
      </c>
      <c r="G34" s="552">
        <v>2259.5906</v>
      </c>
      <c r="H34" s="552">
        <f>SUM(H35:H39)</f>
        <v>2098.6136899999997</v>
      </c>
      <c r="I34" s="543">
        <f>SUM(I35:I39)</f>
        <v>2358.3984499999997</v>
      </c>
      <c r="J34" s="543">
        <f>SUM(J35:J39)</f>
        <v>2724.9</v>
      </c>
      <c r="K34" s="543">
        <f>SUM(K35:K39)</f>
        <v>2493.9</v>
      </c>
      <c r="L34" s="543">
        <f>SUM(L35:L39)</f>
        <v>2488.7</v>
      </c>
      <c r="M34" s="221"/>
    </row>
    <row r="35" spans="1:12" ht="37.5" customHeight="1">
      <c r="A35" s="557"/>
      <c r="B35" s="566"/>
      <c r="C35" s="556" t="s">
        <v>238</v>
      </c>
      <c r="D35" s="552">
        <v>861.2</v>
      </c>
      <c r="E35" s="552">
        <v>949.7</v>
      </c>
      <c r="F35" s="552">
        <v>1779.7</v>
      </c>
      <c r="G35" s="552">
        <v>2258.3906</v>
      </c>
      <c r="H35" s="552">
        <f>2097.41369</f>
        <v>2097.41369</v>
      </c>
      <c r="I35" s="552">
        <f>2295.42145+58.81+2.967</f>
        <v>2357.19845</v>
      </c>
      <c r="J35" s="552">
        <f>2414.9+10+300</f>
        <v>2724.9</v>
      </c>
      <c r="K35" s="552">
        <f>2483.9+10</f>
        <v>2493.9</v>
      </c>
      <c r="L35" s="552">
        <f>2478.7+10</f>
        <v>2488.7</v>
      </c>
    </row>
    <row r="36" spans="1:12" ht="23.25" customHeight="1">
      <c r="A36" s="557"/>
      <c r="B36" s="566"/>
      <c r="C36" s="556" t="s">
        <v>239</v>
      </c>
      <c r="D36" s="552"/>
      <c r="E36" s="552"/>
      <c r="F36" s="552"/>
      <c r="G36" s="552"/>
      <c r="H36" s="552"/>
      <c r="I36" s="552"/>
      <c r="J36" s="552"/>
      <c r="K36" s="552"/>
      <c r="L36" s="552"/>
    </row>
    <row r="37" spans="1:12" ht="21.75" customHeight="1">
      <c r="A37" s="557"/>
      <c r="B37" s="566"/>
      <c r="C37" s="556" t="s">
        <v>240</v>
      </c>
      <c r="D37" s="552">
        <v>2406.2</v>
      </c>
      <c r="E37" s="552"/>
      <c r="F37" s="552"/>
      <c r="G37" s="552"/>
      <c r="H37" s="552"/>
      <c r="I37" s="552"/>
      <c r="J37" s="552"/>
      <c r="K37" s="552"/>
      <c r="L37" s="552"/>
    </row>
    <row r="38" spans="1:12" ht="18.75" customHeight="1">
      <c r="A38" s="557"/>
      <c r="B38" s="566"/>
      <c r="C38" s="556" t="s">
        <v>412</v>
      </c>
      <c r="D38" s="552">
        <v>1.2</v>
      </c>
      <c r="E38" s="552">
        <v>1.2</v>
      </c>
      <c r="F38" s="552">
        <v>1.2</v>
      </c>
      <c r="G38" s="552">
        <v>1.2</v>
      </c>
      <c r="H38" s="552">
        <f>1.2</f>
        <v>1.2</v>
      </c>
      <c r="I38" s="552">
        <v>1.2</v>
      </c>
      <c r="J38" s="552"/>
      <c r="K38" s="552"/>
      <c r="L38" s="552"/>
    </row>
    <row r="39" spans="1:12" ht="27" customHeight="1">
      <c r="A39" s="558"/>
      <c r="B39" s="567"/>
      <c r="C39" s="556" t="s">
        <v>242</v>
      </c>
      <c r="D39" s="552"/>
      <c r="E39" s="552"/>
      <c r="F39" s="552"/>
      <c r="G39" s="552"/>
      <c r="H39" s="552"/>
      <c r="I39" s="552"/>
      <c r="J39" s="552"/>
      <c r="K39" s="552"/>
      <c r="L39" s="552"/>
    </row>
    <row r="40" spans="1:12" ht="31.5" customHeight="1">
      <c r="A40" s="555" t="s">
        <v>53</v>
      </c>
      <c r="B40" s="565" t="s">
        <v>362</v>
      </c>
      <c r="C40" s="556" t="s">
        <v>237</v>
      </c>
      <c r="D40" s="552">
        <v>10</v>
      </c>
      <c r="E40" s="552">
        <v>5</v>
      </c>
      <c r="F40" s="552">
        <v>5</v>
      </c>
      <c r="G40" s="552">
        <v>66.36</v>
      </c>
      <c r="H40" s="552">
        <v>3.132</v>
      </c>
      <c r="I40" s="552">
        <f>I41</f>
        <v>2.34</v>
      </c>
      <c r="J40" s="552">
        <v>5</v>
      </c>
      <c r="K40" s="552">
        <v>5</v>
      </c>
      <c r="L40" s="552">
        <v>5</v>
      </c>
    </row>
    <row r="41" spans="1:12" ht="31.5" customHeight="1">
      <c r="A41" s="557"/>
      <c r="B41" s="566"/>
      <c r="C41" s="556" t="s">
        <v>238</v>
      </c>
      <c r="D41" s="552">
        <v>10</v>
      </c>
      <c r="E41" s="552">
        <v>5</v>
      </c>
      <c r="F41" s="552">
        <v>5</v>
      </c>
      <c r="G41" s="552">
        <v>66.36</v>
      </c>
      <c r="H41" s="552">
        <v>3.132</v>
      </c>
      <c r="I41" s="552">
        <v>2.34</v>
      </c>
      <c r="J41" s="552">
        <v>5</v>
      </c>
      <c r="K41" s="552">
        <v>5</v>
      </c>
      <c r="L41" s="552">
        <v>5</v>
      </c>
    </row>
    <row r="42" spans="1:12" ht="23.25" customHeight="1">
      <c r="A42" s="557"/>
      <c r="B42" s="566"/>
      <c r="C42" s="556" t="s">
        <v>239</v>
      </c>
      <c r="D42" s="552"/>
      <c r="E42" s="552"/>
      <c r="F42" s="552"/>
      <c r="G42" s="552"/>
      <c r="H42" s="552"/>
      <c r="I42" s="552"/>
      <c r="J42" s="552"/>
      <c r="K42" s="552"/>
      <c r="L42" s="552"/>
    </row>
    <row r="43" spans="1:12" ht="21.75" customHeight="1">
      <c r="A43" s="557"/>
      <c r="B43" s="566"/>
      <c r="C43" s="556" t="s">
        <v>240</v>
      </c>
      <c r="D43" s="552"/>
      <c r="E43" s="552"/>
      <c r="F43" s="552"/>
      <c r="G43" s="552"/>
      <c r="H43" s="552"/>
      <c r="I43" s="552"/>
      <c r="J43" s="552"/>
      <c r="K43" s="552"/>
      <c r="L43" s="552"/>
    </row>
    <row r="44" spans="1:12" ht="22.5" customHeight="1">
      <c r="A44" s="557"/>
      <c r="B44" s="566"/>
      <c r="C44" s="556" t="s">
        <v>412</v>
      </c>
      <c r="D44" s="552"/>
      <c r="E44" s="552"/>
      <c r="F44" s="552"/>
      <c r="G44" s="552"/>
      <c r="H44" s="552"/>
      <c r="I44" s="552"/>
      <c r="J44" s="552"/>
      <c r="K44" s="552"/>
      <c r="L44" s="552"/>
    </row>
    <row r="45" spans="1:12" ht="27" customHeight="1">
      <c r="A45" s="558"/>
      <c r="B45" s="567"/>
      <c r="C45" s="556" t="s">
        <v>242</v>
      </c>
      <c r="D45" s="552"/>
      <c r="E45" s="552"/>
      <c r="F45" s="552"/>
      <c r="G45" s="552"/>
      <c r="H45" s="552"/>
      <c r="I45" s="552"/>
      <c r="J45" s="552"/>
      <c r="K45" s="552"/>
      <c r="L45" s="552"/>
    </row>
    <row r="46" spans="1:12" ht="5.25" customHeight="1">
      <c r="A46" s="512"/>
      <c r="B46" s="515"/>
      <c r="C46" s="119" t="s">
        <v>237</v>
      </c>
      <c r="D46" s="120">
        <f aca="true" t="shared" si="4" ref="D46:L46">SUM(D47:D51)</f>
        <v>0</v>
      </c>
      <c r="E46" s="120">
        <f t="shared" si="4"/>
        <v>0</v>
      </c>
      <c r="F46" s="120">
        <f t="shared" si="4"/>
        <v>0</v>
      </c>
      <c r="G46" s="120">
        <f t="shared" si="4"/>
        <v>0</v>
      </c>
      <c r="H46" s="120">
        <f t="shared" si="4"/>
        <v>0</v>
      </c>
      <c r="I46" s="120">
        <f t="shared" si="4"/>
        <v>0</v>
      </c>
      <c r="J46" s="120">
        <f t="shared" si="4"/>
        <v>0</v>
      </c>
      <c r="K46" s="120">
        <f t="shared" si="4"/>
        <v>0</v>
      </c>
      <c r="L46" s="120">
        <f t="shared" si="4"/>
        <v>0</v>
      </c>
    </row>
    <row r="47" spans="1:12" ht="86.25" customHeight="1" hidden="1">
      <c r="A47" s="513"/>
      <c r="B47" s="516"/>
      <c r="C47" s="119" t="s">
        <v>238</v>
      </c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23.25" customHeight="1" hidden="1">
      <c r="A48" s="513"/>
      <c r="B48" s="516"/>
      <c r="C48" s="119" t="s">
        <v>239</v>
      </c>
      <c r="D48" s="121"/>
      <c r="E48" s="121"/>
      <c r="F48" s="121"/>
      <c r="G48" s="121"/>
      <c r="H48" s="121"/>
      <c r="I48" s="121"/>
      <c r="J48" s="121"/>
      <c r="K48" s="121"/>
      <c r="L48" s="121"/>
    </row>
    <row r="49" spans="1:12" ht="18" customHeight="1" hidden="1">
      <c r="A49" s="513"/>
      <c r="B49" s="516"/>
      <c r="C49" s="119" t="s">
        <v>240</v>
      </c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63.75" customHeight="1" hidden="1">
      <c r="A50" s="513"/>
      <c r="B50" s="516"/>
      <c r="C50" s="119" t="s">
        <v>241</v>
      </c>
      <c r="D50" s="121"/>
      <c r="E50" s="121"/>
      <c r="F50" s="121"/>
      <c r="G50" s="121"/>
      <c r="H50" s="121"/>
      <c r="I50" s="121"/>
      <c r="J50" s="121"/>
      <c r="K50" s="121"/>
      <c r="L50" s="121"/>
    </row>
    <row r="51" spans="1:12" ht="27" customHeight="1" hidden="1">
      <c r="A51" s="514"/>
      <c r="B51" s="517"/>
      <c r="C51" s="119" t="s">
        <v>242</v>
      </c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0" ht="47.25" customHeight="1" hidden="1">
      <c r="A52" s="490"/>
      <c r="B52" s="492"/>
      <c r="C52" s="494"/>
      <c r="D52" s="496"/>
      <c r="E52" s="497"/>
      <c r="F52" s="497"/>
      <c r="G52" s="497"/>
      <c r="H52" s="497"/>
      <c r="I52" s="497"/>
      <c r="J52" s="498"/>
    </row>
    <row r="53" spans="1:12" ht="86.25" customHeight="1" hidden="1">
      <c r="A53" s="491"/>
      <c r="B53" s="493"/>
      <c r="C53" s="495"/>
      <c r="D53" s="117"/>
      <c r="E53" s="117"/>
      <c r="F53" s="117"/>
      <c r="G53" s="117"/>
      <c r="H53" s="131"/>
      <c r="I53" s="131"/>
      <c r="J53" s="131"/>
      <c r="K53" s="117"/>
      <c r="L53" s="117"/>
    </row>
    <row r="54" spans="8:10" s="8" customFormat="1" ht="18.75">
      <c r="H54" s="232"/>
      <c r="I54" s="232"/>
      <c r="J54" s="232"/>
    </row>
  </sheetData>
  <sheetProtection/>
  <mergeCells count="23">
    <mergeCell ref="A8:A14"/>
    <mergeCell ref="B8:B14"/>
    <mergeCell ref="A15:A21"/>
    <mergeCell ref="B34:B39"/>
    <mergeCell ref="A40:A45"/>
    <mergeCell ref="B40:B45"/>
    <mergeCell ref="A34:A39"/>
    <mergeCell ref="A2:J3"/>
    <mergeCell ref="A28:A33"/>
    <mergeCell ref="A22:A27"/>
    <mergeCell ref="B22:B27"/>
    <mergeCell ref="A5:A6"/>
    <mergeCell ref="B5:B6"/>
    <mergeCell ref="C5:C6"/>
    <mergeCell ref="D5:L5"/>
    <mergeCell ref="B15:B21"/>
    <mergeCell ref="B28:B33"/>
    <mergeCell ref="A46:A51"/>
    <mergeCell ref="B46:B51"/>
    <mergeCell ref="A52:A53"/>
    <mergeCell ref="B52:B53"/>
    <mergeCell ref="C52:C53"/>
    <mergeCell ref="D52:J52"/>
  </mergeCells>
  <printOptions/>
  <pageMargins left="0" right="0" top="0" bottom="0" header="0.31496062992125984" footer="0.275590551181102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9"/>
  <sheetViews>
    <sheetView zoomScale="80" zoomScaleNormal="80" zoomScalePageLayoutView="0" workbookViewId="0" topLeftCell="A2">
      <selection activeCell="L10" sqref="L10"/>
    </sheetView>
  </sheetViews>
  <sheetFormatPr defaultColWidth="9.140625" defaultRowHeight="15"/>
  <cols>
    <col min="1" max="1" width="45.28125" style="0" customWidth="1"/>
    <col min="2" max="2" width="41.28125" style="0" customWidth="1"/>
    <col min="3" max="3" width="16.140625" style="0" customWidth="1"/>
    <col min="4" max="4" width="12.8515625" style="0" customWidth="1"/>
    <col min="5" max="5" width="35.140625" style="0" customWidth="1"/>
    <col min="6" max="6" width="35.00390625" style="0" customWidth="1"/>
    <col min="7" max="7" width="0.5625" style="0" customWidth="1"/>
    <col min="8" max="9" width="12.421875" style="0" hidden="1" customWidth="1"/>
    <col min="10" max="10" width="21.00390625" style="0" hidden="1" customWidth="1"/>
    <col min="11" max="11" width="21.8515625" style="291" customWidth="1"/>
    <col min="12" max="12" width="25.140625" style="0" customWidth="1"/>
    <col min="13" max="13" width="21.7109375" style="0" customWidth="1"/>
    <col min="14" max="14" width="17.7109375" style="0" customWidth="1"/>
    <col min="15" max="15" width="18.140625" style="0" customWidth="1"/>
    <col min="16" max="16" width="11.421875" style="0" customWidth="1"/>
    <col min="17" max="17" width="15.7109375" style="0" bestFit="1" customWidth="1"/>
  </cols>
  <sheetData>
    <row r="1" spans="1:15" ht="18.75">
      <c r="A1" s="522" t="s">
        <v>37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spans="1:13" ht="18.75">
      <c r="A2" s="220"/>
      <c r="B2" s="130"/>
      <c r="C2" s="130"/>
      <c r="D2" s="130"/>
      <c r="E2" s="130"/>
      <c r="F2" s="130"/>
      <c r="G2" s="130"/>
      <c r="H2" s="130"/>
      <c r="I2" s="130"/>
      <c r="J2" s="130"/>
      <c r="K2" s="288"/>
      <c r="L2" s="130"/>
      <c r="M2" s="130"/>
    </row>
    <row r="3" spans="1:13" ht="18.75" customHeight="1">
      <c r="A3" s="524" t="s">
        <v>264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4" spans="1:13" ht="15" customHeight="1">
      <c r="A4" s="220"/>
      <c r="B4" s="130"/>
      <c r="C4" s="130"/>
      <c r="D4" s="130"/>
      <c r="E4" s="130"/>
      <c r="F4" s="130"/>
      <c r="G4" s="130"/>
      <c r="H4" s="130"/>
      <c r="I4" s="130"/>
      <c r="J4" s="130"/>
      <c r="K4" s="288"/>
      <c r="L4" s="130"/>
      <c r="M4" s="130"/>
    </row>
    <row r="5" spans="1:13" ht="15" customHeight="1">
      <c r="A5" s="220"/>
      <c r="B5" s="130"/>
      <c r="C5" s="130"/>
      <c r="D5" s="130"/>
      <c r="E5" s="130"/>
      <c r="F5" s="130"/>
      <c r="G5" s="130"/>
      <c r="H5" s="130"/>
      <c r="I5" s="130"/>
      <c r="J5" s="130"/>
      <c r="K5" s="288"/>
      <c r="L5" s="130"/>
      <c r="M5" s="130"/>
    </row>
    <row r="6" spans="1:15" s="34" customFormat="1" ht="51.75" customHeight="1">
      <c r="A6" s="520" t="s">
        <v>38</v>
      </c>
      <c r="B6" s="520" t="s">
        <v>39</v>
      </c>
      <c r="C6" s="656" t="s">
        <v>4</v>
      </c>
      <c r="D6" s="656"/>
      <c r="E6" s="639" t="s">
        <v>5</v>
      </c>
      <c r="F6" s="656" t="s">
        <v>324</v>
      </c>
      <c r="G6" s="657" t="s">
        <v>40</v>
      </c>
      <c r="H6" s="656"/>
      <c r="I6" s="656"/>
      <c r="J6" s="656"/>
      <c r="K6" s="656"/>
      <c r="L6" s="656"/>
      <c r="M6" s="656"/>
      <c r="N6" s="656"/>
      <c r="O6" s="658"/>
    </row>
    <row r="7" spans="1:15" s="34" customFormat="1" ht="27.75" customHeight="1">
      <c r="A7" s="523"/>
      <c r="B7" s="523"/>
      <c r="C7" s="659"/>
      <c r="D7" s="659"/>
      <c r="E7" s="641"/>
      <c r="F7" s="659"/>
      <c r="G7" s="660"/>
      <c r="H7" s="661"/>
      <c r="I7" s="661"/>
      <c r="J7" s="661"/>
      <c r="K7" s="661"/>
      <c r="L7" s="661"/>
      <c r="M7" s="661"/>
      <c r="N7" s="661"/>
      <c r="O7" s="662"/>
    </row>
    <row r="8" spans="1:15" s="34" customFormat="1" ht="54" customHeight="1">
      <c r="A8" s="521"/>
      <c r="B8" s="521"/>
      <c r="C8" s="663" t="s">
        <v>46</v>
      </c>
      <c r="D8" s="635" t="s">
        <v>95</v>
      </c>
      <c r="E8" s="642"/>
      <c r="F8" s="661"/>
      <c r="G8" s="663">
        <v>2017</v>
      </c>
      <c r="H8" s="635">
        <v>2018</v>
      </c>
      <c r="I8" s="634">
        <v>2019</v>
      </c>
      <c r="J8" s="635">
        <v>2020</v>
      </c>
      <c r="K8" s="664">
        <v>2021</v>
      </c>
      <c r="L8" s="663">
        <v>2022</v>
      </c>
      <c r="M8" s="635">
        <v>2023</v>
      </c>
      <c r="N8" s="635">
        <v>2024</v>
      </c>
      <c r="O8" s="635">
        <v>2025</v>
      </c>
    </row>
    <row r="9" spans="1:15" s="35" customFormat="1" ht="15.75">
      <c r="A9" s="107">
        <v>1</v>
      </c>
      <c r="B9" s="107">
        <v>2</v>
      </c>
      <c r="C9" s="638">
        <v>3</v>
      </c>
      <c r="D9" s="637">
        <v>4</v>
      </c>
      <c r="E9" s="636">
        <v>5</v>
      </c>
      <c r="F9" s="638">
        <v>6</v>
      </c>
      <c r="G9" s="635"/>
      <c r="H9" s="638"/>
      <c r="I9" s="636"/>
      <c r="J9" s="640"/>
      <c r="K9" s="665"/>
      <c r="L9" s="634"/>
      <c r="M9" s="637"/>
      <c r="N9" s="666"/>
      <c r="O9" s="666"/>
    </row>
    <row r="10" spans="1:17" s="35" customFormat="1" ht="115.5" customHeight="1">
      <c r="A10" s="61" t="s">
        <v>370</v>
      </c>
      <c r="B10" s="61" t="s">
        <v>146</v>
      </c>
      <c r="C10" s="572">
        <v>2021</v>
      </c>
      <c r="D10" s="570">
        <v>2025</v>
      </c>
      <c r="E10" s="570" t="s">
        <v>8</v>
      </c>
      <c r="F10" s="578" t="s">
        <v>128</v>
      </c>
      <c r="G10" s="542">
        <f>G11+G23+G36+G46+G56</f>
        <v>14548.599999999999</v>
      </c>
      <c r="H10" s="542">
        <f>H11+H23+H36+H46+H56</f>
        <v>8452.800000000001</v>
      </c>
      <c r="I10" s="542">
        <f>I11+I23+I36+I46+I56</f>
        <v>106783.9</v>
      </c>
      <c r="J10" s="643">
        <v>88613.7</v>
      </c>
      <c r="K10" s="287">
        <f>K11+K23+K36+K46+K56</f>
        <v>101678.92005999999</v>
      </c>
      <c r="L10" s="325">
        <f>L11+L23+L36+L46+L56</f>
        <v>176302.51284</v>
      </c>
      <c r="M10" s="325">
        <f>M11+M23+M36+M46+M56</f>
        <v>184467.56603000002</v>
      </c>
      <c r="N10" s="579"/>
      <c r="O10" s="579"/>
      <c r="Q10" s="276"/>
    </row>
    <row r="11" spans="1:15" s="34" customFormat="1" ht="69" customHeight="1">
      <c r="A11" s="299" t="s">
        <v>371</v>
      </c>
      <c r="B11" s="63" t="s">
        <v>147</v>
      </c>
      <c r="C11" s="580">
        <v>2021</v>
      </c>
      <c r="D11" s="575">
        <v>2025</v>
      </c>
      <c r="E11" s="574" t="s">
        <v>8</v>
      </c>
      <c r="F11" s="573" t="s">
        <v>129</v>
      </c>
      <c r="G11" s="279">
        <v>1.8</v>
      </c>
      <c r="H11" s="279">
        <v>3.6</v>
      </c>
      <c r="I11" s="279">
        <v>3.6</v>
      </c>
      <c r="J11" s="279">
        <v>313.6</v>
      </c>
      <c r="K11" s="360">
        <f>K18+K12</f>
        <v>32223.040999999997</v>
      </c>
      <c r="L11" s="292">
        <f>L14+L18+L12</f>
        <v>108790.58192000001</v>
      </c>
      <c r="M11" s="644">
        <f>M18+M14</f>
        <v>99863.73637000001</v>
      </c>
      <c r="N11" s="358"/>
      <c r="O11" s="358"/>
    </row>
    <row r="12" spans="1:15" s="281" customFormat="1" ht="94.5" customHeight="1">
      <c r="A12" s="300" t="s">
        <v>395</v>
      </c>
      <c r="B12" s="61" t="s">
        <v>146</v>
      </c>
      <c r="C12" s="572">
        <v>2021</v>
      </c>
      <c r="D12" s="570">
        <v>2025</v>
      </c>
      <c r="E12" s="570" t="s">
        <v>8</v>
      </c>
      <c r="F12" s="570" t="s">
        <v>398</v>
      </c>
      <c r="G12" s="116"/>
      <c r="H12" s="116"/>
      <c r="I12" s="116"/>
      <c r="J12" s="116"/>
      <c r="K12" s="264">
        <v>3.6</v>
      </c>
      <c r="L12" s="264">
        <v>3.6</v>
      </c>
      <c r="M12" s="293"/>
      <c r="N12" s="293"/>
      <c r="O12" s="293"/>
    </row>
    <row r="13" spans="1:15" s="282" customFormat="1" ht="99" customHeight="1">
      <c r="A13" s="107" t="s">
        <v>396</v>
      </c>
      <c r="B13" s="61" t="s">
        <v>146</v>
      </c>
      <c r="C13" s="572">
        <v>2021</v>
      </c>
      <c r="D13" s="570">
        <v>2025</v>
      </c>
      <c r="E13" s="570" t="s">
        <v>8</v>
      </c>
      <c r="F13" s="570" t="s">
        <v>397</v>
      </c>
      <c r="G13" s="280"/>
      <c r="H13" s="280"/>
      <c r="I13" s="280"/>
      <c r="J13" s="280"/>
      <c r="K13" s="360">
        <v>3.6</v>
      </c>
      <c r="L13" s="360">
        <v>3.6</v>
      </c>
      <c r="M13" s="359"/>
      <c r="N13" s="359"/>
      <c r="O13" s="359"/>
    </row>
    <row r="14" spans="1:15" s="34" customFormat="1" ht="51" customHeight="1">
      <c r="A14" s="532" t="s">
        <v>372</v>
      </c>
      <c r="B14" s="520" t="s">
        <v>146</v>
      </c>
      <c r="C14" s="568">
        <v>2021</v>
      </c>
      <c r="D14" s="568">
        <v>2025</v>
      </c>
      <c r="E14" s="568" t="s">
        <v>8</v>
      </c>
      <c r="F14" s="576" t="s">
        <v>429</v>
      </c>
      <c r="G14" s="280"/>
      <c r="H14" s="280"/>
      <c r="I14" s="280"/>
      <c r="J14" s="280"/>
      <c r="K14" s="529"/>
      <c r="L14" s="359">
        <v>1.01712</v>
      </c>
      <c r="M14" s="361">
        <v>30.998</v>
      </c>
      <c r="N14" s="361"/>
      <c r="O14" s="361"/>
    </row>
    <row r="15" spans="1:15" s="34" customFormat="1" ht="17.25" customHeight="1">
      <c r="A15" s="533"/>
      <c r="B15" s="523"/>
      <c r="C15" s="569"/>
      <c r="D15" s="569"/>
      <c r="E15" s="569"/>
      <c r="F15" s="568" t="s">
        <v>428</v>
      </c>
      <c r="G15" s="116"/>
      <c r="H15" s="116"/>
      <c r="I15" s="116"/>
      <c r="J15" s="116"/>
      <c r="K15" s="530"/>
      <c r="L15" s="527">
        <v>1.01712</v>
      </c>
      <c r="M15" s="525">
        <v>30.998</v>
      </c>
      <c r="N15" s="525"/>
      <c r="O15" s="525"/>
    </row>
    <row r="16" spans="1:15" s="34" customFormat="1" ht="67.5" customHeight="1">
      <c r="A16" s="301" t="s">
        <v>379</v>
      </c>
      <c r="B16" s="521"/>
      <c r="C16" s="571"/>
      <c r="D16" s="571"/>
      <c r="E16" s="571"/>
      <c r="F16" s="571"/>
      <c r="G16" s="116"/>
      <c r="H16" s="116"/>
      <c r="I16" s="116"/>
      <c r="J16" s="116"/>
      <c r="K16" s="531"/>
      <c r="L16" s="528"/>
      <c r="M16" s="526"/>
      <c r="N16" s="526"/>
      <c r="O16" s="526"/>
    </row>
    <row r="17" spans="1:15" s="34" customFormat="1" ht="1.5" customHeight="1">
      <c r="A17" s="61" t="s">
        <v>6</v>
      </c>
      <c r="B17" s="61" t="s">
        <v>147</v>
      </c>
      <c r="C17" s="572">
        <v>2021</v>
      </c>
      <c r="D17" s="570">
        <v>2025</v>
      </c>
      <c r="E17" s="570" t="s">
        <v>8</v>
      </c>
      <c r="F17" s="572" t="s">
        <v>325</v>
      </c>
      <c r="G17" s="115">
        <v>1.8</v>
      </c>
      <c r="H17" s="115">
        <v>3.6</v>
      </c>
      <c r="I17" s="115">
        <v>3.6</v>
      </c>
      <c r="J17" s="115">
        <v>313.6</v>
      </c>
      <c r="K17" s="217">
        <v>3.6</v>
      </c>
      <c r="L17" s="294">
        <v>0</v>
      </c>
      <c r="M17" s="294">
        <v>0</v>
      </c>
      <c r="N17" s="294"/>
      <c r="O17" s="294"/>
    </row>
    <row r="18" spans="1:15" s="34" customFormat="1" ht="51.75" customHeight="1">
      <c r="A18" s="297" t="s">
        <v>380</v>
      </c>
      <c r="B18" s="61" t="s">
        <v>146</v>
      </c>
      <c r="C18" s="572">
        <v>2021</v>
      </c>
      <c r="D18" s="570">
        <v>2025</v>
      </c>
      <c r="E18" s="570" t="s">
        <v>8</v>
      </c>
      <c r="F18" s="572" t="s">
        <v>413</v>
      </c>
      <c r="G18" s="115"/>
      <c r="H18" s="192"/>
      <c r="I18" s="115"/>
      <c r="J18" s="192"/>
      <c r="K18" s="645">
        <v>32219.441</v>
      </c>
      <c r="L18" s="295">
        <v>108785.9648</v>
      </c>
      <c r="M18" s="325">
        <f>M19+M22</f>
        <v>99832.73837</v>
      </c>
      <c r="N18" s="294"/>
      <c r="O18" s="294"/>
    </row>
    <row r="19" spans="1:15" s="34" customFormat="1" ht="41.25" customHeight="1">
      <c r="A19" s="534" t="s">
        <v>310</v>
      </c>
      <c r="B19" s="520" t="s">
        <v>146</v>
      </c>
      <c r="C19" s="568">
        <v>2021</v>
      </c>
      <c r="D19" s="568">
        <v>2025</v>
      </c>
      <c r="E19" s="568" t="s">
        <v>8</v>
      </c>
      <c r="F19" s="572" t="s">
        <v>427</v>
      </c>
      <c r="G19" s="115"/>
      <c r="H19" s="192"/>
      <c r="I19" s="115"/>
      <c r="J19" s="192"/>
      <c r="K19" s="645"/>
      <c r="L19" s="320">
        <v>67770.3063</v>
      </c>
      <c r="M19" s="646">
        <v>79237.02042</v>
      </c>
      <c r="N19" s="294"/>
      <c r="O19" s="294"/>
    </row>
    <row r="20" spans="1:15" s="34" customFormat="1" ht="43.5" customHeight="1">
      <c r="A20" s="535"/>
      <c r="B20" s="521"/>
      <c r="C20" s="571"/>
      <c r="D20" s="571"/>
      <c r="E20" s="571"/>
      <c r="F20" s="572" t="s">
        <v>328</v>
      </c>
      <c r="G20" s="115"/>
      <c r="H20" s="192"/>
      <c r="I20" s="115"/>
      <c r="J20" s="192"/>
      <c r="K20" s="215">
        <v>31575.5218</v>
      </c>
      <c r="L20" s="320">
        <v>38839.93921</v>
      </c>
      <c r="M20" s="294"/>
      <c r="N20" s="294"/>
      <c r="O20" s="294"/>
    </row>
    <row r="21" spans="1:15" s="34" customFormat="1" ht="78" customHeight="1">
      <c r="A21" s="536" t="s">
        <v>377</v>
      </c>
      <c r="B21" s="520" t="s">
        <v>146</v>
      </c>
      <c r="C21" s="568">
        <v>2021</v>
      </c>
      <c r="D21" s="568">
        <v>2025</v>
      </c>
      <c r="E21" s="568" t="s">
        <v>8</v>
      </c>
      <c r="F21" s="572" t="s">
        <v>414</v>
      </c>
      <c r="G21" s="115"/>
      <c r="H21" s="192"/>
      <c r="I21" s="115"/>
      <c r="J21" s="192"/>
      <c r="K21" s="215">
        <v>644.38882</v>
      </c>
      <c r="L21" s="320">
        <v>792.651719</v>
      </c>
      <c r="M21" s="294"/>
      <c r="N21" s="294"/>
      <c r="O21" s="294"/>
    </row>
    <row r="22" spans="1:15" s="34" customFormat="1" ht="78" customHeight="1">
      <c r="A22" s="537"/>
      <c r="B22" s="521"/>
      <c r="C22" s="571"/>
      <c r="D22" s="571"/>
      <c r="E22" s="571"/>
      <c r="F22" s="572" t="s">
        <v>415</v>
      </c>
      <c r="G22" s="115"/>
      <c r="H22" s="192"/>
      <c r="I22" s="115"/>
      <c r="J22" s="192"/>
      <c r="K22" s="307"/>
      <c r="L22" s="321">
        <v>1383.0675</v>
      </c>
      <c r="M22" s="239">
        <v>20595.71795</v>
      </c>
      <c r="N22" s="294"/>
      <c r="O22" s="294"/>
    </row>
    <row r="23" spans="1:15" s="35" customFormat="1" ht="91.5" customHeight="1">
      <c r="A23" s="300" t="s">
        <v>373</v>
      </c>
      <c r="B23" s="61" t="s">
        <v>146</v>
      </c>
      <c r="C23" s="572">
        <v>2021</v>
      </c>
      <c r="D23" s="570">
        <v>2025</v>
      </c>
      <c r="E23" s="570"/>
      <c r="F23" s="581" t="s">
        <v>130</v>
      </c>
      <c r="G23" s="582">
        <f>G25+G32</f>
        <v>2.4</v>
      </c>
      <c r="H23" s="583">
        <f>H25+H32</f>
        <v>0.4</v>
      </c>
      <c r="I23" s="582">
        <f>I25+I32</f>
        <v>86862.4</v>
      </c>
      <c r="J23" s="584">
        <f>J25+J32+J24</f>
        <v>75686.64731</v>
      </c>
      <c r="K23" s="585">
        <f>K25+K32</f>
        <v>57341.15537</v>
      </c>
      <c r="L23" s="586">
        <f>L25+L32</f>
        <v>55967.09957</v>
      </c>
      <c r="M23" s="587">
        <f>M25+M32</f>
        <v>74798.82966</v>
      </c>
      <c r="N23" s="588"/>
      <c r="O23" s="588"/>
    </row>
    <row r="24" spans="1:15" s="146" customFormat="1" ht="63" customHeight="1" hidden="1">
      <c r="A24" s="302" t="s">
        <v>245</v>
      </c>
      <c r="B24" s="298" t="s">
        <v>146</v>
      </c>
      <c r="C24" s="572">
        <v>2021</v>
      </c>
      <c r="D24" s="589">
        <v>2025</v>
      </c>
      <c r="E24" s="589"/>
      <c r="F24" s="581"/>
      <c r="G24" s="590"/>
      <c r="H24" s="591"/>
      <c r="I24" s="590"/>
      <c r="J24" s="592">
        <v>12199.89616</v>
      </c>
      <c r="K24" s="593"/>
      <c r="L24" s="594"/>
      <c r="M24" s="595"/>
      <c r="N24" s="596"/>
      <c r="O24" s="596"/>
    </row>
    <row r="25" spans="1:15" s="35" customFormat="1" ht="71.25" customHeight="1">
      <c r="A25" s="303" t="s">
        <v>381</v>
      </c>
      <c r="B25" s="61" t="s">
        <v>146</v>
      </c>
      <c r="C25" s="572">
        <v>2021</v>
      </c>
      <c r="D25" s="570">
        <v>2025</v>
      </c>
      <c r="E25" s="570" t="s">
        <v>89</v>
      </c>
      <c r="F25" s="581" t="s">
        <v>334</v>
      </c>
      <c r="G25" s="647">
        <v>2.4</v>
      </c>
      <c r="H25" s="647">
        <v>0.4</v>
      </c>
      <c r="I25" s="647">
        <v>43386.4</v>
      </c>
      <c r="J25" s="647">
        <v>43848.56996</v>
      </c>
      <c r="K25" s="648">
        <v>56182.02951</v>
      </c>
      <c r="L25" s="649">
        <v>55819.19953</v>
      </c>
      <c r="M25" s="650">
        <v>50655.523</v>
      </c>
      <c r="N25" s="597"/>
      <c r="O25" s="597"/>
    </row>
    <row r="26" spans="1:15" s="35" customFormat="1" ht="150.75" customHeight="1">
      <c r="A26" s="311" t="s">
        <v>433</v>
      </c>
      <c r="B26" s="61" t="s">
        <v>146</v>
      </c>
      <c r="C26" s="572">
        <v>2021</v>
      </c>
      <c r="D26" s="570">
        <v>2025</v>
      </c>
      <c r="E26" s="570"/>
      <c r="F26" s="581" t="s">
        <v>446</v>
      </c>
      <c r="G26" s="647"/>
      <c r="H26" s="651"/>
      <c r="I26" s="651"/>
      <c r="J26" s="651"/>
      <c r="K26" s="652"/>
      <c r="L26" s="649">
        <v>684.19383</v>
      </c>
      <c r="M26" s="653">
        <v>1875.75</v>
      </c>
      <c r="N26" s="599"/>
      <c r="O26" s="599"/>
    </row>
    <row r="27" spans="1:15" s="35" customFormat="1" ht="147.75" customHeight="1">
      <c r="A27" s="304" t="s">
        <v>384</v>
      </c>
      <c r="B27" s="61" t="s">
        <v>146</v>
      </c>
      <c r="C27" s="572">
        <v>2021</v>
      </c>
      <c r="D27" s="570">
        <v>2025</v>
      </c>
      <c r="E27" s="570"/>
      <c r="F27" s="581" t="s">
        <v>399</v>
      </c>
      <c r="G27" s="647"/>
      <c r="H27" s="651"/>
      <c r="I27" s="651"/>
      <c r="J27" s="651"/>
      <c r="K27" s="652">
        <v>47270.20451</v>
      </c>
      <c r="L27" s="649">
        <v>48334.41466</v>
      </c>
      <c r="M27" s="650">
        <v>48779.773</v>
      </c>
      <c r="N27" s="598"/>
      <c r="O27" s="598"/>
    </row>
    <row r="28" spans="1:15" s="35" customFormat="1" ht="47.25">
      <c r="A28" s="304" t="s">
        <v>228</v>
      </c>
      <c r="B28" s="61" t="s">
        <v>146</v>
      </c>
      <c r="C28" s="572">
        <v>2021</v>
      </c>
      <c r="D28" s="570">
        <v>2025</v>
      </c>
      <c r="E28" s="570"/>
      <c r="F28" s="581" t="s">
        <v>400</v>
      </c>
      <c r="G28" s="647"/>
      <c r="H28" s="651"/>
      <c r="I28" s="651"/>
      <c r="J28" s="651"/>
      <c r="K28" s="652">
        <v>8911.425</v>
      </c>
      <c r="L28" s="654"/>
      <c r="M28" s="654"/>
      <c r="N28" s="600"/>
      <c r="O28" s="600"/>
    </row>
    <row r="29" spans="1:15" s="35" customFormat="1" ht="55.5" customHeight="1">
      <c r="A29" s="311" t="s">
        <v>436</v>
      </c>
      <c r="B29" s="61" t="s">
        <v>146</v>
      </c>
      <c r="C29" s="572">
        <v>2021</v>
      </c>
      <c r="D29" s="570">
        <v>2025</v>
      </c>
      <c r="E29" s="570"/>
      <c r="F29" s="581" t="s">
        <v>400</v>
      </c>
      <c r="G29" s="647"/>
      <c r="H29" s="651"/>
      <c r="I29" s="651"/>
      <c r="J29" s="651"/>
      <c r="K29" s="652"/>
      <c r="L29" s="654">
        <v>210</v>
      </c>
      <c r="M29" s="654"/>
      <c r="N29" s="600"/>
      <c r="O29" s="600"/>
    </row>
    <row r="30" spans="1:15" s="35" customFormat="1" ht="63">
      <c r="A30" s="304" t="s">
        <v>401</v>
      </c>
      <c r="B30" s="61" t="s">
        <v>146</v>
      </c>
      <c r="C30" s="572">
        <v>2021</v>
      </c>
      <c r="D30" s="570">
        <v>2025</v>
      </c>
      <c r="E30" s="570"/>
      <c r="F30" s="581" t="s">
        <v>403</v>
      </c>
      <c r="G30" s="647"/>
      <c r="H30" s="651"/>
      <c r="I30" s="651"/>
      <c r="J30" s="651"/>
      <c r="K30" s="655">
        <v>0.1</v>
      </c>
      <c r="L30" s="655">
        <v>0.1</v>
      </c>
      <c r="M30" s="654"/>
      <c r="N30" s="600"/>
      <c r="O30" s="600"/>
    </row>
    <row r="31" spans="1:15" s="35" customFormat="1" ht="54" customHeight="1">
      <c r="A31" s="304" t="s">
        <v>402</v>
      </c>
      <c r="B31" s="61" t="s">
        <v>146</v>
      </c>
      <c r="C31" s="572">
        <v>2021</v>
      </c>
      <c r="D31" s="570">
        <v>2025</v>
      </c>
      <c r="E31" s="570"/>
      <c r="F31" s="581" t="s">
        <v>404</v>
      </c>
      <c r="G31" s="647"/>
      <c r="H31" s="651"/>
      <c r="I31" s="651"/>
      <c r="J31" s="651"/>
      <c r="K31" s="655">
        <v>0.3</v>
      </c>
      <c r="L31" s="655">
        <v>0.3</v>
      </c>
      <c r="M31" s="654"/>
      <c r="N31" s="600"/>
      <c r="O31" s="600"/>
    </row>
    <row r="32" spans="1:15" s="355" customFormat="1" ht="47.25">
      <c r="A32" s="350" t="s">
        <v>382</v>
      </c>
      <c r="B32" s="351" t="s">
        <v>146</v>
      </c>
      <c r="C32" s="601">
        <v>2021</v>
      </c>
      <c r="D32" s="602">
        <v>2025</v>
      </c>
      <c r="E32" s="602" t="s">
        <v>150</v>
      </c>
      <c r="F32" s="603" t="s">
        <v>335</v>
      </c>
      <c r="G32" s="352"/>
      <c r="H32" s="353"/>
      <c r="I32" s="353">
        <v>43476</v>
      </c>
      <c r="J32" s="354">
        <v>19638.18119</v>
      </c>
      <c r="K32" s="354">
        <v>1159.12586</v>
      </c>
      <c r="L32" s="353">
        <v>147.90004</v>
      </c>
      <c r="M32" s="354">
        <v>24143.30666</v>
      </c>
      <c r="N32" s="354"/>
      <c r="O32" s="353"/>
    </row>
    <row r="33" spans="1:15" s="35" customFormat="1" ht="51">
      <c r="A33" s="305" t="s">
        <v>405</v>
      </c>
      <c r="B33" s="61" t="s">
        <v>146</v>
      </c>
      <c r="C33" s="572">
        <v>2021</v>
      </c>
      <c r="D33" s="570">
        <v>2025</v>
      </c>
      <c r="E33" s="604"/>
      <c r="F33" s="581" t="s">
        <v>418</v>
      </c>
      <c r="G33" s="283"/>
      <c r="H33" s="284"/>
      <c r="I33" s="283"/>
      <c r="J33" s="285"/>
      <c r="K33" s="286">
        <v>699.999</v>
      </c>
      <c r="L33" s="294"/>
      <c r="M33" s="308"/>
      <c r="N33" s="294"/>
      <c r="O33" s="294"/>
    </row>
    <row r="34" spans="1:15" s="35" customFormat="1" ht="15.75">
      <c r="A34" s="518" t="s">
        <v>405</v>
      </c>
      <c r="B34" s="520" t="s">
        <v>146</v>
      </c>
      <c r="C34" s="568">
        <v>2021</v>
      </c>
      <c r="D34" s="568">
        <v>2025</v>
      </c>
      <c r="E34" s="568"/>
      <c r="F34" s="581" t="s">
        <v>417</v>
      </c>
      <c r="G34" s="283"/>
      <c r="H34" s="284"/>
      <c r="I34" s="283"/>
      <c r="J34" s="285"/>
      <c r="K34" s="287">
        <v>458.12686</v>
      </c>
      <c r="L34" s="294"/>
      <c r="M34" s="308"/>
      <c r="N34" s="294"/>
      <c r="O34" s="294"/>
    </row>
    <row r="35" spans="1:15" s="35" customFormat="1" ht="38.25" customHeight="1">
      <c r="A35" s="519"/>
      <c r="B35" s="521"/>
      <c r="C35" s="571"/>
      <c r="D35" s="571"/>
      <c r="E35" s="571"/>
      <c r="F35" s="581" t="s">
        <v>419</v>
      </c>
      <c r="G35" s="283"/>
      <c r="H35" s="284"/>
      <c r="I35" s="283"/>
      <c r="J35" s="285"/>
      <c r="K35" s="287"/>
      <c r="L35" s="294"/>
      <c r="M35" s="296"/>
      <c r="N35" s="294"/>
      <c r="O35" s="294"/>
    </row>
    <row r="36" spans="1:15" s="34" customFormat="1" ht="109.5" customHeight="1">
      <c r="A36" s="300" t="s">
        <v>374</v>
      </c>
      <c r="B36" s="61" t="s">
        <v>146</v>
      </c>
      <c r="C36" s="572">
        <v>2021</v>
      </c>
      <c r="D36" s="570">
        <v>2025</v>
      </c>
      <c r="E36" s="604" t="s">
        <v>8</v>
      </c>
      <c r="F36" s="573" t="s">
        <v>416</v>
      </c>
      <c r="G36" s="605">
        <f>G39+G40+G45</f>
        <v>11265.8</v>
      </c>
      <c r="H36" s="606">
        <f>H39+H40+H45</f>
        <v>7492.900000000001</v>
      </c>
      <c r="I36" s="605">
        <f>I39+I40+I45</f>
        <v>18132</v>
      </c>
      <c r="J36" s="606">
        <f>J39+J40+J45</f>
        <v>8333.90465</v>
      </c>
      <c r="K36" s="607">
        <f>K37+K45</f>
        <v>10012.978</v>
      </c>
      <c r="L36" s="608">
        <f>L37+L45+L43</f>
        <v>9184.0929</v>
      </c>
      <c r="M36" s="609">
        <f>M37+M45</f>
        <v>7075.1</v>
      </c>
      <c r="N36" s="610"/>
      <c r="O36" s="610"/>
    </row>
    <row r="37" spans="1:15" s="34" customFormat="1" ht="54.75" customHeight="1">
      <c r="A37" s="300" t="s">
        <v>383</v>
      </c>
      <c r="B37" s="61" t="s">
        <v>146</v>
      </c>
      <c r="C37" s="572">
        <v>2021</v>
      </c>
      <c r="D37" s="570">
        <v>2025</v>
      </c>
      <c r="E37" s="570" t="s">
        <v>8</v>
      </c>
      <c r="F37" s="611">
        <v>9.04000003301E+19</v>
      </c>
      <c r="G37" s="612"/>
      <c r="H37" s="613"/>
      <c r="I37" s="612"/>
      <c r="J37" s="613"/>
      <c r="K37" s="614">
        <v>10007.978</v>
      </c>
      <c r="L37" s="615">
        <v>8331.20622</v>
      </c>
      <c r="M37" s="616">
        <v>7070.1</v>
      </c>
      <c r="N37" s="617"/>
      <c r="O37" s="617"/>
    </row>
    <row r="38" spans="1:15" s="34" customFormat="1" ht="54.75" customHeight="1">
      <c r="A38" s="300" t="s">
        <v>199</v>
      </c>
      <c r="B38" s="61" t="s">
        <v>146</v>
      </c>
      <c r="C38" s="572">
        <v>2021</v>
      </c>
      <c r="D38" s="570">
        <v>2025</v>
      </c>
      <c r="E38" s="570" t="s">
        <v>8</v>
      </c>
      <c r="F38" s="570" t="s">
        <v>423</v>
      </c>
      <c r="G38" s="612"/>
      <c r="H38" s="613"/>
      <c r="I38" s="612"/>
      <c r="J38" s="613"/>
      <c r="K38" s="614"/>
      <c r="L38" s="615">
        <v>0</v>
      </c>
      <c r="M38" s="616">
        <v>5733.5</v>
      </c>
      <c r="N38" s="617"/>
      <c r="O38" s="617"/>
    </row>
    <row r="39" spans="1:15" s="35" customFormat="1" ht="172.5" customHeight="1">
      <c r="A39" s="61" t="s">
        <v>387</v>
      </c>
      <c r="B39" s="61" t="s">
        <v>146</v>
      </c>
      <c r="C39" s="572">
        <v>2021</v>
      </c>
      <c r="D39" s="570">
        <v>2025</v>
      </c>
      <c r="E39" s="570" t="s">
        <v>8</v>
      </c>
      <c r="F39" s="570" t="s">
        <v>390</v>
      </c>
      <c r="G39" s="570">
        <v>11260.8</v>
      </c>
      <c r="H39" s="570">
        <v>7487.900000000001</v>
      </c>
      <c r="I39" s="570">
        <v>17618.6</v>
      </c>
      <c r="J39" s="570">
        <v>8328.90465</v>
      </c>
      <c r="K39" s="618">
        <v>1801.207</v>
      </c>
      <c r="L39" s="619">
        <v>3112.45712</v>
      </c>
      <c r="M39" s="619">
        <v>720.6</v>
      </c>
      <c r="N39" s="619"/>
      <c r="O39" s="619"/>
    </row>
    <row r="40" spans="1:15" s="34" customFormat="1" ht="183.75" customHeight="1">
      <c r="A40" s="61" t="s">
        <v>388</v>
      </c>
      <c r="B40" s="61" t="s">
        <v>146</v>
      </c>
      <c r="C40" s="572">
        <v>2021</v>
      </c>
      <c r="D40" s="570">
        <v>2025</v>
      </c>
      <c r="E40" s="570" t="s">
        <v>8</v>
      </c>
      <c r="F40" s="570" t="s">
        <v>422</v>
      </c>
      <c r="G40" s="570">
        <v>0</v>
      </c>
      <c r="H40" s="572">
        <v>0</v>
      </c>
      <c r="I40" s="570">
        <v>0</v>
      </c>
      <c r="J40" s="572">
        <v>0</v>
      </c>
      <c r="K40" s="618">
        <v>2172.815</v>
      </c>
      <c r="L40" s="619">
        <v>3580.189</v>
      </c>
      <c r="M40" s="620">
        <v>616</v>
      </c>
      <c r="N40" s="620"/>
      <c r="O40" s="620"/>
    </row>
    <row r="41" spans="1:15" s="34" customFormat="1" ht="209.25" customHeight="1">
      <c r="A41" s="72" t="s">
        <v>420</v>
      </c>
      <c r="B41" s="61" t="s">
        <v>146</v>
      </c>
      <c r="C41" s="572">
        <v>2021</v>
      </c>
      <c r="D41" s="570">
        <v>2025</v>
      </c>
      <c r="E41" s="570" t="s">
        <v>8</v>
      </c>
      <c r="F41" s="570"/>
      <c r="G41" s="604"/>
      <c r="H41" s="576"/>
      <c r="I41" s="604"/>
      <c r="J41" s="576"/>
      <c r="K41" s="621">
        <v>3114.6</v>
      </c>
      <c r="L41" s="622"/>
      <c r="M41" s="623"/>
      <c r="N41" s="619"/>
      <c r="O41" s="619"/>
    </row>
    <row r="42" spans="1:15" s="34" customFormat="1" ht="159" customHeight="1">
      <c r="A42" s="72" t="s">
        <v>421</v>
      </c>
      <c r="B42" s="61" t="s">
        <v>146</v>
      </c>
      <c r="C42" s="572">
        <v>2021</v>
      </c>
      <c r="D42" s="570">
        <v>2025</v>
      </c>
      <c r="E42" s="570" t="s">
        <v>8</v>
      </c>
      <c r="F42" s="570" t="s">
        <v>424</v>
      </c>
      <c r="G42" s="604"/>
      <c r="H42" s="576"/>
      <c r="I42" s="604"/>
      <c r="J42" s="576"/>
      <c r="K42" s="621">
        <v>49.1</v>
      </c>
      <c r="L42" s="622"/>
      <c r="M42" s="623"/>
      <c r="N42" s="619"/>
      <c r="O42" s="619"/>
    </row>
    <row r="43" spans="1:15" s="34" customFormat="1" ht="120" customHeight="1">
      <c r="A43" s="72" t="s">
        <v>447</v>
      </c>
      <c r="B43" s="61" t="s">
        <v>146</v>
      </c>
      <c r="C43" s="572">
        <v>2021</v>
      </c>
      <c r="D43" s="570">
        <v>2025</v>
      </c>
      <c r="E43" s="570" t="s">
        <v>8</v>
      </c>
      <c r="F43" s="570" t="s">
        <v>448</v>
      </c>
      <c r="G43" s="604"/>
      <c r="H43" s="576"/>
      <c r="I43" s="604"/>
      <c r="J43" s="576"/>
      <c r="K43" s="621"/>
      <c r="L43" s="622">
        <v>847.88668</v>
      </c>
      <c r="M43" s="623"/>
      <c r="N43" s="619"/>
      <c r="O43" s="619"/>
    </row>
    <row r="44" spans="1:15" s="34" customFormat="1" ht="129" customHeight="1">
      <c r="A44" s="72" t="s">
        <v>389</v>
      </c>
      <c r="B44" s="61" t="s">
        <v>146</v>
      </c>
      <c r="C44" s="572">
        <v>2021</v>
      </c>
      <c r="D44" s="570">
        <v>2025</v>
      </c>
      <c r="E44" s="570" t="s">
        <v>23</v>
      </c>
      <c r="F44" s="576" t="s">
        <v>391</v>
      </c>
      <c r="G44" s="604"/>
      <c r="H44" s="576"/>
      <c r="I44" s="604"/>
      <c r="J44" s="576"/>
      <c r="K44" s="621">
        <v>2870.256</v>
      </c>
      <c r="L44" s="622">
        <v>1638.5601</v>
      </c>
      <c r="M44" s="623"/>
      <c r="N44" s="624"/>
      <c r="O44" s="624"/>
    </row>
    <row r="45" spans="1:15" s="35" customFormat="1" ht="66" customHeight="1">
      <c r="A45" s="72" t="s">
        <v>385</v>
      </c>
      <c r="B45" s="61" t="s">
        <v>146</v>
      </c>
      <c r="C45" s="572">
        <v>2021</v>
      </c>
      <c r="D45" s="570">
        <v>2025</v>
      </c>
      <c r="E45" s="604" t="s">
        <v>120</v>
      </c>
      <c r="F45" s="576" t="s">
        <v>386</v>
      </c>
      <c r="G45" s="604">
        <v>5</v>
      </c>
      <c r="H45" s="604">
        <v>5</v>
      </c>
      <c r="I45" s="604">
        <v>513.4000000000001</v>
      </c>
      <c r="J45" s="604">
        <v>5</v>
      </c>
      <c r="K45" s="621">
        <v>5</v>
      </c>
      <c r="L45" s="623">
        <v>5</v>
      </c>
      <c r="M45" s="625">
        <v>5</v>
      </c>
      <c r="N45" s="626"/>
      <c r="O45" s="626"/>
    </row>
    <row r="46" spans="1:15" s="35" customFormat="1" ht="110.25" customHeight="1">
      <c r="A46" s="300" t="s">
        <v>376</v>
      </c>
      <c r="B46" s="61" t="s">
        <v>153</v>
      </c>
      <c r="C46" s="572">
        <v>2021</v>
      </c>
      <c r="D46" s="570">
        <v>2025</v>
      </c>
      <c r="E46" s="570" t="s">
        <v>327</v>
      </c>
      <c r="F46" s="576" t="s">
        <v>336</v>
      </c>
      <c r="G46" s="612">
        <f>G51+G47+G52+G53</f>
        <v>3268.5999999999995</v>
      </c>
      <c r="H46" s="613">
        <f>H51+H47+H52+H53</f>
        <v>950.9000000000001</v>
      </c>
      <c r="I46" s="612">
        <f>I51+I47+I52+I53</f>
        <v>1780.9</v>
      </c>
      <c r="J46" s="613">
        <f>J51+J47+J52+J53</f>
        <v>2098.6136899999997</v>
      </c>
      <c r="K46" s="585">
        <f>K47+K51</f>
        <v>2098.6136899999997</v>
      </c>
      <c r="L46" s="587">
        <f>L47+L51</f>
        <v>2358.39845</v>
      </c>
      <c r="M46" s="616">
        <f>M47+M51+M54</f>
        <v>2724.9</v>
      </c>
      <c r="N46" s="616"/>
      <c r="O46" s="616"/>
    </row>
    <row r="47" spans="1:15" s="35" customFormat="1" ht="72.75" customHeight="1">
      <c r="A47" s="61" t="s">
        <v>392</v>
      </c>
      <c r="B47" s="61" t="s">
        <v>154</v>
      </c>
      <c r="C47" s="572">
        <v>2021</v>
      </c>
      <c r="D47" s="570">
        <v>2025</v>
      </c>
      <c r="E47" s="570" t="s">
        <v>105</v>
      </c>
      <c r="F47" s="572" t="s">
        <v>326</v>
      </c>
      <c r="G47" s="570">
        <v>861.2</v>
      </c>
      <c r="H47" s="570">
        <v>949.7</v>
      </c>
      <c r="I47" s="570">
        <v>1779.7</v>
      </c>
      <c r="J47" s="570">
        <v>2097.41369</v>
      </c>
      <c r="K47" s="618">
        <v>2097.41369</v>
      </c>
      <c r="L47" s="619">
        <v>2354.23145</v>
      </c>
      <c r="M47" s="627">
        <f>M48+M50</f>
        <v>2714.9</v>
      </c>
      <c r="N47" s="627"/>
      <c r="O47" s="627"/>
    </row>
    <row r="48" spans="1:15" s="35" customFormat="1" ht="72.75" customHeight="1">
      <c r="A48" s="61" t="s">
        <v>406</v>
      </c>
      <c r="B48" s="61" t="s">
        <v>154</v>
      </c>
      <c r="C48" s="572">
        <v>2021</v>
      </c>
      <c r="D48" s="570">
        <v>2025</v>
      </c>
      <c r="E48" s="570" t="s">
        <v>105</v>
      </c>
      <c r="F48" s="572" t="s">
        <v>407</v>
      </c>
      <c r="G48" s="574"/>
      <c r="H48" s="574"/>
      <c r="I48" s="574"/>
      <c r="J48" s="574"/>
      <c r="K48" s="618">
        <v>2093.30369</v>
      </c>
      <c r="L48" s="619">
        <v>2295.42145</v>
      </c>
      <c r="M48" s="619">
        <v>2414.9</v>
      </c>
      <c r="N48" s="619"/>
      <c r="O48" s="619"/>
    </row>
    <row r="49" spans="1:15" s="35" customFormat="1" ht="76.5" customHeight="1">
      <c r="A49" s="72" t="s">
        <v>340</v>
      </c>
      <c r="B49" s="61" t="s">
        <v>154</v>
      </c>
      <c r="C49" s="572">
        <v>2021</v>
      </c>
      <c r="D49" s="570">
        <v>2025</v>
      </c>
      <c r="E49" s="570" t="s">
        <v>105</v>
      </c>
      <c r="F49" s="572" t="s">
        <v>449</v>
      </c>
      <c r="G49" s="574"/>
      <c r="H49" s="573"/>
      <c r="I49" s="574"/>
      <c r="J49" s="573"/>
      <c r="K49" s="618"/>
      <c r="L49" s="628">
        <v>58.81</v>
      </c>
      <c r="M49" s="629"/>
      <c r="N49" s="629"/>
      <c r="O49" s="629"/>
    </row>
    <row r="50" spans="1:15" s="35" customFormat="1" ht="73.5" customHeight="1">
      <c r="A50" s="61" t="s">
        <v>425</v>
      </c>
      <c r="B50" s="61" t="s">
        <v>154</v>
      </c>
      <c r="C50" s="572">
        <v>2021</v>
      </c>
      <c r="D50" s="570">
        <v>2025</v>
      </c>
      <c r="E50" s="570" t="s">
        <v>105</v>
      </c>
      <c r="F50" s="572" t="s">
        <v>426</v>
      </c>
      <c r="G50" s="574"/>
      <c r="H50" s="574"/>
      <c r="I50" s="574"/>
      <c r="J50" s="574"/>
      <c r="K50" s="630"/>
      <c r="L50" s="631">
        <v>100</v>
      </c>
      <c r="M50" s="631">
        <v>300</v>
      </c>
      <c r="N50" s="631"/>
      <c r="O50" s="631"/>
    </row>
    <row r="51" spans="1:15" s="35" customFormat="1" ht="72" customHeight="1">
      <c r="A51" s="61" t="s">
        <v>393</v>
      </c>
      <c r="B51" s="61" t="s">
        <v>154</v>
      </c>
      <c r="C51" s="572">
        <v>2021</v>
      </c>
      <c r="D51" s="570">
        <v>2025</v>
      </c>
      <c r="E51" s="570" t="s">
        <v>86</v>
      </c>
      <c r="F51" s="570" t="s">
        <v>408</v>
      </c>
      <c r="G51" s="574">
        <v>2407.3999999999996</v>
      </c>
      <c r="H51" s="574">
        <v>1.2</v>
      </c>
      <c r="I51" s="574">
        <v>1.2</v>
      </c>
      <c r="J51" s="574">
        <v>1.2</v>
      </c>
      <c r="K51" s="618">
        <v>1.2</v>
      </c>
      <c r="L51" s="628">
        <v>4.167</v>
      </c>
      <c r="M51" s="629">
        <v>5</v>
      </c>
      <c r="N51" s="629"/>
      <c r="O51" s="629"/>
    </row>
    <row r="52" spans="1:15" s="35" customFormat="1" ht="67.5" customHeight="1" hidden="1">
      <c r="A52" s="61" t="s">
        <v>151</v>
      </c>
      <c r="B52" s="61" t="s">
        <v>154</v>
      </c>
      <c r="C52" s="572">
        <v>2021</v>
      </c>
      <c r="D52" s="570">
        <v>2025</v>
      </c>
      <c r="E52" s="570" t="s">
        <v>86</v>
      </c>
      <c r="F52" s="570" t="s">
        <v>456</v>
      </c>
      <c r="G52" s="570">
        <v>0</v>
      </c>
      <c r="H52" s="570">
        <v>0</v>
      </c>
      <c r="I52" s="570">
        <v>0</v>
      </c>
      <c r="J52" s="570">
        <v>0</v>
      </c>
      <c r="K52" s="618">
        <v>0</v>
      </c>
      <c r="L52" s="628">
        <v>4.167</v>
      </c>
      <c r="M52" s="570">
        <v>0</v>
      </c>
      <c r="N52" s="577"/>
      <c r="O52" s="577"/>
    </row>
    <row r="53" spans="1:15" s="34" customFormat="1" ht="47.25" customHeight="1" hidden="1">
      <c r="A53" s="61" t="s">
        <v>152</v>
      </c>
      <c r="B53" s="61" t="s">
        <v>154</v>
      </c>
      <c r="C53" s="572">
        <v>2021</v>
      </c>
      <c r="D53" s="570">
        <v>2025</v>
      </c>
      <c r="E53" s="570" t="s">
        <v>86</v>
      </c>
      <c r="F53" s="570" t="s">
        <v>457</v>
      </c>
      <c r="G53" s="570">
        <v>0</v>
      </c>
      <c r="H53" s="570">
        <v>0</v>
      </c>
      <c r="I53" s="570">
        <v>0</v>
      </c>
      <c r="J53" s="570">
        <v>0</v>
      </c>
      <c r="K53" s="618">
        <v>0</v>
      </c>
      <c r="L53" s="628">
        <v>4.167</v>
      </c>
      <c r="M53" s="605">
        <v>0</v>
      </c>
      <c r="N53" s="632"/>
      <c r="O53" s="633"/>
    </row>
    <row r="54" spans="1:15" s="34" customFormat="1" ht="47.25" customHeight="1">
      <c r="A54" s="61" t="s">
        <v>103</v>
      </c>
      <c r="B54" s="61" t="s">
        <v>154</v>
      </c>
      <c r="C54" s="572">
        <v>2021</v>
      </c>
      <c r="D54" s="570">
        <v>2025</v>
      </c>
      <c r="E54" s="570" t="s">
        <v>86</v>
      </c>
      <c r="F54" s="570" t="s">
        <v>430</v>
      </c>
      <c r="G54" s="574"/>
      <c r="H54" s="573"/>
      <c r="I54" s="574"/>
      <c r="J54" s="573"/>
      <c r="K54" s="618">
        <v>4.11</v>
      </c>
      <c r="L54" s="628">
        <v>5</v>
      </c>
      <c r="M54" s="605">
        <v>5</v>
      </c>
      <c r="N54" s="632"/>
      <c r="O54" s="633"/>
    </row>
    <row r="55" spans="1:15" s="34" customFormat="1" ht="123.75" customHeight="1">
      <c r="A55" s="61" t="s">
        <v>230</v>
      </c>
      <c r="B55" s="61" t="s">
        <v>154</v>
      </c>
      <c r="C55" s="572">
        <v>2021</v>
      </c>
      <c r="D55" s="570">
        <v>2025</v>
      </c>
      <c r="E55" s="570" t="s">
        <v>86</v>
      </c>
      <c r="F55" s="570" t="s">
        <v>431</v>
      </c>
      <c r="G55" s="574"/>
      <c r="H55" s="573"/>
      <c r="I55" s="574"/>
      <c r="J55" s="573"/>
      <c r="K55" s="618">
        <v>1.2</v>
      </c>
      <c r="L55" s="628">
        <v>1.2</v>
      </c>
      <c r="M55" s="629">
        <v>5</v>
      </c>
      <c r="N55" s="629"/>
      <c r="O55" s="629"/>
    </row>
    <row r="56" spans="1:15" s="34" customFormat="1" ht="99.75" customHeight="1">
      <c r="A56" s="299" t="s">
        <v>375</v>
      </c>
      <c r="B56" s="63" t="s">
        <v>87</v>
      </c>
      <c r="C56" s="572">
        <v>2021</v>
      </c>
      <c r="D56" s="570">
        <v>2025</v>
      </c>
      <c r="E56" s="574" t="s">
        <v>48</v>
      </c>
      <c r="F56" s="573" t="s">
        <v>409</v>
      </c>
      <c r="G56" s="605">
        <f>G59+G57</f>
        <v>10</v>
      </c>
      <c r="H56" s="606">
        <f>H59+H57</f>
        <v>5</v>
      </c>
      <c r="I56" s="605">
        <f>I59+I57</f>
        <v>5</v>
      </c>
      <c r="J56" s="606">
        <f>J58+J57</f>
        <v>66.36</v>
      </c>
      <c r="K56" s="614">
        <v>3.132</v>
      </c>
      <c r="L56" s="625">
        <f>L59+L57</f>
        <v>2.34</v>
      </c>
      <c r="M56" s="608">
        <f>M59+M57</f>
        <v>5</v>
      </c>
      <c r="N56" s="608"/>
      <c r="O56" s="608"/>
    </row>
    <row r="57" spans="1:15" s="35" customFormat="1" ht="70.5" customHeight="1">
      <c r="A57" s="61" t="s">
        <v>394</v>
      </c>
      <c r="B57" s="61" t="s">
        <v>337</v>
      </c>
      <c r="C57" s="572">
        <v>2021</v>
      </c>
      <c r="D57" s="570">
        <v>2025</v>
      </c>
      <c r="E57" s="570" t="s">
        <v>157</v>
      </c>
      <c r="F57" s="572" t="s">
        <v>411</v>
      </c>
      <c r="G57" s="570">
        <v>10</v>
      </c>
      <c r="H57" s="570">
        <v>5</v>
      </c>
      <c r="I57" s="570">
        <v>5</v>
      </c>
      <c r="J57" s="570">
        <v>0</v>
      </c>
      <c r="K57" s="618">
        <v>3.132</v>
      </c>
      <c r="L57" s="570">
        <v>2.34</v>
      </c>
      <c r="M57" s="570">
        <v>5</v>
      </c>
      <c r="N57" s="570"/>
      <c r="O57" s="570"/>
    </row>
    <row r="58" spans="1:15" s="34" customFormat="1" ht="69" customHeight="1" hidden="1">
      <c r="A58" s="61" t="s">
        <v>303</v>
      </c>
      <c r="B58" s="61" t="s">
        <v>154</v>
      </c>
      <c r="C58" s="572">
        <v>2021</v>
      </c>
      <c r="D58" s="570">
        <v>2025</v>
      </c>
      <c r="E58" s="570" t="s">
        <v>304</v>
      </c>
      <c r="F58" s="570" t="s">
        <v>305</v>
      </c>
      <c r="G58" s="570">
        <v>0</v>
      </c>
      <c r="H58" s="570">
        <v>0</v>
      </c>
      <c r="I58" s="570">
        <v>0</v>
      </c>
      <c r="J58" s="570">
        <v>66.36</v>
      </c>
      <c r="K58" s="618">
        <v>0</v>
      </c>
      <c r="L58" s="570">
        <v>0</v>
      </c>
      <c r="M58" s="570">
        <v>0</v>
      </c>
      <c r="N58" s="577"/>
      <c r="O58" s="577"/>
    </row>
    <row r="59" spans="1:15" s="35" customFormat="1" ht="70.5" customHeight="1" hidden="1">
      <c r="A59" s="61" t="s">
        <v>155</v>
      </c>
      <c r="B59" s="61" t="s">
        <v>154</v>
      </c>
      <c r="C59" s="572">
        <v>2021</v>
      </c>
      <c r="D59" s="570">
        <v>2025</v>
      </c>
      <c r="E59" s="570" t="s">
        <v>117</v>
      </c>
      <c r="F59" s="570"/>
      <c r="G59" s="570">
        <v>0</v>
      </c>
      <c r="H59" s="570">
        <v>0</v>
      </c>
      <c r="I59" s="570">
        <v>0</v>
      </c>
      <c r="J59" s="570">
        <v>0</v>
      </c>
      <c r="K59" s="618">
        <v>0</v>
      </c>
      <c r="L59" s="570">
        <v>0</v>
      </c>
      <c r="M59" s="570">
        <v>0</v>
      </c>
      <c r="N59" s="577"/>
      <c r="O59" s="577"/>
    </row>
    <row r="60" spans="1:15" s="35" customFormat="1" ht="70.5" customHeight="1" thickBot="1">
      <c r="A60" s="61" t="s">
        <v>410</v>
      </c>
      <c r="B60" s="61" t="s">
        <v>337</v>
      </c>
      <c r="C60" s="572">
        <v>2021</v>
      </c>
      <c r="D60" s="570">
        <v>2025</v>
      </c>
      <c r="E60" s="570" t="s">
        <v>157</v>
      </c>
      <c r="F60" s="572" t="s">
        <v>432</v>
      </c>
      <c r="G60" s="570">
        <v>10</v>
      </c>
      <c r="H60" s="570">
        <v>5</v>
      </c>
      <c r="I60" s="570">
        <v>5</v>
      </c>
      <c r="J60" s="570">
        <v>0</v>
      </c>
      <c r="K60" s="618">
        <v>3.132</v>
      </c>
      <c r="L60" s="570">
        <v>2.34</v>
      </c>
      <c r="M60" s="570">
        <v>5</v>
      </c>
      <c r="N60" s="570"/>
      <c r="O60" s="570"/>
    </row>
    <row r="61" spans="7:11" s="35" customFormat="1" ht="15" customHeight="1" thickBot="1">
      <c r="G61" s="36"/>
      <c r="K61" s="289"/>
    </row>
    <row r="62" s="35" customFormat="1" ht="15" customHeight="1">
      <c r="K62" s="289"/>
    </row>
    <row r="63" spans="11:13" s="35" customFormat="1" ht="15" customHeight="1">
      <c r="K63" s="289"/>
      <c r="M63"/>
    </row>
    <row r="64" spans="1:13" s="35" customFormat="1" ht="15.75">
      <c r="A64"/>
      <c r="B64"/>
      <c r="C64"/>
      <c r="D64"/>
      <c r="E64"/>
      <c r="F64"/>
      <c r="G64"/>
      <c r="H64"/>
      <c r="I64"/>
      <c r="J64"/>
      <c r="K64" s="290"/>
      <c r="L64"/>
      <c r="M64"/>
    </row>
    <row r="65" ht="15">
      <c r="K65" s="290"/>
    </row>
    <row r="66" ht="15">
      <c r="K66" s="290"/>
    </row>
    <row r="67" ht="15">
      <c r="K67" s="290"/>
    </row>
    <row r="68" ht="15">
      <c r="K68" s="290"/>
    </row>
    <row r="69" ht="15">
      <c r="K69" s="290"/>
    </row>
    <row r="70" ht="15">
      <c r="K70" s="290"/>
    </row>
    <row r="71" ht="15">
      <c r="K71" s="290"/>
    </row>
    <row r="72" ht="15">
      <c r="K72" s="290"/>
    </row>
    <row r="73" ht="15">
      <c r="K73" s="290"/>
    </row>
    <row r="74" ht="15">
      <c r="K74" s="290"/>
    </row>
    <row r="75" ht="15">
      <c r="K75" s="290"/>
    </row>
    <row r="76" ht="15">
      <c r="K76" s="290"/>
    </row>
    <row r="77" ht="15">
      <c r="K77" s="290"/>
    </row>
    <row r="78" ht="15">
      <c r="K78" s="290"/>
    </row>
    <row r="79" ht="15">
      <c r="K79" s="290"/>
    </row>
    <row r="80" ht="15">
      <c r="K80" s="290"/>
    </row>
    <row r="81" ht="15">
      <c r="K81" s="290"/>
    </row>
    <row r="82" ht="15">
      <c r="K82" s="290"/>
    </row>
    <row r="83" ht="15">
      <c r="K83" s="290"/>
    </row>
    <row r="84" ht="15">
      <c r="K84" s="290"/>
    </row>
    <row r="85" ht="15">
      <c r="K85" s="290"/>
    </row>
    <row r="86" ht="15">
      <c r="K86" s="290"/>
    </row>
    <row r="87" ht="15">
      <c r="K87" s="290"/>
    </row>
    <row r="88" ht="15">
      <c r="K88" s="290"/>
    </row>
    <row r="89" ht="15">
      <c r="K89" s="290"/>
    </row>
    <row r="90" ht="15">
      <c r="K90" s="290"/>
    </row>
    <row r="91" ht="15">
      <c r="K91" s="290"/>
    </row>
    <row r="92" ht="15">
      <c r="K92" s="290"/>
    </row>
    <row r="93" ht="15">
      <c r="K93" s="290"/>
    </row>
    <row r="94" ht="15">
      <c r="K94" s="290"/>
    </row>
    <row r="95" ht="15">
      <c r="K95" s="290"/>
    </row>
    <row r="96" ht="15">
      <c r="K96" s="290"/>
    </row>
    <row r="97" ht="15">
      <c r="K97" s="290"/>
    </row>
    <row r="98" ht="15">
      <c r="K98" s="290"/>
    </row>
    <row r="99" ht="15">
      <c r="K99" s="290"/>
    </row>
  </sheetData>
  <sheetProtection/>
  <mergeCells count="34">
    <mergeCell ref="C19:C20"/>
    <mergeCell ref="D19:D20"/>
    <mergeCell ref="E19:E20"/>
    <mergeCell ref="E21:E22"/>
    <mergeCell ref="K14:K16"/>
    <mergeCell ref="A14:A15"/>
    <mergeCell ref="A19:A20"/>
    <mergeCell ref="B19:B20"/>
    <mergeCell ref="E6:E8"/>
    <mergeCell ref="A21:A22"/>
    <mergeCell ref="B21:B22"/>
    <mergeCell ref="C21:C22"/>
    <mergeCell ref="D21:D22"/>
    <mergeCell ref="F15:F16"/>
    <mergeCell ref="M15:M16"/>
    <mergeCell ref="N15:N16"/>
    <mergeCell ref="O15:O16"/>
    <mergeCell ref="B14:B16"/>
    <mergeCell ref="F6:F8"/>
    <mergeCell ref="G6:O7"/>
    <mergeCell ref="C14:C16"/>
    <mergeCell ref="D14:D16"/>
    <mergeCell ref="E14:E16"/>
    <mergeCell ref="L15:L16"/>
    <mergeCell ref="A34:A35"/>
    <mergeCell ref="B34:B35"/>
    <mergeCell ref="C34:C35"/>
    <mergeCell ref="D34:D35"/>
    <mergeCell ref="E34:E35"/>
    <mergeCell ref="A1:O1"/>
    <mergeCell ref="A6:A8"/>
    <mergeCell ref="A3:M3"/>
    <mergeCell ref="B6:B8"/>
    <mergeCell ref="C6:D7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0.00390625" style="0" customWidth="1"/>
    <col min="2" max="2" width="28.7109375" style="0" customWidth="1"/>
    <col min="3" max="3" width="23.8515625" style="0" customWidth="1"/>
    <col min="4" max="4" width="19.57421875" style="0" customWidth="1"/>
    <col min="5" max="5" width="22.57421875" style="0" customWidth="1"/>
    <col min="6" max="6" width="19.28125" style="0" customWidth="1"/>
    <col min="7" max="7" width="15.421875" style="0" customWidth="1"/>
    <col min="8" max="8" width="1.421875" style="0" hidden="1" customWidth="1"/>
    <col min="9" max="9" width="0.2890625" style="0" hidden="1" customWidth="1"/>
  </cols>
  <sheetData>
    <row r="2" ht="18.75">
      <c r="A2" s="135"/>
    </row>
    <row r="3" spans="1:7" ht="15.75" customHeight="1">
      <c r="A3" s="538" t="s">
        <v>265</v>
      </c>
      <c r="B3" s="538"/>
      <c r="C3" s="538"/>
      <c r="D3" s="538"/>
      <c r="E3" s="538"/>
      <c r="F3" s="538"/>
      <c r="G3" s="538"/>
    </row>
    <row r="4" ht="9" customHeight="1">
      <c r="A4" s="136"/>
    </row>
    <row r="5" spans="1:7" ht="56.25" customHeight="1">
      <c r="A5" s="539" t="s">
        <v>272</v>
      </c>
      <c r="B5" s="539"/>
      <c r="C5" s="539"/>
      <c r="D5" s="539"/>
      <c r="E5" s="539"/>
      <c r="F5" s="539"/>
      <c r="G5" s="539"/>
    </row>
    <row r="6" spans="1:9" ht="16.5" customHeight="1">
      <c r="A6" s="540"/>
      <c r="B6" s="540"/>
      <c r="C6" s="540"/>
      <c r="D6" s="540"/>
      <c r="E6" s="540"/>
      <c r="F6" s="540"/>
      <c r="G6" s="143"/>
      <c r="H6" s="133"/>
      <c r="I6" s="133"/>
    </row>
    <row r="7" spans="1:9" ht="16.5" customHeight="1">
      <c r="A7" s="143" t="s">
        <v>25</v>
      </c>
      <c r="B7" s="143"/>
      <c r="C7" s="143"/>
      <c r="D7" s="144"/>
      <c r="E7" s="144"/>
      <c r="F7" s="133"/>
      <c r="G7" s="133"/>
      <c r="H7" s="133"/>
      <c r="I7" s="133"/>
    </row>
    <row r="8" spans="1:9" ht="18.75">
      <c r="A8" s="145"/>
      <c r="B8" s="133"/>
      <c r="C8" s="133"/>
      <c r="D8" s="133"/>
      <c r="E8" s="133"/>
      <c r="F8" s="133"/>
      <c r="G8" s="133"/>
      <c r="H8" s="133"/>
      <c r="I8" s="133"/>
    </row>
    <row r="9" spans="1:9" ht="43.5" customHeight="1">
      <c r="A9" s="687" t="s">
        <v>268</v>
      </c>
      <c r="B9" s="687" t="s">
        <v>269</v>
      </c>
      <c r="C9" s="687"/>
      <c r="D9" s="687"/>
      <c r="E9" s="687" t="s">
        <v>270</v>
      </c>
      <c r="F9" s="688"/>
      <c r="G9" s="688"/>
      <c r="H9" s="667"/>
      <c r="I9" s="667"/>
    </row>
    <row r="10" spans="1:9" ht="21.75" customHeight="1">
      <c r="A10" s="687"/>
      <c r="B10" s="687"/>
      <c r="C10" s="687"/>
      <c r="D10" s="687"/>
      <c r="E10" s="687" t="s">
        <v>271</v>
      </c>
      <c r="F10" s="688"/>
      <c r="G10" s="688"/>
      <c r="H10" s="667"/>
      <c r="I10" s="667"/>
    </row>
    <row r="11" spans="1:9" ht="57.75">
      <c r="A11" s="687"/>
      <c r="B11" s="689" t="s">
        <v>450</v>
      </c>
      <c r="C11" s="689" t="s">
        <v>451</v>
      </c>
      <c r="D11" s="689" t="s">
        <v>452</v>
      </c>
      <c r="E11" s="689" t="s">
        <v>450</v>
      </c>
      <c r="F11" s="689" t="s">
        <v>451</v>
      </c>
      <c r="G11" s="689" t="s">
        <v>452</v>
      </c>
      <c r="H11" s="667"/>
      <c r="I11" s="667"/>
    </row>
    <row r="12" spans="1:9" ht="15">
      <c r="A12" s="690">
        <v>1</v>
      </c>
      <c r="B12" s="690">
        <v>2</v>
      </c>
      <c r="C12" s="690">
        <v>3</v>
      </c>
      <c r="D12" s="690">
        <v>4</v>
      </c>
      <c r="E12" s="690">
        <v>5</v>
      </c>
      <c r="F12" s="690">
        <v>6</v>
      </c>
      <c r="G12" s="690">
        <v>7</v>
      </c>
      <c r="H12" s="667"/>
      <c r="I12" s="667"/>
    </row>
    <row r="13" spans="1:9" ht="41.25" customHeight="1">
      <c r="A13" s="668" t="s">
        <v>344</v>
      </c>
      <c r="B13" s="668"/>
      <c r="C13" s="668"/>
      <c r="D13" s="668"/>
      <c r="E13" s="668"/>
      <c r="F13" s="668"/>
      <c r="G13" s="668"/>
      <c r="H13" s="668"/>
      <c r="I13" s="668"/>
    </row>
    <row r="14" spans="1:9" ht="66" customHeight="1">
      <c r="A14" s="669" t="s">
        <v>363</v>
      </c>
      <c r="B14" s="670"/>
      <c r="C14" s="670"/>
      <c r="D14" s="670"/>
      <c r="E14" s="670">
        <v>0</v>
      </c>
      <c r="F14" s="670">
        <v>0</v>
      </c>
      <c r="G14" s="670">
        <v>0</v>
      </c>
      <c r="H14" s="667"/>
      <c r="I14" s="667"/>
    </row>
    <row r="15" spans="1:9" ht="92.25" customHeight="1">
      <c r="A15" s="671" t="s">
        <v>6</v>
      </c>
      <c r="B15" s="670"/>
      <c r="C15" s="670"/>
      <c r="D15" s="670"/>
      <c r="E15" s="670">
        <v>0</v>
      </c>
      <c r="F15" s="670">
        <v>0</v>
      </c>
      <c r="G15" s="670">
        <v>0</v>
      </c>
      <c r="H15" s="667"/>
      <c r="I15" s="667"/>
    </row>
    <row r="16" spans="1:9" ht="30">
      <c r="A16" s="671" t="s">
        <v>7</v>
      </c>
      <c r="B16" s="670"/>
      <c r="C16" s="670"/>
      <c r="D16" s="670"/>
      <c r="E16" s="670">
        <v>0</v>
      </c>
      <c r="F16" s="670">
        <v>0</v>
      </c>
      <c r="G16" s="670">
        <v>0</v>
      </c>
      <c r="H16" s="667"/>
      <c r="I16" s="667"/>
    </row>
    <row r="17" spans="1:9" ht="30">
      <c r="A17" s="671" t="s">
        <v>10</v>
      </c>
      <c r="B17" s="670"/>
      <c r="C17" s="670"/>
      <c r="D17" s="670"/>
      <c r="E17" s="670">
        <v>0</v>
      </c>
      <c r="F17" s="670">
        <v>0</v>
      </c>
      <c r="G17" s="670">
        <v>0</v>
      </c>
      <c r="H17" s="667"/>
      <c r="I17" s="667"/>
    </row>
    <row r="18" spans="1:9" ht="31.5" customHeight="1">
      <c r="A18" s="671" t="s">
        <v>12</v>
      </c>
      <c r="B18" s="670"/>
      <c r="C18" s="670"/>
      <c r="D18" s="670"/>
      <c r="E18" s="670">
        <v>0</v>
      </c>
      <c r="F18" s="670">
        <v>0</v>
      </c>
      <c r="G18" s="670">
        <v>0</v>
      </c>
      <c r="H18" s="667"/>
      <c r="I18" s="667"/>
    </row>
    <row r="19" spans="1:9" ht="87.75" customHeight="1">
      <c r="A19" s="671" t="s">
        <v>13</v>
      </c>
      <c r="B19" s="670" t="s">
        <v>455</v>
      </c>
      <c r="C19" s="670"/>
      <c r="D19" s="670"/>
      <c r="E19" s="670">
        <v>0</v>
      </c>
      <c r="F19" s="670">
        <v>0</v>
      </c>
      <c r="G19" s="670">
        <v>0</v>
      </c>
      <c r="H19" s="667"/>
      <c r="I19" s="667"/>
    </row>
    <row r="20" spans="1:9" ht="30">
      <c r="A20" s="671" t="s">
        <v>14</v>
      </c>
      <c r="B20" s="670"/>
      <c r="C20" s="670"/>
      <c r="D20" s="670"/>
      <c r="E20" s="670">
        <v>0</v>
      </c>
      <c r="F20" s="670">
        <v>0</v>
      </c>
      <c r="G20" s="670">
        <v>0</v>
      </c>
      <c r="H20" s="667"/>
      <c r="I20" s="667"/>
    </row>
    <row r="21" spans="1:9" ht="84" customHeight="1">
      <c r="A21" s="669" t="s">
        <v>364</v>
      </c>
      <c r="B21" s="667"/>
      <c r="C21" s="667"/>
      <c r="D21" s="667"/>
      <c r="E21" s="672">
        <f>147.90004+0.1+0.3+210</f>
        <v>358.30003999999997</v>
      </c>
      <c r="F21" s="672">
        <f>673.71482</f>
        <v>673.71482</v>
      </c>
      <c r="G21" s="673">
        <v>0</v>
      </c>
      <c r="H21" s="667"/>
      <c r="I21" s="667"/>
    </row>
    <row r="22" spans="1:9" ht="30">
      <c r="A22" s="674" t="s">
        <v>453</v>
      </c>
      <c r="B22" s="670"/>
      <c r="C22" s="670"/>
      <c r="D22" s="670"/>
      <c r="E22" s="126">
        <f>210+0.1+0.3</f>
        <v>210.4</v>
      </c>
      <c r="F22" s="126"/>
      <c r="G22" s="126"/>
      <c r="H22" s="667"/>
      <c r="I22" s="667"/>
    </row>
    <row r="23" spans="1:9" ht="45">
      <c r="A23" s="674" t="s">
        <v>19</v>
      </c>
      <c r="B23" s="670"/>
      <c r="C23" s="670"/>
      <c r="D23" s="670"/>
      <c r="E23" s="126"/>
      <c r="F23" s="126">
        <v>673.71482</v>
      </c>
      <c r="G23" s="126">
        <v>0</v>
      </c>
      <c r="H23" s="667"/>
      <c r="I23" s="667"/>
    </row>
    <row r="24" spans="1:9" ht="30">
      <c r="A24" s="675" t="s">
        <v>21</v>
      </c>
      <c r="B24" s="670"/>
      <c r="C24" s="670"/>
      <c r="D24" s="670"/>
      <c r="E24" s="126">
        <v>147.90004</v>
      </c>
      <c r="F24" s="126"/>
      <c r="G24" s="126"/>
      <c r="H24" s="667"/>
      <c r="I24" s="667"/>
    </row>
    <row r="25" spans="1:9" ht="15">
      <c r="A25" s="675" t="s">
        <v>90</v>
      </c>
      <c r="B25" s="667"/>
      <c r="C25" s="667"/>
      <c r="D25" s="667"/>
      <c r="E25" s="676"/>
      <c r="F25" s="676"/>
      <c r="G25" s="676"/>
      <c r="H25" s="667"/>
      <c r="I25" s="667"/>
    </row>
    <row r="26" spans="1:9" ht="30">
      <c r="A26" s="675" t="s">
        <v>88</v>
      </c>
      <c r="B26" s="667"/>
      <c r="C26" s="667"/>
      <c r="D26" s="667"/>
      <c r="E26" s="676"/>
      <c r="F26" s="676"/>
      <c r="G26" s="676">
        <v>0</v>
      </c>
      <c r="H26" s="667"/>
      <c r="I26" s="667"/>
    </row>
    <row r="27" spans="1:9" ht="98.25" customHeight="1">
      <c r="A27" s="677" t="s">
        <v>365</v>
      </c>
      <c r="B27" s="667"/>
      <c r="C27" s="667"/>
      <c r="D27" s="667"/>
      <c r="E27" s="678">
        <f>3112.99379+3580.359+49.8298+847.88668+5</f>
        <v>7596.06927</v>
      </c>
      <c r="F27" s="678">
        <f>720.6+616+5733.5+5</f>
        <v>7075.1</v>
      </c>
      <c r="G27" s="678">
        <f>720.6+6180.7+616+5</f>
        <v>7522.3</v>
      </c>
      <c r="H27" s="667"/>
      <c r="I27" s="667"/>
    </row>
    <row r="28" spans="1:9" ht="45">
      <c r="A28" s="675" t="s">
        <v>341</v>
      </c>
      <c r="B28" s="667"/>
      <c r="C28" s="667"/>
      <c r="D28" s="667"/>
      <c r="E28" s="679">
        <f>E27-E30</f>
        <v>7591.06927</v>
      </c>
      <c r="F28" s="679">
        <f>F27-F30</f>
        <v>7070.1</v>
      </c>
      <c r="G28" s="679">
        <f>G27-G30</f>
        <v>7517.3</v>
      </c>
      <c r="H28" s="667"/>
      <c r="I28" s="667"/>
    </row>
    <row r="29" spans="1:9" ht="30">
      <c r="A29" s="675" t="s">
        <v>23</v>
      </c>
      <c r="B29" s="667"/>
      <c r="C29" s="667"/>
      <c r="D29" s="667"/>
      <c r="E29" s="680"/>
      <c r="F29" s="680"/>
      <c r="G29" s="680"/>
      <c r="H29" s="667"/>
      <c r="I29" s="667"/>
    </row>
    <row r="30" spans="1:9" ht="30">
      <c r="A30" s="675" t="s">
        <v>24</v>
      </c>
      <c r="B30" s="667"/>
      <c r="C30" s="667"/>
      <c r="D30" s="667"/>
      <c r="E30" s="676">
        <v>5</v>
      </c>
      <c r="F30" s="676">
        <v>5</v>
      </c>
      <c r="G30" s="676">
        <v>5</v>
      </c>
      <c r="H30" s="667"/>
      <c r="I30" s="667"/>
    </row>
    <row r="31" spans="1:9" ht="105">
      <c r="A31" s="677" t="s">
        <v>347</v>
      </c>
      <c r="B31" s="667"/>
      <c r="C31" s="667"/>
      <c r="D31" s="667"/>
      <c r="E31" s="681">
        <f>2295.42145+58.81+2.967</f>
        <v>2357.19845</v>
      </c>
      <c r="F31" s="681">
        <f>2414.9+10+300</f>
        <v>2724.9</v>
      </c>
      <c r="G31" s="681">
        <f>2483.9+10</f>
        <v>2493.9</v>
      </c>
      <c r="H31" s="667"/>
      <c r="I31" s="667"/>
    </row>
    <row r="32" spans="1:9" ht="30">
      <c r="A32" s="675" t="s">
        <v>109</v>
      </c>
      <c r="B32" s="667"/>
      <c r="C32" s="667"/>
      <c r="D32" s="667"/>
      <c r="E32" s="676"/>
      <c r="F32" s="676">
        <v>10</v>
      </c>
      <c r="G32" s="676">
        <v>10</v>
      </c>
      <c r="H32" s="667"/>
      <c r="I32" s="667"/>
    </row>
    <row r="33" spans="1:9" ht="15">
      <c r="A33" s="682" t="s">
        <v>103</v>
      </c>
      <c r="B33" s="541">
        <v>5</v>
      </c>
      <c r="C33" s="541">
        <v>5</v>
      </c>
      <c r="D33" s="541">
        <v>5</v>
      </c>
      <c r="E33" s="683">
        <v>2.967</v>
      </c>
      <c r="F33" s="676"/>
      <c r="G33" s="676"/>
      <c r="H33" s="667"/>
      <c r="I33" s="667"/>
    </row>
    <row r="34" spans="1:9" ht="45">
      <c r="A34" s="682" t="s">
        <v>143</v>
      </c>
      <c r="B34" s="667"/>
      <c r="C34" s="667"/>
      <c r="D34" s="667"/>
      <c r="E34" s="684">
        <v>2295.42145</v>
      </c>
      <c r="F34" s="684">
        <v>2414.9</v>
      </c>
      <c r="G34" s="684">
        <v>2183.9</v>
      </c>
      <c r="H34" s="667"/>
      <c r="I34" s="667"/>
    </row>
    <row r="35" spans="1:9" ht="15">
      <c r="A35" s="682" t="s">
        <v>113</v>
      </c>
      <c r="B35" s="667"/>
      <c r="C35" s="667"/>
      <c r="D35" s="667"/>
      <c r="E35" s="676">
        <v>0</v>
      </c>
      <c r="F35" s="676">
        <v>300</v>
      </c>
      <c r="G35" s="676">
        <v>300</v>
      </c>
      <c r="H35" s="667"/>
      <c r="I35" s="667"/>
    </row>
    <row r="36" spans="1:9" ht="45">
      <c r="A36" s="682" t="s">
        <v>104</v>
      </c>
      <c r="B36" s="667"/>
      <c r="C36" s="667"/>
      <c r="D36" s="667"/>
      <c r="E36" s="676">
        <v>58.81</v>
      </c>
      <c r="F36" s="676"/>
      <c r="G36" s="676"/>
      <c r="H36" s="667"/>
      <c r="I36" s="667"/>
    </row>
    <row r="37" spans="1:9" ht="60">
      <c r="A37" s="685" t="s">
        <v>350</v>
      </c>
      <c r="B37" s="667"/>
      <c r="C37" s="667"/>
      <c r="D37" s="667"/>
      <c r="E37" s="686">
        <v>2.34</v>
      </c>
      <c r="F37" s="681">
        <v>5</v>
      </c>
      <c r="G37" s="681">
        <v>5</v>
      </c>
      <c r="H37" s="667"/>
      <c r="I37" s="667"/>
    </row>
    <row r="38" spans="1:9" ht="30">
      <c r="A38" s="675" t="s">
        <v>26</v>
      </c>
      <c r="B38" s="667"/>
      <c r="C38" s="667"/>
      <c r="D38" s="667"/>
      <c r="E38" s="676"/>
      <c r="F38" s="676"/>
      <c r="G38" s="676"/>
      <c r="H38" s="667"/>
      <c r="I38" s="667"/>
    </row>
    <row r="39" spans="1:9" ht="30">
      <c r="A39" s="675" t="s">
        <v>27</v>
      </c>
      <c r="B39" s="667"/>
      <c r="C39" s="667"/>
      <c r="D39" s="667"/>
      <c r="E39" s="676"/>
      <c r="F39" s="676"/>
      <c r="G39" s="676"/>
      <c r="H39" s="667"/>
      <c r="I39" s="667"/>
    </row>
    <row r="40" spans="1:9" ht="45">
      <c r="A40" s="675" t="s">
        <v>28</v>
      </c>
      <c r="B40" s="667"/>
      <c r="C40" s="667"/>
      <c r="D40" s="667"/>
      <c r="E40" s="681">
        <v>2.34</v>
      </c>
      <c r="F40" s="681">
        <v>5</v>
      </c>
      <c r="G40" s="681">
        <v>5</v>
      </c>
      <c r="H40" s="667"/>
      <c r="I40" s="667"/>
    </row>
    <row r="41" spans="1:9" ht="15.75">
      <c r="A41" s="133"/>
      <c r="B41" s="133"/>
      <c r="C41" s="133"/>
      <c r="D41" s="133"/>
      <c r="E41" s="134"/>
      <c r="F41" s="134"/>
      <c r="G41" s="134"/>
      <c r="H41" s="133"/>
      <c r="I41" s="133"/>
    </row>
    <row r="42" spans="1:9" ht="15.75">
      <c r="A42" s="133"/>
      <c r="B42" s="133"/>
      <c r="C42" s="133"/>
      <c r="D42" s="133"/>
      <c r="E42" s="134"/>
      <c r="F42" s="134"/>
      <c r="G42" s="134"/>
      <c r="H42" s="133"/>
      <c r="I42" s="133"/>
    </row>
    <row r="43" spans="1:9" ht="15.75">
      <c r="A43" s="133"/>
      <c r="B43" s="133"/>
      <c r="C43" s="133"/>
      <c r="D43" s="133"/>
      <c r="E43" s="134"/>
      <c r="F43" s="134"/>
      <c r="G43" s="134"/>
      <c r="H43" s="133"/>
      <c r="I43" s="133"/>
    </row>
    <row r="44" spans="5:7" ht="15.75">
      <c r="E44" s="322"/>
      <c r="F44" s="322"/>
      <c r="G44" s="322"/>
    </row>
  </sheetData>
  <sheetProtection/>
  <mergeCells count="8">
    <mergeCell ref="A3:G3"/>
    <mergeCell ref="A13:I13"/>
    <mergeCell ref="A5:G5"/>
    <mergeCell ref="A6:F6"/>
    <mergeCell ref="A9:A11"/>
    <mergeCell ref="B9:D10"/>
    <mergeCell ref="E9:G9"/>
    <mergeCell ref="E10:G10"/>
  </mergeCells>
  <printOptions/>
  <pageMargins left="0.7086614173228347" right="0.7086614173228347" top="0.39" bottom="0.46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90" zoomScaleNormal="69" zoomScaleSheetLayoutView="90" zoomScalePageLayoutView="0" workbookViewId="0" topLeftCell="A1">
      <selection activeCell="D5" sqref="D5:D6"/>
    </sheetView>
  </sheetViews>
  <sheetFormatPr defaultColWidth="9.140625" defaultRowHeight="15"/>
  <cols>
    <col min="1" max="1" width="16.28125" style="0" customWidth="1"/>
    <col min="2" max="2" width="36.8515625" style="0" customWidth="1"/>
    <col min="3" max="3" width="34.140625" style="137" customWidth="1"/>
    <col min="4" max="4" width="19.57421875" style="0" customWidth="1"/>
    <col min="5" max="5" width="34.421875" style="0" customWidth="1"/>
    <col min="7" max="7" width="9.140625" style="0" customWidth="1"/>
    <col min="11" max="12" width="9.140625" style="0" customWidth="1"/>
  </cols>
  <sheetData>
    <row r="1" ht="15.75">
      <c r="E1" s="35" t="s">
        <v>274</v>
      </c>
    </row>
    <row r="2" spans="1:5" ht="18.75" customHeight="1">
      <c r="A2" s="396" t="s">
        <v>35</v>
      </c>
      <c r="B2" s="396"/>
      <c r="C2" s="396"/>
      <c r="D2" s="396"/>
      <c r="E2" s="396"/>
    </row>
    <row r="3" spans="1:5" ht="24.75" customHeight="1">
      <c r="A3" s="396"/>
      <c r="B3" s="396"/>
      <c r="C3" s="396"/>
      <c r="D3" s="396"/>
      <c r="E3" s="396"/>
    </row>
    <row r="4" ht="18.75" thickBot="1">
      <c r="A4" s="6"/>
    </row>
    <row r="5" spans="1:5" ht="76.5" customHeight="1">
      <c r="A5" s="691" t="s">
        <v>158</v>
      </c>
      <c r="B5" s="692" t="s">
        <v>159</v>
      </c>
      <c r="C5" s="693" t="s">
        <v>36</v>
      </c>
      <c r="D5" s="702" t="s">
        <v>275</v>
      </c>
      <c r="E5" s="702" t="s">
        <v>273</v>
      </c>
    </row>
    <row r="6" spans="1:5" ht="40.5" customHeight="1">
      <c r="A6" s="694"/>
      <c r="B6" s="695"/>
      <c r="C6" s="696"/>
      <c r="D6" s="703"/>
      <c r="E6" s="703"/>
    </row>
    <row r="7" spans="1:5" ht="18.75" customHeight="1">
      <c r="A7" s="715">
        <v>1</v>
      </c>
      <c r="B7" s="715">
        <v>2</v>
      </c>
      <c r="C7" s="689">
        <v>3</v>
      </c>
      <c r="D7" s="715">
        <v>4</v>
      </c>
      <c r="E7" s="715">
        <v>5</v>
      </c>
    </row>
    <row r="8" spans="1:5" ht="15" customHeight="1">
      <c r="A8" s="704" t="s">
        <v>175</v>
      </c>
      <c r="B8" s="704" t="s">
        <v>356</v>
      </c>
      <c r="C8" s="705" t="s">
        <v>237</v>
      </c>
      <c r="D8" s="697">
        <v>64583.5508</v>
      </c>
      <c r="E8" s="699">
        <v>267649.22181</v>
      </c>
    </row>
    <row r="9" spans="1:7" ht="37.5" customHeight="1">
      <c r="A9" s="706"/>
      <c r="B9" s="706"/>
      <c r="C9" s="705" t="s">
        <v>238</v>
      </c>
      <c r="D9" s="697">
        <v>7040.408</v>
      </c>
      <c r="E9" s="679">
        <f>E16+E23+E29+E35+E41</f>
        <v>10313.938450000001</v>
      </c>
      <c r="G9" s="323"/>
    </row>
    <row r="10" spans="1:5" ht="15">
      <c r="A10" s="706"/>
      <c r="B10" s="706"/>
      <c r="C10" s="705" t="s">
        <v>239</v>
      </c>
      <c r="D10" s="697">
        <v>14158.2</v>
      </c>
      <c r="E10" s="679"/>
    </row>
    <row r="11" spans="1:5" ht="15">
      <c r="A11" s="706"/>
      <c r="B11" s="706"/>
      <c r="C11" s="705" t="s">
        <v>454</v>
      </c>
      <c r="D11" s="697"/>
      <c r="E11" s="699">
        <f>E17</f>
        <v>170928.2924</v>
      </c>
    </row>
    <row r="12" spans="1:5" ht="32.25" customHeight="1">
      <c r="A12" s="706"/>
      <c r="B12" s="706"/>
      <c r="C12" s="705" t="s">
        <v>240</v>
      </c>
      <c r="D12" s="697">
        <v>43384.9428</v>
      </c>
      <c r="E12" s="679">
        <f>E19+E25+E31+E43</f>
        <v>86402.24064999999</v>
      </c>
    </row>
    <row r="13" spans="1:5" ht="58.5" customHeight="1">
      <c r="A13" s="706"/>
      <c r="B13" s="706"/>
      <c r="C13" s="705" t="s">
        <v>241</v>
      </c>
      <c r="D13" s="139"/>
      <c r="E13" s="679">
        <f>E20+E26+E38+E44</f>
        <v>4.8</v>
      </c>
    </row>
    <row r="14" spans="1:5" ht="18.75" customHeight="1">
      <c r="A14" s="707"/>
      <c r="B14" s="707"/>
      <c r="C14" s="705" t="s">
        <v>242</v>
      </c>
      <c r="D14" s="139"/>
      <c r="E14" s="679"/>
    </row>
    <row r="15" spans="1:5" ht="49.5" customHeight="1">
      <c r="A15" s="704" t="s">
        <v>34</v>
      </c>
      <c r="B15" s="708" t="s">
        <v>357</v>
      </c>
      <c r="C15" s="705" t="s">
        <v>237</v>
      </c>
      <c r="D15" s="697"/>
      <c r="E15" s="699">
        <f>E17+E19+E21</f>
        <v>198619.43305</v>
      </c>
    </row>
    <row r="16" spans="1:5" ht="29.25" customHeight="1">
      <c r="A16" s="706"/>
      <c r="B16" s="709"/>
      <c r="C16" s="705" t="s">
        <v>238</v>
      </c>
      <c r="D16" s="697"/>
      <c r="E16" s="679"/>
    </row>
    <row r="17" spans="1:5" ht="29.25" customHeight="1">
      <c r="A17" s="706"/>
      <c r="B17" s="709"/>
      <c r="C17" s="705" t="s">
        <v>454</v>
      </c>
      <c r="D17" s="697"/>
      <c r="E17" s="699">
        <v>170928.2924</v>
      </c>
    </row>
    <row r="18" spans="1:5" ht="46.5" customHeight="1">
      <c r="A18" s="706"/>
      <c r="B18" s="709"/>
      <c r="C18" s="705" t="s">
        <v>239</v>
      </c>
      <c r="D18" s="697"/>
      <c r="E18" s="699"/>
    </row>
    <row r="19" spans="1:5" ht="18.75" customHeight="1">
      <c r="A19" s="706"/>
      <c r="B19" s="709"/>
      <c r="C19" s="705" t="s">
        <v>240</v>
      </c>
      <c r="D19" s="697"/>
      <c r="E19" s="699">
        <f>27640.16065+50.98</f>
        <v>27691.14065</v>
      </c>
    </row>
    <row r="20" spans="1:5" ht="73.5" customHeight="1">
      <c r="A20" s="706"/>
      <c r="B20" s="709"/>
      <c r="C20" s="705" t="s">
        <v>241</v>
      </c>
      <c r="D20" s="139"/>
      <c r="E20" s="699">
        <v>3.6</v>
      </c>
    </row>
    <row r="21" spans="1:5" ht="42" customHeight="1">
      <c r="A21" s="707"/>
      <c r="B21" s="710"/>
      <c r="C21" s="705" t="s">
        <v>242</v>
      </c>
      <c r="D21" s="139"/>
      <c r="E21" s="679"/>
    </row>
    <row r="22" spans="1:5" ht="43.5" customHeight="1">
      <c r="A22" s="704" t="s">
        <v>186</v>
      </c>
      <c r="B22" s="708" t="s">
        <v>360</v>
      </c>
      <c r="C22" s="705" t="s">
        <v>237</v>
      </c>
      <c r="D22" s="139">
        <v>57543.14286</v>
      </c>
      <c r="E22" s="699">
        <v>56577.89104</v>
      </c>
    </row>
    <row r="23" spans="1:5" ht="87" customHeight="1">
      <c r="A23" s="706"/>
      <c r="B23" s="709"/>
      <c r="C23" s="705" t="s">
        <v>238</v>
      </c>
      <c r="D23" s="139">
        <v>0</v>
      </c>
      <c r="E23" s="711">
        <v>358.3</v>
      </c>
    </row>
    <row r="24" spans="1:5" ht="19.5" customHeight="1">
      <c r="A24" s="706"/>
      <c r="B24" s="709"/>
      <c r="C24" s="705" t="s">
        <v>239</v>
      </c>
      <c r="D24" s="139">
        <v>14158.2</v>
      </c>
      <c r="E24" s="700"/>
    </row>
    <row r="25" spans="1:5" ht="21.75" customHeight="1">
      <c r="A25" s="706"/>
      <c r="B25" s="709"/>
      <c r="C25" s="705" t="s">
        <v>240</v>
      </c>
      <c r="D25" s="139">
        <v>43384.94286</v>
      </c>
      <c r="E25" s="700">
        <v>56219.6</v>
      </c>
    </row>
    <row r="26" spans="1:5" ht="63.75" customHeight="1">
      <c r="A26" s="706"/>
      <c r="B26" s="709"/>
      <c r="C26" s="705" t="s">
        <v>241</v>
      </c>
      <c r="D26" s="140"/>
      <c r="E26" s="700"/>
    </row>
    <row r="27" spans="1:5" ht="27" customHeight="1">
      <c r="A27" s="707"/>
      <c r="B27" s="710"/>
      <c r="C27" s="705" t="s">
        <v>242</v>
      </c>
      <c r="D27" s="140"/>
      <c r="E27" s="700"/>
    </row>
    <row r="28" spans="1:5" ht="47.25" customHeight="1">
      <c r="A28" s="704" t="s">
        <v>51</v>
      </c>
      <c r="B28" s="708" t="s">
        <v>359</v>
      </c>
      <c r="C28" s="705" t="s">
        <v>237</v>
      </c>
      <c r="D28" s="139">
        <v>4900.008</v>
      </c>
      <c r="E28" s="672">
        <v>10087.55927</v>
      </c>
    </row>
    <row r="29" spans="1:5" ht="86.25" customHeight="1">
      <c r="A29" s="706"/>
      <c r="B29" s="709"/>
      <c r="C29" s="705" t="s">
        <v>238</v>
      </c>
      <c r="D29" s="139">
        <v>4900.008</v>
      </c>
      <c r="E29" s="701">
        <v>7596.1</v>
      </c>
    </row>
    <row r="30" spans="1:5" ht="22.5" customHeight="1">
      <c r="A30" s="706"/>
      <c r="B30" s="709"/>
      <c r="C30" s="705" t="s">
        <v>239</v>
      </c>
      <c r="D30" s="141"/>
      <c r="E30" s="678"/>
    </row>
    <row r="31" spans="1:5" ht="21.75" customHeight="1">
      <c r="A31" s="706"/>
      <c r="B31" s="709"/>
      <c r="C31" s="705" t="s">
        <v>240</v>
      </c>
      <c r="D31" s="141"/>
      <c r="E31" s="678">
        <v>2491.5</v>
      </c>
    </row>
    <row r="32" spans="1:5" ht="21.75" customHeight="1">
      <c r="A32" s="706"/>
      <c r="B32" s="709"/>
      <c r="C32" s="705" t="s">
        <v>241</v>
      </c>
      <c r="D32" s="141"/>
      <c r="E32" s="678"/>
    </row>
    <row r="33" spans="1:5" ht="27" customHeight="1">
      <c r="A33" s="707"/>
      <c r="B33" s="710"/>
      <c r="C33" s="705" t="s">
        <v>242</v>
      </c>
      <c r="D33" s="141"/>
      <c r="E33" s="678"/>
    </row>
    <row r="34" spans="1:5" ht="47.25" customHeight="1">
      <c r="A34" s="704" t="s">
        <v>52</v>
      </c>
      <c r="B34" s="712" t="s">
        <v>361</v>
      </c>
      <c r="C34" s="705" t="s">
        <v>237</v>
      </c>
      <c r="D34" s="142">
        <v>2135.4</v>
      </c>
      <c r="E34" s="701">
        <v>2358.39845</v>
      </c>
    </row>
    <row r="35" spans="1:5" ht="40.5" customHeight="1">
      <c r="A35" s="706"/>
      <c r="B35" s="713"/>
      <c r="C35" s="705" t="s">
        <v>238</v>
      </c>
      <c r="D35" s="142">
        <v>2135.4</v>
      </c>
      <c r="E35" s="681">
        <f>2295.42145+58.81+2.967</f>
        <v>2357.19845</v>
      </c>
    </row>
    <row r="36" spans="1:5" ht="23.25" customHeight="1">
      <c r="A36" s="706"/>
      <c r="B36" s="713"/>
      <c r="C36" s="705" t="s">
        <v>239</v>
      </c>
      <c r="D36" s="142"/>
      <c r="E36" s="681"/>
    </row>
    <row r="37" spans="1:5" ht="21.75" customHeight="1">
      <c r="A37" s="706"/>
      <c r="B37" s="713"/>
      <c r="C37" s="705" t="s">
        <v>240</v>
      </c>
      <c r="D37" s="142"/>
      <c r="E37" s="681"/>
    </row>
    <row r="38" spans="1:5" ht="44.25" customHeight="1">
      <c r="A38" s="706"/>
      <c r="B38" s="713"/>
      <c r="C38" s="705" t="s">
        <v>241</v>
      </c>
      <c r="D38" s="142"/>
      <c r="E38" s="681">
        <v>1.2</v>
      </c>
    </row>
    <row r="39" spans="1:5" ht="27" customHeight="1">
      <c r="A39" s="707"/>
      <c r="B39" s="714"/>
      <c r="C39" s="705" t="s">
        <v>242</v>
      </c>
      <c r="D39" s="142"/>
      <c r="E39" s="681"/>
    </row>
    <row r="40" spans="1:5" ht="47.25" customHeight="1">
      <c r="A40" s="704" t="s">
        <v>53</v>
      </c>
      <c r="B40" s="712" t="s">
        <v>231</v>
      </c>
      <c r="C40" s="705" t="s">
        <v>237</v>
      </c>
      <c r="D40" s="142">
        <v>5</v>
      </c>
      <c r="E40" s="681">
        <v>2.34</v>
      </c>
    </row>
    <row r="41" spans="1:5" ht="27.75" customHeight="1">
      <c r="A41" s="706"/>
      <c r="B41" s="713"/>
      <c r="C41" s="705" t="s">
        <v>238</v>
      </c>
      <c r="D41" s="142">
        <v>5</v>
      </c>
      <c r="E41" s="681">
        <v>2.34</v>
      </c>
    </row>
    <row r="42" spans="1:5" ht="23.25" customHeight="1">
      <c r="A42" s="706"/>
      <c r="B42" s="713"/>
      <c r="C42" s="705" t="s">
        <v>239</v>
      </c>
      <c r="D42" s="142"/>
      <c r="E42" s="681"/>
    </row>
    <row r="43" spans="1:5" ht="21.75" customHeight="1">
      <c r="A43" s="706"/>
      <c r="B43" s="713"/>
      <c r="C43" s="705" t="s">
        <v>240</v>
      </c>
      <c r="D43" s="142"/>
      <c r="E43" s="681"/>
    </row>
    <row r="44" spans="1:5" ht="26.25" customHeight="1">
      <c r="A44" s="706"/>
      <c r="B44" s="713"/>
      <c r="C44" s="705" t="s">
        <v>241</v>
      </c>
      <c r="D44" s="142"/>
      <c r="E44" s="681"/>
    </row>
    <row r="45" spans="1:5" ht="27" customHeight="1">
      <c r="A45" s="707"/>
      <c r="B45" s="714"/>
      <c r="C45" s="705" t="s">
        <v>242</v>
      </c>
      <c r="D45" s="698"/>
      <c r="E45" s="698"/>
    </row>
    <row r="46" spans="3:5" s="8" customFormat="1" ht="18.75">
      <c r="C46" s="138"/>
      <c r="E46" s="121"/>
    </row>
  </sheetData>
  <sheetProtection/>
  <mergeCells count="18">
    <mergeCell ref="A34:A39"/>
    <mergeCell ref="B34:B39"/>
    <mergeCell ref="A40:A45"/>
    <mergeCell ref="B40:B45"/>
    <mergeCell ref="A15:A21"/>
    <mergeCell ref="B15:B21"/>
    <mergeCell ref="A22:A27"/>
    <mergeCell ref="B22:B27"/>
    <mergeCell ref="A28:A33"/>
    <mergeCell ref="B28:B33"/>
    <mergeCell ref="A2:E3"/>
    <mergeCell ref="A5:A6"/>
    <mergeCell ref="B5:B6"/>
    <mergeCell ref="C5:C6"/>
    <mergeCell ref="A8:A14"/>
    <mergeCell ref="B8:B14"/>
    <mergeCell ref="D5:D6"/>
    <mergeCell ref="E5:E6"/>
  </mergeCells>
  <printOptions/>
  <pageMargins left="0" right="0" top="0" bottom="0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Гриничева</cp:lastModifiedBy>
  <cp:lastPrinted>2023-01-23T12:43:10Z</cp:lastPrinted>
  <dcterms:created xsi:type="dcterms:W3CDTF">2013-11-06T09:23:30Z</dcterms:created>
  <dcterms:modified xsi:type="dcterms:W3CDTF">2023-03-03T15:27:44Z</dcterms:modified>
  <cp:category/>
  <cp:version/>
  <cp:contentType/>
  <cp:contentStatus/>
</cp:coreProperties>
</file>