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0.xml" ContentType="application/vnd.openxmlformats-officedocument.spreadsheetml.worksheet+xml"/>
  <Override PartName="/xl/worksheets/sheet2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УТВЕРЖДЕНИЕ\ИП ОБОРОНЭНЕРГО\Оборонэнерго 2019\ПОВТОРНО ДОРАБОТАННАЯ ИП\МАТЕРИАЛЫ повторно дорабИП\На портал\"/>
    </mc:Choice>
  </mc:AlternateContent>
  <bookViews>
    <workbookView xWindow="0" yWindow="0" windowWidth="19200" windowHeight="11595" firstSheet="15" activeTab="29"/>
  </bookViews>
  <sheets>
    <sheet name="5(2024)" sheetId="13" r:id="rId1"/>
    <sheet name="1(2023)" sheetId="4" r:id="rId2"/>
    <sheet name="1(2020)" sheetId="1" r:id="rId3"/>
    <sheet name="1(2021)" sheetId="2" r:id="rId4"/>
    <sheet name="1(2022)" sheetId="3" r:id="rId5"/>
    <sheet name="1(2024)" sheetId="5" r:id="rId6"/>
    <sheet name="2" sheetId="6" r:id="rId7"/>
    <sheet name="3" sheetId="7" r:id="rId8"/>
    <sheet name="4" sheetId="8" r:id="rId9"/>
    <sheet name="5(2020)" sheetId="9" r:id="rId10"/>
    <sheet name="5(2021)" sheetId="10" r:id="rId11"/>
    <sheet name="5(2022)" sheetId="11" r:id="rId12"/>
    <sheet name="5(2023)" sheetId="12" r:id="rId13"/>
    <sheet name="6" sheetId="14" r:id="rId14"/>
    <sheet name="7" sheetId="15" r:id="rId15"/>
    <sheet name="8" sheetId="16" r:id="rId16"/>
    <sheet name="9" sheetId="17" r:id="rId17"/>
    <sheet name="10" sheetId="18" r:id="rId18"/>
    <sheet name="11.1" sheetId="19" r:id="rId19"/>
    <sheet name="11.2" sheetId="20" r:id="rId20"/>
    <sheet name="11.3" sheetId="21" r:id="rId21"/>
    <sheet name="12" sheetId="22" r:id="rId22"/>
    <sheet name="13" sheetId="23" r:id="rId23"/>
    <sheet name="14" sheetId="24" r:id="rId24"/>
    <sheet name="15" sheetId="25" r:id="rId25"/>
    <sheet name="16" sheetId="26" r:id="rId26"/>
    <sheet name="18" sheetId="27" r:id="rId27"/>
    <sheet name="19" sheetId="28" r:id="rId28"/>
    <sheet name="17" sheetId="29" r:id="rId29"/>
    <sheet name="20" sheetId="30"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26" hidden="1">'18'!#REF!</definedName>
    <definedName name="_xlnm._FilterDatabase" localSheetId="6" hidden="1">'2'!$A$17:$CQ$86</definedName>
    <definedName name="_xlnm._FilterDatabase" localSheetId="7" hidden="1">'3'!$A$17:$BV$17</definedName>
    <definedName name="_xlnm._FilterDatabase" localSheetId="8" hidden="1">'4'!#REF!</definedName>
    <definedName name="_xlnm._FilterDatabase" localSheetId="9" hidden="1">'5(2020)'!#REF!</definedName>
    <definedName name="_xlnm._FilterDatabase" localSheetId="10" hidden="1">'5(2021)'!#REF!</definedName>
    <definedName name="_xlnm._FilterDatabase" localSheetId="11" hidden="1">'5(2022)'!#REF!</definedName>
    <definedName name="_xlnm._FilterDatabase" localSheetId="12" hidden="1">'5(2023)'!#REF!</definedName>
    <definedName name="_xlnm._FilterDatabase" localSheetId="0" hidden="1">'5(2024)'!#REF!</definedName>
    <definedName name="_xlnm._FilterDatabase" localSheetId="13" hidden="1">'6'!$A$19:$BW$19</definedName>
    <definedName name="_xlnm._FilterDatabase" localSheetId="14" hidden="1">'7'!$A$13:$DL$18</definedName>
    <definedName name="_xlnm._FilterDatabase" localSheetId="15" hidden="1">'8'!#REF!</definedName>
    <definedName name="_xlnm._FilterDatabase" localSheetId="16" hidden="1">'9'!#REF!</definedName>
    <definedName name="_xlnm.Print_Titles" localSheetId="2">'1(2020)'!$15:$19</definedName>
    <definedName name="_xlnm.Print_Titles" localSheetId="3">'1(2021)'!$15:$19</definedName>
    <definedName name="_xlnm.Print_Titles" localSheetId="4">'1(2022)'!$15:$19</definedName>
    <definedName name="_xlnm.Print_Titles" localSheetId="1">'1(2023)'!$15:$19</definedName>
    <definedName name="_xlnm.Print_Titles" localSheetId="5">'1(2024)'!$15:$19</definedName>
    <definedName name="_xlnm.Print_Titles" localSheetId="19">'11.2'!$17:$17</definedName>
    <definedName name="_xlnm.Print_Titles" localSheetId="20">'11.3'!$14:$14</definedName>
    <definedName name="_xlnm.Print_Area" localSheetId="2">'1(2020)'!$A$1:$S$42</definedName>
    <definedName name="_xlnm.Print_Area" localSheetId="3">'1(2021)'!$A$1:$S$44</definedName>
    <definedName name="_xlnm.Print_Area" localSheetId="4">'1(2022)'!$A$1:$S$44</definedName>
    <definedName name="_xlnm.Print_Area" localSheetId="1">'1(2023)'!$A$1:$S$46</definedName>
    <definedName name="_xlnm.Print_Area" localSheetId="5">'1(2024)'!$A$1:$S$46</definedName>
    <definedName name="_xlnm.Print_Area" localSheetId="17">'10'!$A$1:$R$43</definedName>
    <definedName name="_xlnm.Print_Area" localSheetId="18">'11.1'!$A$1:$AH$17</definedName>
    <definedName name="_xlnm.Print_Area" localSheetId="19">'11.2'!$A$5:$O$162</definedName>
    <definedName name="_xlnm.Print_Area" localSheetId="20">'11.3'!$A$5:$I$37</definedName>
    <definedName name="_xlnm.Print_Area" localSheetId="21">'12'!$A$1:$AE$48</definedName>
    <definedName name="_xlnm.Print_Area" localSheetId="22">'13'!$A$1:$K$59</definedName>
    <definedName name="_xlnm.Print_Area" localSheetId="23">'14'!$A$1:$S$47</definedName>
    <definedName name="_xlnm.Print_Area" localSheetId="24">'15'!$A$1:$Y$15</definedName>
    <definedName name="_xlnm.Print_Area" localSheetId="25">'16'!$A$1:$X$15</definedName>
    <definedName name="_xlnm.Print_Area" localSheetId="28">'17'!$A$1:$H$19</definedName>
    <definedName name="_xlnm.Print_Area" localSheetId="26">'18'!$A$1:$J$27</definedName>
    <definedName name="_xlnm.Print_Area" localSheetId="27">'19'!$A$1:$B$21</definedName>
    <definedName name="_xlnm.Print_Area" localSheetId="6">'2'!$A$1:$CQ$94</definedName>
    <definedName name="_xlnm.Print_Area" localSheetId="7">'3'!$A$1:$AO$53</definedName>
    <definedName name="_xlnm.Print_Area" localSheetId="8">'4'!$A$1:$CZ$52</definedName>
    <definedName name="_xlnm.Print_Area" localSheetId="9">'5(2020)'!$A$1:$AL$39</definedName>
    <definedName name="_xlnm.Print_Area" localSheetId="10">'5(2021)'!$A$1:$AL$40</definedName>
    <definedName name="_xlnm.Print_Area" localSheetId="11">'5(2022)'!$A$1:$AL$42</definedName>
    <definedName name="_xlnm.Print_Area" localSheetId="12">'5(2023)'!$A$1:$AL$44</definedName>
    <definedName name="_xlnm.Print_Area" localSheetId="0">'5(2024)'!$A$1:$AL$46</definedName>
    <definedName name="_xlnm.Print_Area" localSheetId="13">'6'!$A$1:$BX$53</definedName>
    <definedName name="_xlnm.Print_Area" localSheetId="14">'7'!$A$1:$DL$53</definedName>
    <definedName name="_xlnm.Print_Area" localSheetId="15">'8'!$A$1:$AM$50</definedName>
    <definedName name="_xlnm.Print_Area" localSheetId="16">'9'!$A$1:$E$41</definedName>
  </definedNames>
  <calcPr calcId="152511"/>
</workbook>
</file>

<file path=xl/calcChain.xml><?xml version="1.0" encoding="utf-8"?>
<calcChain xmlns="http://schemas.openxmlformats.org/spreadsheetml/2006/main">
  <c r="F23" i="30" l="1"/>
  <c r="G23" i="30"/>
  <c r="H23" i="30"/>
  <c r="I23" i="30"/>
  <c r="J23" i="30"/>
  <c r="K23" i="30"/>
  <c r="L23" i="30"/>
  <c r="M23" i="30"/>
  <c r="N23" i="30"/>
  <c r="O23" i="30"/>
  <c r="P23" i="30"/>
  <c r="Q24" i="30"/>
  <c r="Q23" i="30" s="1"/>
  <c r="R24" i="30"/>
  <c r="R23" i="30" s="1"/>
  <c r="Q25" i="30"/>
  <c r="R25" i="30"/>
  <c r="Q26" i="30"/>
  <c r="R26" i="30"/>
  <c r="Q27" i="30"/>
  <c r="R27" i="30"/>
  <c r="Q28" i="30"/>
  <c r="R28" i="30"/>
  <c r="Q29" i="30"/>
  <c r="R29" i="30"/>
  <c r="Q30" i="30"/>
  <c r="R30" i="30"/>
  <c r="Q31" i="30"/>
  <c r="R31" i="30"/>
  <c r="Q32" i="30"/>
  <c r="R32" i="30"/>
  <c r="Q33" i="30"/>
  <c r="R33" i="30"/>
  <c r="Q34" i="30"/>
  <c r="R34" i="30"/>
  <c r="Q35" i="30"/>
  <c r="R35" i="30"/>
  <c r="Q36" i="30"/>
  <c r="R36" i="30"/>
  <c r="Q37" i="30"/>
  <c r="R37" i="30"/>
  <c r="Q39" i="30"/>
  <c r="R39" i="30"/>
  <c r="Q40" i="30"/>
  <c r="R40" i="30"/>
  <c r="Q41" i="30"/>
  <c r="R41" i="30"/>
  <c r="Q42" i="30"/>
  <c r="R42" i="30"/>
  <c r="Q43" i="30"/>
  <c r="R43" i="30"/>
  <c r="Q45" i="30"/>
  <c r="R45" i="30"/>
  <c r="Q47" i="30"/>
  <c r="R47" i="30"/>
  <c r="Q48" i="30"/>
  <c r="R48" i="30"/>
  <c r="Q49" i="30"/>
  <c r="R49" i="30"/>
  <c r="Q50" i="30"/>
  <c r="R50" i="30"/>
  <c r="Q51" i="30"/>
  <c r="R51" i="30"/>
  <c r="F53" i="30"/>
  <c r="F44" i="30" s="1"/>
  <c r="G53" i="30"/>
  <c r="G44" i="30" s="1"/>
  <c r="H53" i="30"/>
  <c r="H44" i="30" s="1"/>
  <c r="I53" i="30"/>
  <c r="I44" i="30" s="1"/>
  <c r="J53" i="30"/>
  <c r="J44" i="30" s="1"/>
  <c r="K53" i="30"/>
  <c r="K44" i="30" s="1"/>
  <c r="L53" i="30"/>
  <c r="L44" i="30" s="1"/>
  <c r="M53" i="30"/>
  <c r="M44" i="30" s="1"/>
  <c r="N53" i="30"/>
  <c r="N44" i="30" s="1"/>
  <c r="O53" i="30"/>
  <c r="O44" i="30" s="1"/>
  <c r="P53" i="30"/>
  <c r="P44" i="30" s="1"/>
  <c r="G55" i="30"/>
  <c r="H55" i="30"/>
  <c r="I55" i="30"/>
  <c r="J55" i="30"/>
  <c r="K55" i="30"/>
  <c r="L55" i="30"/>
  <c r="M55" i="30"/>
  <c r="N55" i="30"/>
  <c r="O55" i="30"/>
  <c r="P55" i="30"/>
  <c r="Q56" i="30"/>
  <c r="R56" i="30"/>
  <c r="Q57" i="30"/>
  <c r="Q53" i="30" s="1"/>
  <c r="R57" i="30"/>
  <c r="R53" i="30" s="1"/>
  <c r="Q58" i="30"/>
  <c r="R58" i="30"/>
  <c r="Q59" i="30"/>
  <c r="R59" i="30"/>
  <c r="Q60" i="30"/>
  <c r="R60" i="30"/>
  <c r="Q61" i="30"/>
  <c r="R61" i="30"/>
  <c r="F62" i="30"/>
  <c r="G62" i="30"/>
  <c r="H62" i="30"/>
  <c r="I62" i="30"/>
  <c r="J62" i="30"/>
  <c r="K62" i="30"/>
  <c r="L62" i="30"/>
  <c r="M62" i="30"/>
  <c r="N62" i="30"/>
  <c r="O62" i="30"/>
  <c r="P62" i="30"/>
  <c r="Q63" i="30"/>
  <c r="Q62" i="30" s="1"/>
  <c r="R63" i="30"/>
  <c r="R62" i="30" s="1"/>
  <c r="Q64" i="30"/>
  <c r="R64" i="30"/>
  <c r="Q65" i="30"/>
  <c r="R65" i="30"/>
  <c r="Q66" i="30"/>
  <c r="R66" i="30"/>
  <c r="Q67" i="30"/>
  <c r="R67" i="30"/>
  <c r="Q68" i="30"/>
  <c r="R68" i="30"/>
  <c r="Q69" i="30"/>
  <c r="R69" i="30"/>
  <c r="F70" i="30"/>
  <c r="G70" i="30"/>
  <c r="H70" i="30"/>
  <c r="I70" i="30"/>
  <c r="J70" i="30"/>
  <c r="K70" i="30"/>
  <c r="L70" i="30"/>
  <c r="M70" i="30"/>
  <c r="N70" i="30"/>
  <c r="O70" i="30"/>
  <c r="P70" i="30"/>
  <c r="Q71" i="30"/>
  <c r="Q70" i="30" s="1"/>
  <c r="R71" i="30"/>
  <c r="R70" i="30" s="1"/>
  <c r="Q72" i="30"/>
  <c r="R72" i="30"/>
  <c r="F73" i="30"/>
  <c r="G73" i="30"/>
  <c r="H73" i="30"/>
  <c r="I73" i="30"/>
  <c r="J73" i="30"/>
  <c r="K73" i="30"/>
  <c r="L73" i="30"/>
  <c r="M73" i="30"/>
  <c r="N73" i="30"/>
  <c r="O73" i="30"/>
  <c r="P73" i="30"/>
  <c r="Q74" i="30"/>
  <c r="Q73" i="30" s="1"/>
  <c r="R74" i="30"/>
  <c r="R73" i="30" s="1"/>
  <c r="Q75" i="30"/>
  <c r="R75" i="30"/>
  <c r="Q76" i="30"/>
  <c r="R76" i="30"/>
  <c r="F77" i="30"/>
  <c r="G77" i="30"/>
  <c r="H77" i="30"/>
  <c r="I77" i="30"/>
  <c r="J77" i="30"/>
  <c r="K77" i="30"/>
  <c r="L77" i="30"/>
  <c r="M77" i="30"/>
  <c r="N77" i="30"/>
  <c r="O77" i="30"/>
  <c r="P77" i="30"/>
  <c r="Q78" i="30"/>
  <c r="Q77" i="30" s="1"/>
  <c r="R78" i="30"/>
  <c r="R77" i="30" s="1"/>
  <c r="Q79" i="30"/>
  <c r="R79" i="30"/>
  <c r="Q80" i="30"/>
  <c r="R80" i="30"/>
  <c r="Q82" i="30"/>
  <c r="R82" i="30"/>
  <c r="Q83" i="30"/>
  <c r="R83" i="30"/>
  <c r="Q84" i="30"/>
  <c r="R84" i="30"/>
  <c r="Q85" i="30"/>
  <c r="R85" i="30"/>
  <c r="Q86" i="30"/>
  <c r="R86" i="30"/>
  <c r="Q88" i="30"/>
  <c r="R88" i="30"/>
  <c r="F89" i="30"/>
  <c r="G89" i="30"/>
  <c r="H89" i="30"/>
  <c r="I89" i="30"/>
  <c r="J89" i="30"/>
  <c r="K89" i="30"/>
  <c r="L89" i="30"/>
  <c r="M89" i="30"/>
  <c r="N89" i="30"/>
  <c r="O89" i="30"/>
  <c r="P89" i="30"/>
  <c r="Q89" i="30"/>
  <c r="R89" i="30"/>
  <c r="Q90" i="30"/>
  <c r="R90" i="30"/>
  <c r="Q91" i="30"/>
  <c r="R91" i="30"/>
  <c r="Q92" i="30"/>
  <c r="R92" i="30"/>
  <c r="Q93" i="30"/>
  <c r="R93" i="30"/>
  <c r="Q94" i="30"/>
  <c r="R94" i="30"/>
  <c r="F95" i="30"/>
  <c r="G95" i="30"/>
  <c r="H95" i="30"/>
  <c r="I95" i="30"/>
  <c r="J95" i="30"/>
  <c r="K95" i="30"/>
  <c r="L95" i="30"/>
  <c r="M95" i="30"/>
  <c r="N95" i="30"/>
  <c r="O95" i="30"/>
  <c r="P95" i="30"/>
  <c r="Q95" i="30"/>
  <c r="R95" i="30"/>
  <c r="F97" i="30"/>
  <c r="F96" i="30" s="1"/>
  <c r="G97" i="30"/>
  <c r="G96" i="30" s="1"/>
  <c r="H97" i="30"/>
  <c r="H96" i="30" s="1"/>
  <c r="I97" i="30"/>
  <c r="I96" i="30" s="1"/>
  <c r="J97" i="30"/>
  <c r="J96" i="30" s="1"/>
  <c r="K97" i="30"/>
  <c r="K96" i="30" s="1"/>
  <c r="L97" i="30"/>
  <c r="L96" i="30" s="1"/>
  <c r="M97" i="30"/>
  <c r="M96" i="30" s="1"/>
  <c r="N97" i="30"/>
  <c r="N96" i="30" s="1"/>
  <c r="O97" i="30"/>
  <c r="O96" i="30" s="1"/>
  <c r="P97" i="30"/>
  <c r="P96" i="30" s="1"/>
  <c r="Q98" i="30"/>
  <c r="Q97" i="30" s="1"/>
  <c r="R98" i="30"/>
  <c r="R97" i="30" s="1"/>
  <c r="Q99" i="30"/>
  <c r="R99" i="30"/>
  <c r="Q100" i="30"/>
  <c r="R100" i="30"/>
  <c r="Q101" i="30"/>
  <c r="R101" i="30"/>
  <c r="Q102" i="30"/>
  <c r="R102" i="30"/>
  <c r="F103" i="30"/>
  <c r="G103" i="30"/>
  <c r="H103" i="30"/>
  <c r="I103" i="30"/>
  <c r="J103" i="30"/>
  <c r="K103" i="30"/>
  <c r="L103" i="30"/>
  <c r="M103" i="30"/>
  <c r="N103" i="30"/>
  <c r="O103" i="30"/>
  <c r="P103" i="30"/>
  <c r="Q104" i="30"/>
  <c r="Q103" i="30" s="1"/>
  <c r="R104" i="30"/>
  <c r="R103" i="30" s="1"/>
  <c r="Q105" i="30"/>
  <c r="R105" i="30"/>
  <c r="Q106" i="30"/>
  <c r="R106" i="30"/>
  <c r="Q107" i="30"/>
  <c r="R107" i="30"/>
  <c r="Q108" i="30"/>
  <c r="R108" i="30"/>
  <c r="Q111" i="30"/>
  <c r="R111" i="30"/>
  <c r="Q112" i="30"/>
  <c r="R112" i="30"/>
  <c r="Q113" i="30"/>
  <c r="R113" i="30"/>
  <c r="Q114" i="30"/>
  <c r="R114" i="30"/>
  <c r="Q116" i="30"/>
  <c r="R116" i="30"/>
  <c r="F117" i="30"/>
  <c r="G117" i="30"/>
  <c r="H117" i="30"/>
  <c r="I117" i="30"/>
  <c r="J117" i="30"/>
  <c r="K117" i="30"/>
  <c r="L117" i="30"/>
  <c r="M117" i="30"/>
  <c r="N117" i="30"/>
  <c r="O117" i="30"/>
  <c r="P117" i="30"/>
  <c r="Q117" i="30"/>
  <c r="R117" i="30"/>
  <c r="Q118" i="30"/>
  <c r="R118" i="30"/>
  <c r="Q119" i="30"/>
  <c r="R119" i="30"/>
  <c r="Q120" i="30"/>
  <c r="R120" i="30"/>
  <c r="Q121" i="30"/>
  <c r="R121" i="30"/>
  <c r="Q122" i="30"/>
  <c r="R122" i="30"/>
  <c r="F123" i="30"/>
  <c r="G123" i="30"/>
  <c r="H123" i="30"/>
  <c r="I123" i="30"/>
  <c r="J123" i="30"/>
  <c r="K123" i="30"/>
  <c r="L123" i="30"/>
  <c r="M123" i="30"/>
  <c r="N123" i="30"/>
  <c r="O123" i="30"/>
  <c r="P123" i="30"/>
  <c r="Q123" i="30"/>
  <c r="R123" i="30"/>
  <c r="F124" i="30"/>
  <c r="G124" i="30"/>
  <c r="H124" i="30"/>
  <c r="I124" i="30"/>
  <c r="J124" i="30"/>
  <c r="K124" i="30"/>
  <c r="L124" i="30"/>
  <c r="M124" i="30"/>
  <c r="N124" i="30"/>
  <c r="O124" i="30"/>
  <c r="P124" i="30"/>
  <c r="Q125" i="30"/>
  <c r="R125" i="30"/>
  <c r="Q126" i="30"/>
  <c r="R126" i="30"/>
  <c r="Q127" i="30"/>
  <c r="R127" i="30"/>
  <c r="Q128" i="30"/>
  <c r="R128" i="30"/>
  <c r="Q129" i="30"/>
  <c r="R129" i="30"/>
  <c r="Q130" i="30"/>
  <c r="Q124" i="30" s="1"/>
  <c r="R130" i="30"/>
  <c r="R124" i="30" s="1"/>
  <c r="Q131" i="30"/>
  <c r="R131" i="30"/>
  <c r="Q132" i="30"/>
  <c r="R132" i="30"/>
  <c r="Q133" i="30"/>
  <c r="R133" i="30"/>
  <c r="Q134" i="30"/>
  <c r="R134" i="30"/>
  <c r="Q135" i="30"/>
  <c r="R135" i="30"/>
  <c r="Q136" i="30"/>
  <c r="R136" i="30"/>
  <c r="Q137" i="30"/>
  <c r="R137" i="30"/>
  <c r="Q138" i="30"/>
  <c r="Q140" i="30"/>
  <c r="R140" i="30"/>
  <c r="Q141" i="30"/>
  <c r="R141" i="30"/>
  <c r="Q142" i="30"/>
  <c r="R142" i="30"/>
  <c r="Q143" i="30"/>
  <c r="R143" i="30"/>
  <c r="Q144" i="30"/>
  <c r="R144" i="30"/>
  <c r="Q146" i="30"/>
  <c r="R146" i="30"/>
  <c r="F147" i="30"/>
  <c r="G147" i="30"/>
  <c r="H147" i="30"/>
  <c r="I147" i="30"/>
  <c r="J147" i="30"/>
  <c r="K147" i="30"/>
  <c r="L147" i="30"/>
  <c r="M147" i="30"/>
  <c r="N147" i="30"/>
  <c r="O147" i="30"/>
  <c r="P147" i="30"/>
  <c r="Q147" i="30"/>
  <c r="R147" i="30"/>
  <c r="Q148" i="30"/>
  <c r="R148" i="30"/>
  <c r="Q149" i="30"/>
  <c r="R149" i="30"/>
  <c r="Q150" i="30"/>
  <c r="R150" i="30"/>
  <c r="Q151" i="30"/>
  <c r="R151" i="30"/>
  <c r="Q152" i="30"/>
  <c r="R152" i="30"/>
  <c r="F153" i="30"/>
  <c r="G153" i="30"/>
  <c r="H153" i="30"/>
  <c r="I153" i="30"/>
  <c r="J153" i="30"/>
  <c r="K153" i="30"/>
  <c r="L153" i="30"/>
  <c r="M153" i="30"/>
  <c r="N153" i="30"/>
  <c r="O153" i="30"/>
  <c r="P153" i="30"/>
  <c r="Q153" i="30"/>
  <c r="R153" i="30"/>
  <c r="Q156" i="30"/>
  <c r="R156" i="30"/>
  <c r="Q157" i="30"/>
  <c r="R157" i="30"/>
  <c r="Q158" i="30"/>
  <c r="R158" i="30"/>
  <c r="Q159" i="30"/>
  <c r="R159" i="30"/>
  <c r="Q161" i="30"/>
  <c r="R161" i="30"/>
  <c r="Q162" i="30"/>
  <c r="R162" i="30"/>
  <c r="Q163" i="30"/>
  <c r="R163" i="30"/>
  <c r="Q164" i="30"/>
  <c r="R164" i="30"/>
  <c r="Q165" i="30"/>
  <c r="R165" i="30"/>
  <c r="Q168" i="30"/>
  <c r="R168" i="30"/>
  <c r="Q169" i="30"/>
  <c r="R169" i="30"/>
  <c r="Q170" i="30"/>
  <c r="R170" i="30"/>
  <c r="Q171" i="30"/>
  <c r="R171" i="30"/>
  <c r="Q172" i="30"/>
  <c r="R172" i="30"/>
  <c r="F173" i="30"/>
  <c r="F167" i="30" s="1"/>
  <c r="G173" i="30"/>
  <c r="G167" i="30" s="1"/>
  <c r="H173" i="30"/>
  <c r="H167" i="30" s="1"/>
  <c r="I173" i="30"/>
  <c r="I167" i="30" s="1"/>
  <c r="J173" i="30"/>
  <c r="J167" i="30" s="1"/>
  <c r="K173" i="30"/>
  <c r="K167" i="30" s="1"/>
  <c r="L173" i="30"/>
  <c r="L167" i="30" s="1"/>
  <c r="M173" i="30"/>
  <c r="M167" i="30" s="1"/>
  <c r="N173" i="30"/>
  <c r="N167" i="30" s="1"/>
  <c r="O173" i="30"/>
  <c r="O167" i="30" s="1"/>
  <c r="P173" i="30"/>
  <c r="P167" i="30" s="1"/>
  <c r="Q173" i="30"/>
  <c r="Q167" i="30" s="1"/>
  <c r="R173" i="30"/>
  <c r="R167" i="30" s="1"/>
  <c r="Q174" i="30"/>
  <c r="R174" i="30"/>
  <c r="Q175" i="30"/>
  <c r="Q176" i="30"/>
  <c r="R176" i="30"/>
  <c r="Q177" i="30"/>
  <c r="R177" i="30"/>
  <c r="Q178" i="30"/>
  <c r="R178" i="30"/>
  <c r="Q179" i="30"/>
  <c r="R179" i="30"/>
  <c r="Q180" i="30"/>
  <c r="R180" i="30"/>
  <c r="Q181" i="30"/>
  <c r="R181" i="30"/>
  <c r="Q182" i="30"/>
  <c r="R182" i="30"/>
  <c r="Q183" i="30"/>
  <c r="R183" i="30"/>
  <c r="F184" i="30"/>
  <c r="Q184" i="30"/>
  <c r="G186" i="30"/>
  <c r="I186" i="30"/>
  <c r="K186" i="30"/>
  <c r="M186" i="30"/>
  <c r="O186" i="30"/>
  <c r="Q186" i="30"/>
  <c r="R186" i="30"/>
  <c r="Q187" i="30"/>
  <c r="R187" i="30"/>
  <c r="Q188" i="30"/>
  <c r="R188" i="30"/>
  <c r="Q189" i="30"/>
  <c r="R189" i="30"/>
  <c r="F190" i="30"/>
  <c r="G190" i="30"/>
  <c r="G185" i="30" s="1"/>
  <c r="H190" i="30"/>
  <c r="H185" i="30" s="1"/>
  <c r="I190" i="30"/>
  <c r="I185" i="30" s="1"/>
  <c r="J190" i="30"/>
  <c r="J185" i="30" s="1"/>
  <c r="K190" i="30"/>
  <c r="K185" i="30" s="1"/>
  <c r="L190" i="30"/>
  <c r="L185" i="30" s="1"/>
  <c r="M190" i="30"/>
  <c r="M185" i="30" s="1"/>
  <c r="N190" i="30"/>
  <c r="N185" i="30" s="1"/>
  <c r="O190" i="30"/>
  <c r="O185" i="30" s="1"/>
  <c r="P190" i="30"/>
  <c r="P185" i="30" s="1"/>
  <c r="Q190" i="30"/>
  <c r="Q185" i="30" s="1"/>
  <c r="R190" i="30"/>
  <c r="R185" i="30" s="1"/>
  <c r="Q191" i="30"/>
  <c r="R191" i="30"/>
  <c r="Q192" i="30"/>
  <c r="R192" i="30"/>
  <c r="Q193" i="30"/>
  <c r="R193" i="30"/>
  <c r="F194" i="30"/>
  <c r="Q194" i="30"/>
  <c r="R194" i="30"/>
  <c r="F195" i="30"/>
  <c r="Q195" i="30"/>
  <c r="R195" i="30"/>
  <c r="G196" i="30"/>
  <c r="H196" i="30"/>
  <c r="I196" i="30"/>
  <c r="J196" i="30"/>
  <c r="K196" i="30"/>
  <c r="L196" i="30"/>
  <c r="M196" i="30"/>
  <c r="N196" i="30"/>
  <c r="O196" i="30"/>
  <c r="P196" i="30"/>
  <c r="Q196" i="30"/>
  <c r="R196" i="30"/>
  <c r="F197" i="30"/>
  <c r="F196" i="30" s="1"/>
  <c r="G197" i="30"/>
  <c r="H197" i="30"/>
  <c r="I197" i="30"/>
  <c r="J197" i="30"/>
  <c r="K197" i="30"/>
  <c r="L197" i="30"/>
  <c r="M197" i="30"/>
  <c r="N197" i="30"/>
  <c r="O197" i="30"/>
  <c r="P197" i="30"/>
  <c r="Q197" i="30"/>
  <c r="R197" i="30"/>
  <c r="F198" i="30"/>
  <c r="G198" i="30"/>
  <c r="H198" i="30"/>
  <c r="I198" i="30"/>
  <c r="J198" i="30"/>
  <c r="K198" i="30"/>
  <c r="L198" i="30"/>
  <c r="M198" i="30"/>
  <c r="N198" i="30"/>
  <c r="O198" i="30"/>
  <c r="P198" i="30"/>
  <c r="Q198" i="30"/>
  <c r="R198" i="30"/>
  <c r="F199" i="30"/>
  <c r="G199" i="30"/>
  <c r="H199" i="30"/>
  <c r="I199" i="30"/>
  <c r="J199" i="30"/>
  <c r="K199" i="30"/>
  <c r="L199" i="30"/>
  <c r="M199" i="30"/>
  <c r="N199" i="30"/>
  <c r="O199" i="30"/>
  <c r="P199" i="30"/>
  <c r="Q199" i="30"/>
  <c r="R199" i="30"/>
  <c r="F200" i="30"/>
  <c r="G200" i="30"/>
  <c r="H200" i="30"/>
  <c r="I200" i="30"/>
  <c r="J200" i="30"/>
  <c r="K200" i="30"/>
  <c r="L200" i="30"/>
  <c r="M200" i="30"/>
  <c r="N200" i="30"/>
  <c r="O200" i="30"/>
  <c r="P200" i="30"/>
  <c r="Q200" i="30"/>
  <c r="R200" i="30"/>
  <c r="Q201" i="30"/>
  <c r="R201" i="30"/>
  <c r="F202" i="30"/>
  <c r="G202" i="30"/>
  <c r="H202" i="30"/>
  <c r="I202" i="30"/>
  <c r="J202" i="30"/>
  <c r="K202" i="30"/>
  <c r="L202" i="30"/>
  <c r="M202" i="30"/>
  <c r="N202" i="30"/>
  <c r="O202" i="30"/>
  <c r="P202" i="30"/>
  <c r="Q202" i="30"/>
  <c r="R202" i="30"/>
  <c r="Q204" i="30"/>
  <c r="R204" i="30"/>
  <c r="Q205" i="30"/>
  <c r="R205" i="30"/>
  <c r="Q206" i="30"/>
  <c r="R206" i="30"/>
  <c r="Q207" i="30"/>
  <c r="R207" i="30"/>
  <c r="Q208" i="30"/>
  <c r="R208" i="30"/>
  <c r="Q209" i="30"/>
  <c r="R209" i="30"/>
  <c r="F211" i="30"/>
  <c r="F210" i="30" s="1"/>
  <c r="G211" i="30"/>
  <c r="G210" i="30" s="1"/>
  <c r="H211" i="30"/>
  <c r="H210" i="30" s="1"/>
  <c r="I211" i="30"/>
  <c r="I210" i="30" s="1"/>
  <c r="J211" i="30"/>
  <c r="J210" i="30" s="1"/>
  <c r="K211" i="30"/>
  <c r="K210" i="30" s="1"/>
  <c r="L211" i="30"/>
  <c r="L210" i="30" s="1"/>
  <c r="M211" i="30"/>
  <c r="M210" i="30" s="1"/>
  <c r="N211" i="30"/>
  <c r="N210" i="30" s="1"/>
  <c r="O211" i="30"/>
  <c r="O210" i="30" s="1"/>
  <c r="P211" i="30"/>
  <c r="P210" i="30" s="1"/>
  <c r="Q212" i="30"/>
  <c r="Q211" i="30" s="1"/>
  <c r="Q210" i="30" s="1"/>
  <c r="R212" i="30"/>
  <c r="R211" i="30" s="1"/>
  <c r="R210" i="30" s="1"/>
  <c r="Q213" i="30"/>
  <c r="R213" i="30"/>
  <c r="Q214" i="30"/>
  <c r="R214" i="30"/>
  <c r="Q215" i="30"/>
  <c r="R215" i="30"/>
  <c r="Q216" i="30"/>
  <c r="R216" i="30"/>
  <c r="Q217" i="30"/>
  <c r="R217" i="30"/>
  <c r="Q218" i="30"/>
  <c r="R218" i="30"/>
  <c r="Q219" i="30"/>
  <c r="R219" i="30"/>
  <c r="Q220" i="30"/>
  <c r="R220" i="30"/>
  <c r="Q221" i="30"/>
  <c r="R221" i="30"/>
  <c r="Q223" i="30"/>
  <c r="R223" i="30"/>
  <c r="Q225" i="30"/>
  <c r="R225" i="30"/>
  <c r="F226" i="30"/>
  <c r="F224" i="30" s="1"/>
  <c r="F222" i="30" s="1"/>
  <c r="F246" i="30" s="1"/>
  <c r="Q227" i="30"/>
  <c r="R227" i="30"/>
  <c r="Q228" i="30"/>
  <c r="R228" i="30"/>
  <c r="Q229" i="30"/>
  <c r="R229" i="30"/>
  <c r="Q230" i="30"/>
  <c r="R230" i="30"/>
  <c r="Q231" i="30"/>
  <c r="R231" i="30"/>
  <c r="Q232" i="30"/>
  <c r="R232" i="30"/>
  <c r="Q233" i="30"/>
  <c r="R233" i="30"/>
  <c r="Q234" i="30"/>
  <c r="R234" i="30"/>
  <c r="Q236" i="30"/>
  <c r="R236" i="30"/>
  <c r="Q237" i="30"/>
  <c r="R237" i="30"/>
  <c r="Q238" i="30"/>
  <c r="R238" i="30"/>
  <c r="Q239" i="30"/>
  <c r="R239" i="30"/>
  <c r="Q240" i="30"/>
  <c r="R240" i="30"/>
  <c r="Q241" i="30"/>
  <c r="R241" i="30"/>
  <c r="G242" i="30"/>
  <c r="H242" i="30"/>
  <c r="I242" i="30"/>
  <c r="J242" i="30"/>
  <c r="K242" i="30"/>
  <c r="L242" i="30"/>
  <c r="M242" i="30"/>
  <c r="N242" i="30"/>
  <c r="O242" i="30"/>
  <c r="P242" i="30"/>
  <c r="Q242" i="30"/>
  <c r="R242" i="30"/>
  <c r="F243" i="30"/>
  <c r="G243" i="30"/>
  <c r="H243" i="30"/>
  <c r="I243" i="30"/>
  <c r="J243" i="30"/>
  <c r="K243" i="30"/>
  <c r="L243" i="30"/>
  <c r="M243" i="30"/>
  <c r="N243" i="30"/>
  <c r="O243" i="30"/>
  <c r="P243" i="30"/>
  <c r="Q243" i="30"/>
  <c r="R243" i="30"/>
  <c r="F244" i="30"/>
  <c r="G244" i="30"/>
  <c r="H244" i="30"/>
  <c r="I244" i="30"/>
  <c r="J244" i="30"/>
  <c r="K244" i="30"/>
  <c r="L244" i="30"/>
  <c r="M244" i="30"/>
  <c r="N244" i="30"/>
  <c r="O244" i="30"/>
  <c r="P244" i="30"/>
  <c r="Q244" i="30"/>
  <c r="R244" i="30"/>
  <c r="G251" i="30"/>
  <c r="G252" i="30"/>
  <c r="I251" i="30" s="1"/>
  <c r="I252" i="30" s="1"/>
  <c r="K251" i="30" s="1"/>
  <c r="K252" i="30" s="1"/>
  <c r="M251" i="30" s="1"/>
  <c r="M252" i="30" s="1"/>
  <c r="O251" i="30" s="1"/>
  <c r="R253" i="30"/>
  <c r="Q254" i="30"/>
  <c r="R254" i="30"/>
  <c r="Q255" i="30"/>
  <c r="R255" i="30"/>
  <c r="Q256" i="30"/>
  <c r="R256" i="30"/>
  <c r="Q257" i="30"/>
  <c r="R257" i="30"/>
  <c r="Q258" i="30"/>
  <c r="R258" i="30"/>
  <c r="Q259" i="30"/>
  <c r="R259" i="30"/>
  <c r="Q260" i="30"/>
  <c r="R260" i="30"/>
  <c r="Q261" i="30"/>
  <c r="R261" i="30"/>
  <c r="Q262" i="30"/>
  <c r="R262" i="30"/>
  <c r="Q263" i="30"/>
  <c r="R263" i="30"/>
  <c r="Q264" i="30"/>
  <c r="R264" i="30"/>
  <c r="Q265" i="30"/>
  <c r="R265" i="30"/>
  <c r="Q266" i="30"/>
  <c r="R266" i="30"/>
  <c r="Q267" i="30"/>
  <c r="R267" i="30"/>
  <c r="Q268" i="30"/>
  <c r="R268" i="30"/>
  <c r="Q269" i="30"/>
  <c r="R269" i="30"/>
  <c r="Q270" i="30"/>
  <c r="R270" i="30"/>
  <c r="Q271" i="30"/>
  <c r="R271" i="30"/>
  <c r="Q272" i="30"/>
  <c r="R272" i="30"/>
  <c r="Q273" i="30"/>
  <c r="R273" i="30"/>
  <c r="Q274" i="30"/>
  <c r="R274" i="30"/>
  <c r="Q275" i="30"/>
  <c r="R275" i="30"/>
  <c r="Q276" i="30"/>
  <c r="R276" i="30"/>
  <c r="Q277" i="30"/>
  <c r="R277" i="30"/>
  <c r="Q278" i="30"/>
  <c r="R278" i="30"/>
  <c r="Q279" i="30"/>
  <c r="R279" i="30"/>
  <c r="Q280" i="30"/>
  <c r="R280" i="30"/>
  <c r="Q281" i="30"/>
  <c r="R281" i="30"/>
  <c r="Q282" i="30"/>
  <c r="R282" i="30"/>
  <c r="Q283" i="30"/>
  <c r="R283" i="30"/>
  <c r="Q284" i="30"/>
  <c r="R284" i="30"/>
  <c r="Q285" i="30"/>
  <c r="R285" i="30"/>
  <c r="Q286" i="30"/>
  <c r="R286" i="30"/>
  <c r="Q287" i="30"/>
  <c r="R287" i="30"/>
  <c r="Q288" i="30"/>
  <c r="R288" i="30"/>
  <c r="Q289" i="30"/>
  <c r="R289" i="30"/>
  <c r="Q290" i="30"/>
  <c r="R290" i="30"/>
  <c r="Q291" i="30"/>
  <c r="R291" i="30"/>
  <c r="Q292" i="30"/>
  <c r="R292" i="30"/>
  <c r="Q293" i="30"/>
  <c r="R293" i="30"/>
  <c r="Q294" i="30"/>
  <c r="R294" i="30"/>
  <c r="Q295" i="30"/>
  <c r="R295" i="30"/>
  <c r="Q296" i="30"/>
  <c r="R296" i="30"/>
  <c r="Q297" i="30"/>
  <c r="R297" i="30"/>
  <c r="Q298" i="30"/>
  <c r="R298" i="30"/>
  <c r="Q299" i="30"/>
  <c r="R299" i="30"/>
  <c r="Q300" i="30"/>
  <c r="R300" i="30"/>
  <c r="Q301" i="30"/>
  <c r="R301" i="30"/>
  <c r="Q302" i="30"/>
  <c r="R302" i="30"/>
  <c r="Q303" i="30"/>
  <c r="R303" i="30"/>
  <c r="Q304" i="30"/>
  <c r="R304" i="30"/>
  <c r="Q305" i="30"/>
  <c r="R305" i="30"/>
  <c r="Q306" i="30"/>
  <c r="R306" i="30"/>
  <c r="Q307" i="30"/>
  <c r="R307" i="30"/>
  <c r="Q308" i="30"/>
  <c r="R308" i="30"/>
  <c r="Q309" i="30"/>
  <c r="R309" i="30"/>
  <c r="Q310" i="30"/>
  <c r="R310" i="30"/>
  <c r="Q311" i="30"/>
  <c r="R311" i="30"/>
  <c r="Q312" i="30"/>
  <c r="R312" i="30"/>
  <c r="Q313" i="30"/>
  <c r="R313" i="30"/>
  <c r="Q314" i="30"/>
  <c r="R314" i="30"/>
  <c r="Q315" i="30"/>
  <c r="R315" i="30"/>
  <c r="Q316" i="30"/>
  <c r="R316" i="30"/>
  <c r="Q317" i="30"/>
  <c r="R317" i="30"/>
  <c r="F340" i="30"/>
  <c r="G340" i="30"/>
  <c r="H340" i="30"/>
  <c r="I340" i="30"/>
  <c r="J340" i="30"/>
  <c r="K340" i="30"/>
  <c r="L340" i="30"/>
  <c r="M340" i="30"/>
  <c r="N340" i="30"/>
  <c r="O340" i="30"/>
  <c r="P340" i="30"/>
  <c r="F345" i="30"/>
  <c r="G345" i="30"/>
  <c r="I345" i="30"/>
  <c r="K345" i="30"/>
  <c r="M345" i="30"/>
  <c r="O345" i="30"/>
  <c r="F350" i="30"/>
  <c r="G350" i="30"/>
  <c r="H350" i="30"/>
  <c r="I350" i="30"/>
  <c r="J350" i="30"/>
  <c r="K350" i="30"/>
  <c r="L350" i="30"/>
  <c r="M350" i="30"/>
  <c r="N350" i="30"/>
  <c r="O350" i="30"/>
  <c r="P350" i="30"/>
  <c r="R350" i="30"/>
  <c r="D375" i="30"/>
  <c r="E375" i="30"/>
  <c r="F375" i="30"/>
  <c r="G375" i="30"/>
  <c r="H375" i="30"/>
  <c r="I375" i="30"/>
  <c r="J375" i="30"/>
  <c r="K375" i="30"/>
  <c r="L375" i="30"/>
  <c r="M375" i="30"/>
  <c r="N375" i="30"/>
  <c r="O375" i="30"/>
  <c r="P375" i="30"/>
  <c r="Q376" i="30"/>
  <c r="R376" i="30"/>
  <c r="Q377" i="30"/>
  <c r="R377" i="30"/>
  <c r="Q378" i="30"/>
  <c r="R378" i="30"/>
  <c r="Q379" i="30"/>
  <c r="R379" i="30"/>
  <c r="Q380" i="30"/>
  <c r="R380" i="30"/>
  <c r="Q381" i="30"/>
  <c r="R381" i="30"/>
  <c r="Q382" i="30"/>
  <c r="Q375" i="30" s="1"/>
  <c r="R382" i="30"/>
  <c r="R375" i="30" s="1"/>
  <c r="Q383" i="30"/>
  <c r="R383" i="30"/>
  <c r="Q384" i="30"/>
  <c r="R384" i="30"/>
  <c r="Q385" i="30"/>
  <c r="R385" i="30"/>
  <c r="Q386" i="30"/>
  <c r="R386" i="30"/>
  <c r="Q387" i="30"/>
  <c r="R387" i="30"/>
  <c r="Q388" i="30"/>
  <c r="R388" i="30"/>
  <c r="Q389" i="30"/>
  <c r="R389" i="30"/>
  <c r="Q390" i="30"/>
  <c r="R390" i="30"/>
  <c r="Q391" i="30"/>
  <c r="R391" i="30"/>
  <c r="Q392" i="30"/>
  <c r="R392" i="30"/>
  <c r="Q393" i="30"/>
  <c r="R393" i="30"/>
  <c r="Q394" i="30"/>
  <c r="R394" i="30"/>
  <c r="Q395" i="30"/>
  <c r="R395" i="30"/>
  <c r="Q396" i="30"/>
  <c r="R396" i="30"/>
  <c r="Q397" i="30"/>
  <c r="R397" i="30"/>
  <c r="Q398" i="30"/>
  <c r="R398" i="30"/>
  <c r="D400" i="30"/>
  <c r="D399" i="30" s="1"/>
  <c r="E400" i="30"/>
  <c r="E399" i="30" s="1"/>
  <c r="F400" i="30"/>
  <c r="F399" i="30" s="1"/>
  <c r="G400" i="30"/>
  <c r="G399" i="30" s="1"/>
  <c r="H400" i="30"/>
  <c r="H399" i="30" s="1"/>
  <c r="I400" i="30"/>
  <c r="I399" i="30" s="1"/>
  <c r="J400" i="30"/>
  <c r="J399" i="30" s="1"/>
  <c r="K400" i="30"/>
  <c r="K399" i="30" s="1"/>
  <c r="L400" i="30"/>
  <c r="L399" i="30" s="1"/>
  <c r="M400" i="30"/>
  <c r="M399" i="30" s="1"/>
  <c r="N400" i="30"/>
  <c r="N399" i="30" s="1"/>
  <c r="O400" i="30"/>
  <c r="O399" i="30" s="1"/>
  <c r="P400" i="30"/>
  <c r="P399" i="30" s="1"/>
  <c r="Q401" i="30"/>
  <c r="R401" i="30"/>
  <c r="Q402" i="30"/>
  <c r="R402" i="30"/>
  <c r="Q403" i="30"/>
  <c r="R403" i="30"/>
  <c r="Q404" i="30"/>
  <c r="R404" i="30"/>
  <c r="Q405" i="30"/>
  <c r="R405" i="30"/>
  <c r="Q406" i="30"/>
  <c r="Q400" i="30" s="1"/>
  <c r="Q399" i="30" s="1"/>
  <c r="R406" i="30"/>
  <c r="R400" i="30" s="1"/>
  <c r="R399" i="30" s="1"/>
  <c r="Q407" i="30"/>
  <c r="R407" i="30"/>
  <c r="Q408" i="30"/>
  <c r="R408" i="30"/>
  <c r="Q409" i="30"/>
  <c r="R409" i="30"/>
  <c r="Q410" i="30"/>
  <c r="R410" i="30"/>
  <c r="Q411" i="30"/>
  <c r="R411" i="30"/>
  <c r="Q412" i="30"/>
  <c r="R412" i="30"/>
  <c r="Q413" i="30"/>
  <c r="R413" i="30"/>
  <c r="Q414" i="30"/>
  <c r="R414" i="30"/>
  <c r="Q415" i="30"/>
  <c r="R415" i="30"/>
  <c r="Q416" i="30"/>
  <c r="R416" i="30"/>
  <c r="Q417" i="30"/>
  <c r="R417" i="30"/>
  <c r="Q418" i="30"/>
  <c r="R418" i="30"/>
  <c r="Q419" i="30"/>
  <c r="R419" i="30"/>
  <c r="R420" i="30"/>
  <c r="Q421" i="30"/>
  <c r="R421" i="30"/>
  <c r="Q422" i="30"/>
  <c r="R422" i="30"/>
  <c r="Q423" i="30"/>
  <c r="R423" i="30"/>
  <c r="Q424" i="30"/>
  <c r="R424" i="30"/>
  <c r="Q425" i="30"/>
  <c r="R425" i="30"/>
  <c r="Q426" i="30"/>
  <c r="R426" i="30"/>
  <c r="Q427" i="30"/>
  <c r="R427" i="30"/>
  <c r="Q428" i="30"/>
  <c r="R428" i="30"/>
  <c r="Q429" i="30"/>
  <c r="R429" i="30"/>
  <c r="Q430" i="30"/>
  <c r="R430" i="30"/>
  <c r="D431" i="30"/>
  <c r="F431" i="30"/>
  <c r="G431" i="30"/>
  <c r="G226" i="30" s="1"/>
  <c r="G224" i="30" s="1"/>
  <c r="G222" i="30" s="1"/>
  <c r="G246" i="30" s="1"/>
  <c r="H431" i="30"/>
  <c r="H226" i="30" s="1"/>
  <c r="H224" i="30" s="1"/>
  <c r="H222" i="30" s="1"/>
  <c r="H246" i="30" s="1"/>
  <c r="I431" i="30"/>
  <c r="I226" i="30" s="1"/>
  <c r="I224" i="30" s="1"/>
  <c r="I222" i="30" s="1"/>
  <c r="I246" i="30" s="1"/>
  <c r="J431" i="30"/>
  <c r="J226" i="30" s="1"/>
  <c r="J224" i="30" s="1"/>
  <c r="J222" i="30" s="1"/>
  <c r="J246" i="30" s="1"/>
  <c r="K431" i="30"/>
  <c r="K226" i="30" s="1"/>
  <c r="K224" i="30" s="1"/>
  <c r="K222" i="30" s="1"/>
  <c r="K246" i="30" s="1"/>
  <c r="L431" i="30"/>
  <c r="L226" i="30" s="1"/>
  <c r="L224" i="30" s="1"/>
  <c r="L222" i="30" s="1"/>
  <c r="L246" i="30" s="1"/>
  <c r="M431" i="30"/>
  <c r="M226" i="30" s="1"/>
  <c r="M224" i="30" s="1"/>
  <c r="M222" i="30" s="1"/>
  <c r="M246" i="30" s="1"/>
  <c r="N431" i="30"/>
  <c r="N226" i="30" s="1"/>
  <c r="N224" i="30" s="1"/>
  <c r="N222" i="30" s="1"/>
  <c r="N246" i="30" s="1"/>
  <c r="O431" i="30"/>
  <c r="O226" i="30" s="1"/>
  <c r="P431" i="30"/>
  <c r="P226" i="30" s="1"/>
  <c r="Q432" i="30"/>
  <c r="R432" i="30"/>
  <c r="Q433" i="30"/>
  <c r="R433" i="30"/>
  <c r="Q434" i="30"/>
  <c r="R434" i="30"/>
  <c r="Q435" i="30"/>
  <c r="R435" i="30"/>
  <c r="Q436" i="30"/>
  <c r="R436" i="30"/>
  <c r="Q437" i="30"/>
  <c r="R437" i="30"/>
  <c r="Q438" i="30"/>
  <c r="R438" i="30"/>
  <c r="Q439" i="30"/>
  <c r="R439" i="30"/>
  <c r="Q440" i="30"/>
  <c r="R440" i="30"/>
  <c r="Q441" i="30"/>
  <c r="Q431" i="30" s="1"/>
  <c r="R441" i="30"/>
  <c r="R431" i="30" s="1"/>
  <c r="Q442" i="30"/>
  <c r="R442" i="30"/>
  <c r="Q443" i="30"/>
  <c r="R443" i="30"/>
  <c r="Q444" i="30"/>
  <c r="R444" i="30"/>
  <c r="Q445" i="30"/>
  <c r="R445" i="30"/>
  <c r="Q446" i="30"/>
  <c r="R446" i="30"/>
  <c r="Q447" i="30"/>
  <c r="R447" i="30"/>
  <c r="Q448" i="30"/>
  <c r="R448" i="30"/>
  <c r="Q449" i="30"/>
  <c r="R449" i="30"/>
  <c r="Q450" i="30"/>
  <c r="R450" i="30"/>
  <c r="Q451" i="30"/>
  <c r="R451" i="30"/>
  <c r="P224" i="30" l="1"/>
  <c r="R226" i="30"/>
  <c r="O224" i="30"/>
  <c r="Q226" i="30"/>
  <c r="N248" i="30"/>
  <c r="N250" i="30"/>
  <c r="N252" i="30" s="1"/>
  <c r="M248" i="30"/>
  <c r="M250" i="30"/>
  <c r="L248" i="30"/>
  <c r="L250" i="30"/>
  <c r="L252" i="30" s="1"/>
  <c r="K248" i="30"/>
  <c r="K250" i="30"/>
  <c r="J248" i="30"/>
  <c r="J250" i="30"/>
  <c r="J252" i="30" s="1"/>
  <c r="I248" i="30"/>
  <c r="I250" i="30"/>
  <c r="H248" i="30"/>
  <c r="H250" i="30"/>
  <c r="H252" i="30" s="1"/>
  <c r="G248" i="30"/>
  <c r="G250" i="30"/>
  <c r="R374" i="30"/>
  <c r="R373" i="30" s="1"/>
  <c r="Q374" i="30"/>
  <c r="Q373" i="30" s="1"/>
  <c r="P374" i="30"/>
  <c r="P373" i="30" s="1"/>
  <c r="O374" i="30"/>
  <c r="O373" i="30" s="1"/>
  <c r="N374" i="30"/>
  <c r="N373" i="30" s="1"/>
  <c r="M374" i="30"/>
  <c r="M373" i="30" s="1"/>
  <c r="L374" i="30"/>
  <c r="L373" i="30" s="1"/>
  <c r="K374" i="30"/>
  <c r="K373" i="30" s="1"/>
  <c r="J374" i="30"/>
  <c r="J373" i="30" s="1"/>
  <c r="I374" i="30"/>
  <c r="I373" i="30" s="1"/>
  <c r="H374" i="30"/>
  <c r="H373" i="30" s="1"/>
  <c r="G374" i="30"/>
  <c r="G373" i="30" s="1"/>
  <c r="F374" i="30"/>
  <c r="F373" i="30" s="1"/>
  <c r="E374" i="30"/>
  <c r="E373" i="30" s="1"/>
  <c r="D374" i="30"/>
  <c r="D373" i="30" s="1"/>
  <c r="Q251" i="30"/>
  <c r="O252" i="30"/>
  <c r="Q252" i="30" s="1"/>
  <c r="F185" i="30"/>
  <c r="F242" i="30" s="1"/>
  <c r="F250" i="30" s="1"/>
  <c r="R96" i="30"/>
  <c r="Q96" i="30"/>
  <c r="R44" i="30"/>
  <c r="R87" i="30" s="1"/>
  <c r="R115" i="30" s="1"/>
  <c r="Q44" i="30"/>
  <c r="Q87" i="30" s="1"/>
  <c r="Q115" i="30" s="1"/>
  <c r="P38" i="30"/>
  <c r="P81" i="30" s="1"/>
  <c r="P109" i="30" s="1"/>
  <c r="P160" i="30" s="1"/>
  <c r="P87" i="30"/>
  <c r="P115" i="30" s="1"/>
  <c r="O38" i="30"/>
  <c r="O81" i="30" s="1"/>
  <c r="O109" i="30" s="1"/>
  <c r="O160" i="30" s="1"/>
  <c r="O87" i="30"/>
  <c r="O115" i="30" s="1"/>
  <c r="N38" i="30"/>
  <c r="N81" i="30" s="1"/>
  <c r="N109" i="30" s="1"/>
  <c r="N160" i="30" s="1"/>
  <c r="N87" i="30"/>
  <c r="N115" i="30" s="1"/>
  <c r="M38" i="30"/>
  <c r="M81" i="30" s="1"/>
  <c r="M109" i="30" s="1"/>
  <c r="M160" i="30" s="1"/>
  <c r="M87" i="30"/>
  <c r="M115" i="30" s="1"/>
  <c r="L38" i="30"/>
  <c r="L81" i="30" s="1"/>
  <c r="L109" i="30" s="1"/>
  <c r="L160" i="30" s="1"/>
  <c r="L87" i="30"/>
  <c r="L115" i="30" s="1"/>
  <c r="K38" i="30"/>
  <c r="K81" i="30" s="1"/>
  <c r="K109" i="30" s="1"/>
  <c r="K160" i="30" s="1"/>
  <c r="K87" i="30"/>
  <c r="K115" i="30" s="1"/>
  <c r="J38" i="30"/>
  <c r="J81" i="30" s="1"/>
  <c r="J109" i="30" s="1"/>
  <c r="J160" i="30" s="1"/>
  <c r="J87" i="30"/>
  <c r="J115" i="30" s="1"/>
  <c r="I38" i="30"/>
  <c r="I81" i="30" s="1"/>
  <c r="I109" i="30" s="1"/>
  <c r="I160" i="30" s="1"/>
  <c r="I87" i="30"/>
  <c r="I115" i="30" s="1"/>
  <c r="H38" i="30"/>
  <c r="H81" i="30" s="1"/>
  <c r="H109" i="30" s="1"/>
  <c r="H160" i="30" s="1"/>
  <c r="H87" i="30"/>
  <c r="H115" i="30" s="1"/>
  <c r="G38" i="30"/>
  <c r="G81" i="30" s="1"/>
  <c r="G109" i="30" s="1"/>
  <c r="G160" i="30" s="1"/>
  <c r="G87" i="30"/>
  <c r="G115" i="30" s="1"/>
  <c r="F38" i="30"/>
  <c r="F81" i="30" s="1"/>
  <c r="F87" i="30"/>
  <c r="F115" i="30" s="1"/>
  <c r="R38" i="30"/>
  <c r="Q38" i="30"/>
  <c r="R81" i="30"/>
  <c r="Q81" i="30"/>
  <c r="R55" i="30"/>
  <c r="Q55" i="30"/>
  <c r="A7" i="27"/>
  <c r="F109" i="30" l="1"/>
  <c r="F160" i="30" s="1"/>
  <c r="F110" i="30"/>
  <c r="F145" i="30"/>
  <c r="F139" i="30" s="1"/>
  <c r="F155" i="30" s="1"/>
  <c r="F154" i="30" s="1"/>
  <c r="G110" i="30"/>
  <c r="G145" i="30"/>
  <c r="G139" i="30" s="1"/>
  <c r="G155" i="30" s="1"/>
  <c r="G154" i="30" s="1"/>
  <c r="H110" i="30"/>
  <c r="H145" i="30"/>
  <c r="H139" i="30" s="1"/>
  <c r="H155" i="30" s="1"/>
  <c r="H154" i="30" s="1"/>
  <c r="I110" i="30"/>
  <c r="I145" i="30"/>
  <c r="I139" i="30" s="1"/>
  <c r="I155" i="30" s="1"/>
  <c r="I154" i="30" s="1"/>
  <c r="J110" i="30"/>
  <c r="J145" i="30"/>
  <c r="J139" i="30" s="1"/>
  <c r="J155" i="30" s="1"/>
  <c r="J154" i="30" s="1"/>
  <c r="K110" i="30"/>
  <c r="K145" i="30"/>
  <c r="K139" i="30" s="1"/>
  <c r="K155" i="30" s="1"/>
  <c r="K154" i="30" s="1"/>
  <c r="L110" i="30"/>
  <c r="L145" i="30"/>
  <c r="L139" i="30" s="1"/>
  <c r="L155" i="30" s="1"/>
  <c r="L154" i="30" s="1"/>
  <c r="M110" i="30"/>
  <c r="M145" i="30"/>
  <c r="M139" i="30" s="1"/>
  <c r="M155" i="30" s="1"/>
  <c r="M154" i="30" s="1"/>
  <c r="N110" i="30"/>
  <c r="N145" i="30"/>
  <c r="N139" i="30" s="1"/>
  <c r="N155" i="30" s="1"/>
  <c r="N154" i="30" s="1"/>
  <c r="O110" i="30"/>
  <c r="O145" i="30"/>
  <c r="O139" i="30" s="1"/>
  <c r="O155" i="30" s="1"/>
  <c r="O154" i="30" s="1"/>
  <c r="P110" i="30"/>
  <c r="P145" i="30"/>
  <c r="P139" i="30" s="1"/>
  <c r="P155" i="30" s="1"/>
  <c r="P154" i="30" s="1"/>
  <c r="Q110" i="30"/>
  <c r="Q145" i="30"/>
  <c r="Q139" i="30" s="1"/>
  <c r="Q155" i="30" s="1"/>
  <c r="Q154" i="30" s="1"/>
  <c r="R110" i="30"/>
  <c r="R145" i="30"/>
  <c r="R139" i="30" s="1"/>
  <c r="R155" i="30" s="1"/>
  <c r="R154" i="30" s="1"/>
  <c r="Q109" i="30"/>
  <c r="Q160" i="30" s="1"/>
  <c r="R109" i="30"/>
  <c r="R160" i="30" s="1"/>
  <c r="O222" i="30"/>
  <c r="O246" i="30" s="1"/>
  <c r="Q224" i="30"/>
  <c r="Q222" i="30" s="1"/>
  <c r="Q246" i="30" s="1"/>
  <c r="P222" i="30"/>
  <c r="P246" i="30" s="1"/>
  <c r="R224" i="30"/>
  <c r="R222" i="30" s="1"/>
  <c r="R246" i="30" s="1"/>
  <c r="A6" i="24"/>
  <c r="A15" i="24"/>
  <c r="B15" i="24"/>
  <c r="A16" i="24"/>
  <c r="B16" i="24"/>
  <c r="D16" i="24"/>
  <c r="E16" i="24"/>
  <c r="G16" i="24"/>
  <c r="H16" i="24"/>
  <c r="I16" i="24"/>
  <c r="J16" i="24"/>
  <c r="K16" i="24"/>
  <c r="L16" i="24"/>
  <c r="M16" i="24"/>
  <c r="O16" i="24"/>
  <c r="P16" i="24"/>
  <c r="Q16" i="24"/>
  <c r="R16" i="24"/>
  <c r="S16" i="24"/>
  <c r="A17" i="24"/>
  <c r="B17" i="24"/>
  <c r="A18" i="24"/>
  <c r="B18" i="24"/>
  <c r="A19" i="24"/>
  <c r="B19" i="24"/>
  <c r="F19" i="24"/>
  <c r="F16" i="24" s="1"/>
  <c r="A20" i="24"/>
  <c r="B20" i="24"/>
  <c r="F20" i="24"/>
  <c r="A21" i="24"/>
  <c r="B21" i="24"/>
  <c r="A22" i="24"/>
  <c r="B22" i="24"/>
  <c r="E22" i="24"/>
  <c r="E21" i="24" s="1"/>
  <c r="E17" i="24" s="1"/>
  <c r="G22" i="24"/>
  <c r="G21" i="24" s="1"/>
  <c r="G17" i="24" s="1"/>
  <c r="H22" i="24"/>
  <c r="H21" i="24" s="1"/>
  <c r="H17" i="24" s="1"/>
  <c r="J22" i="24"/>
  <c r="J21" i="24" s="1"/>
  <c r="J17" i="24" s="1"/>
  <c r="M22" i="24"/>
  <c r="M21" i="24" s="1"/>
  <c r="M17" i="24" s="1"/>
  <c r="O22" i="24"/>
  <c r="O21" i="24" s="1"/>
  <c r="O17" i="24" s="1"/>
  <c r="P22" i="24"/>
  <c r="P21" i="24" s="1"/>
  <c r="P17" i="24" s="1"/>
  <c r="Q22" i="24"/>
  <c r="Q21" i="24" s="1"/>
  <c r="Q17" i="24" s="1"/>
  <c r="R22" i="24"/>
  <c r="R21" i="24" s="1"/>
  <c r="R17" i="24" s="1"/>
  <c r="S22" i="24"/>
  <c r="S21" i="24" s="1"/>
  <c r="S17" i="24" s="1"/>
  <c r="D23" i="24"/>
  <c r="D22" i="24" s="1"/>
  <c r="D21" i="24" s="1"/>
  <c r="D17" i="24" s="1"/>
  <c r="I23" i="24"/>
  <c r="I22" i="24" s="1"/>
  <c r="I21" i="24" s="1"/>
  <c r="I17" i="24" s="1"/>
  <c r="K23" i="24"/>
  <c r="K22" i="24" s="1"/>
  <c r="K21" i="24" s="1"/>
  <c r="K17" i="24" s="1"/>
  <c r="I24" i="24"/>
  <c r="F24" i="24" s="1"/>
  <c r="K24" i="24"/>
  <c r="I25" i="24"/>
  <c r="F25" i="24" s="1"/>
  <c r="K25" i="24"/>
  <c r="I26" i="24"/>
  <c r="F26" i="24" s="1"/>
  <c r="K26" i="24"/>
  <c r="I27" i="24"/>
  <c r="F27" i="24" s="1"/>
  <c r="K27" i="24"/>
  <c r="I28" i="24"/>
  <c r="F28" i="24" s="1"/>
  <c r="K28" i="24"/>
  <c r="I29" i="24"/>
  <c r="F29" i="24" s="1"/>
  <c r="K29" i="24"/>
  <c r="I30" i="24"/>
  <c r="F30" i="24" s="1"/>
  <c r="K30" i="24"/>
  <c r="I31" i="24"/>
  <c r="F31" i="24" s="1"/>
  <c r="K31" i="24"/>
  <c r="A32" i="24"/>
  <c r="B32" i="24"/>
  <c r="D32" i="24"/>
  <c r="D18" i="24" s="1"/>
  <c r="E32" i="24"/>
  <c r="E18" i="24" s="1"/>
  <c r="G32" i="24"/>
  <c r="G18" i="24" s="1"/>
  <c r="H32" i="24"/>
  <c r="H18" i="24" s="1"/>
  <c r="J32" i="24"/>
  <c r="J18" i="24" s="1"/>
  <c r="M32" i="24"/>
  <c r="M18" i="24" s="1"/>
  <c r="O32" i="24"/>
  <c r="O18" i="24" s="1"/>
  <c r="P32" i="24"/>
  <c r="P18" i="24" s="1"/>
  <c r="Q32" i="24"/>
  <c r="Q18" i="24" s="1"/>
  <c r="R32" i="24"/>
  <c r="R18" i="24" s="1"/>
  <c r="S32" i="24"/>
  <c r="S18" i="24" s="1"/>
  <c r="I33" i="24"/>
  <c r="I32" i="24" s="1"/>
  <c r="I18" i="24" s="1"/>
  <c r="K33" i="24"/>
  <c r="K32" i="24" s="1"/>
  <c r="K18" i="24" s="1"/>
  <c r="I34" i="24"/>
  <c r="F34" i="24" s="1"/>
  <c r="K34" i="24"/>
  <c r="I35" i="24"/>
  <c r="F35" i="24" s="1"/>
  <c r="K35" i="24"/>
  <c r="I36" i="24"/>
  <c r="F36" i="24" s="1"/>
  <c r="K36" i="24"/>
  <c r="I37" i="24"/>
  <c r="F37" i="24" s="1"/>
  <c r="K37" i="24"/>
  <c r="I38" i="24"/>
  <c r="F38" i="24" s="1"/>
  <c r="K38" i="24"/>
  <c r="I39" i="24"/>
  <c r="F39" i="24" s="1"/>
  <c r="K39" i="24"/>
  <c r="R248" i="30" l="1"/>
  <c r="R250" i="30"/>
  <c r="R252" i="30" s="1"/>
  <c r="P248" i="30"/>
  <c r="P250" i="30"/>
  <c r="P252" i="30" s="1"/>
  <c r="Q247" i="30"/>
  <c r="Q248" i="30"/>
  <c r="Q250" i="30"/>
  <c r="O248" i="30"/>
  <c r="O250" i="30"/>
  <c r="S15" i="24"/>
  <c r="R15" i="24"/>
  <c r="Q15" i="24"/>
  <c r="P15" i="24"/>
  <c r="O15" i="24"/>
  <c r="M15" i="24"/>
  <c r="K15" i="24"/>
  <c r="J15" i="24"/>
  <c r="I15" i="24"/>
  <c r="H15" i="24"/>
  <c r="G15" i="24"/>
  <c r="E15" i="24"/>
  <c r="D15" i="24"/>
  <c r="F33" i="24"/>
  <c r="F32" i="24" s="1"/>
  <c r="F18" i="24" s="1"/>
  <c r="F23" i="24"/>
  <c r="F22" i="24" s="1"/>
  <c r="F21" i="24" s="1"/>
  <c r="F17" i="24" s="1"/>
  <c r="F15" i="24" s="1"/>
  <c r="A6" i="23"/>
  <c r="A14" i="23"/>
  <c r="B14" i="23"/>
  <c r="A15" i="23"/>
  <c r="B15" i="23"/>
  <c r="A16" i="23"/>
  <c r="B16" i="23"/>
  <c r="A17" i="23"/>
  <c r="B17" i="23"/>
  <c r="A18" i="23"/>
  <c r="B18" i="23"/>
  <c r="A19" i="23"/>
  <c r="B19" i="23"/>
  <c r="A20" i="23"/>
  <c r="B20" i="23"/>
  <c r="A21" i="23"/>
  <c r="B21" i="23"/>
  <c r="A31" i="23"/>
  <c r="B31" i="23"/>
  <c r="A6" i="22" l="1"/>
  <c r="A15" i="22"/>
  <c r="B15" i="22"/>
  <c r="A16" i="22"/>
  <c r="B16" i="22"/>
  <c r="A17" i="22"/>
  <c r="B17" i="22"/>
  <c r="A18" i="22"/>
  <c r="B18" i="22"/>
  <c r="A19" i="22"/>
  <c r="B19" i="22"/>
  <c r="A20" i="22"/>
  <c r="B20" i="22"/>
  <c r="A21" i="22"/>
  <c r="B21" i="22"/>
  <c r="A22" i="22"/>
  <c r="B22" i="22"/>
  <c r="A32" i="22"/>
  <c r="B32" i="22"/>
  <c r="A13" i="18" l="1"/>
  <c r="B13" i="18"/>
  <c r="A14" i="18"/>
  <c r="B14" i="18"/>
  <c r="A15" i="18"/>
  <c r="B15" i="18"/>
  <c r="A16" i="18"/>
  <c r="B16" i="18"/>
  <c r="A17" i="18"/>
  <c r="B17" i="18"/>
  <c r="A18" i="18"/>
  <c r="B18" i="18"/>
  <c r="A19" i="18"/>
  <c r="B19" i="18"/>
  <c r="A20" i="18"/>
  <c r="B20" i="18"/>
  <c r="A30" i="18"/>
  <c r="B30" i="18"/>
  <c r="A14" i="17" l="1"/>
  <c r="A23" i="17"/>
  <c r="B23" i="17"/>
  <c r="A24" i="17"/>
  <c r="B24" i="17"/>
  <c r="A25" i="17"/>
  <c r="B25" i="17"/>
  <c r="A26" i="17"/>
  <c r="B26" i="17"/>
  <c r="A27" i="17"/>
  <c r="B27" i="17"/>
  <c r="A28" i="17"/>
  <c r="B28" i="17"/>
  <c r="A29" i="17"/>
  <c r="B29" i="17"/>
  <c r="A30" i="17"/>
  <c r="B30" i="17"/>
  <c r="A31" i="17"/>
  <c r="A32" i="17"/>
  <c r="B32" i="17"/>
  <c r="D32" i="17"/>
  <c r="D26" i="17" s="1"/>
  <c r="D23" i="17" s="1"/>
  <c r="E32" i="17"/>
  <c r="E26" i="17" s="1"/>
  <c r="E23" i="17" s="1"/>
  <c r="A17" i="16" l="1"/>
  <c r="B17" i="16"/>
  <c r="A18" i="16"/>
  <c r="B18"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19" i="16"/>
  <c r="B19" i="16"/>
  <c r="A20" i="16"/>
  <c r="B20" i="16"/>
  <c r="J20" i="16"/>
  <c r="O20" i="16"/>
  <c r="S20" i="16"/>
  <c r="T20" i="16"/>
  <c r="X20" i="16"/>
  <c r="Y20" i="16"/>
  <c r="Z20" i="16"/>
  <c r="AA20" i="16"/>
  <c r="AB20" i="16"/>
  <c r="AC20" i="16"/>
  <c r="AD20" i="16"/>
  <c r="AE20" i="16"/>
  <c r="AF20" i="16"/>
  <c r="AG20" i="16"/>
  <c r="AH20" i="16"/>
  <c r="A21" i="16"/>
  <c r="B21" i="16"/>
  <c r="B22" i="16"/>
  <c r="A23" i="16"/>
  <c r="B23" i="16"/>
  <c r="A24" i="16"/>
  <c r="B24" i="16"/>
  <c r="F24" i="16"/>
  <c r="F19" i="16" s="1"/>
  <c r="G24" i="16"/>
  <c r="G19" i="16" s="1"/>
  <c r="H24" i="16"/>
  <c r="H19" i="16" s="1"/>
  <c r="I24" i="16"/>
  <c r="I19" i="16" s="1"/>
  <c r="J24" i="16"/>
  <c r="J19" i="16" s="1"/>
  <c r="O24" i="16"/>
  <c r="O19" i="16" s="1"/>
  <c r="S24" i="16"/>
  <c r="S19" i="16" s="1"/>
  <c r="T24" i="16"/>
  <c r="T19" i="16" s="1"/>
  <c r="X24" i="16"/>
  <c r="X19" i="16" s="1"/>
  <c r="Y24" i="16"/>
  <c r="Y19" i="16" s="1"/>
  <c r="Z24" i="16"/>
  <c r="Z19" i="16" s="1"/>
  <c r="AA24" i="16"/>
  <c r="AA19" i="16" s="1"/>
  <c r="AB24" i="16"/>
  <c r="AB19" i="16" s="1"/>
  <c r="AC24" i="16"/>
  <c r="AC19" i="16" s="1"/>
  <c r="AD24" i="16"/>
  <c r="AD19" i="16" s="1"/>
  <c r="AE24" i="16"/>
  <c r="AE19" i="16" s="1"/>
  <c r="AF24" i="16"/>
  <c r="AF19" i="16" s="1"/>
  <c r="AG24" i="16"/>
  <c r="AG19" i="16" s="1"/>
  <c r="AH24" i="16"/>
  <c r="AH19" i="16" s="1"/>
  <c r="E25" i="16"/>
  <c r="E24" i="16" s="1"/>
  <c r="AI25" i="16"/>
  <c r="AI24" i="16" s="1"/>
  <c r="AJ25" i="16"/>
  <c r="AK25" i="16"/>
  <c r="AL25" i="16"/>
  <c r="AM25" i="16"/>
  <c r="E26" i="16"/>
  <c r="E20" i="16" s="1"/>
  <c r="F26" i="16"/>
  <c r="F20" i="16" s="1"/>
  <c r="G26" i="16"/>
  <c r="G20" i="16" s="1"/>
  <c r="H26" i="16"/>
  <c r="H20" i="16" s="1"/>
  <c r="I26" i="16"/>
  <c r="I20" i="16" s="1"/>
  <c r="AI26" i="16"/>
  <c r="AI20" i="16" s="1"/>
  <c r="AI27" i="16"/>
  <c r="AJ27" i="16"/>
  <c r="AK27" i="16"/>
  <c r="AL27" i="16"/>
  <c r="AM27" i="16"/>
  <c r="AI28" i="16"/>
  <c r="AJ28" i="16"/>
  <c r="AK28" i="16"/>
  <c r="AL28" i="16"/>
  <c r="AM28" i="16"/>
  <c r="AI29" i="16"/>
  <c r="AJ29" i="16"/>
  <c r="AK29" i="16"/>
  <c r="AL29" i="16"/>
  <c r="AM29" i="16"/>
  <c r="AI30" i="16"/>
  <c r="AJ30" i="16"/>
  <c r="AK30" i="16"/>
  <c r="AL30" i="16"/>
  <c r="AM30" i="16"/>
  <c r="AI31" i="16"/>
  <c r="AJ31" i="16"/>
  <c r="AK31" i="16"/>
  <c r="AL31" i="16"/>
  <c r="AM31" i="16"/>
  <c r="AI32" i="16"/>
  <c r="AJ32" i="16"/>
  <c r="AK32" i="16"/>
  <c r="AL32" i="16"/>
  <c r="AM32" i="16"/>
  <c r="AI33" i="16"/>
  <c r="AJ33" i="16"/>
  <c r="AK33" i="16"/>
  <c r="AL33" i="16"/>
  <c r="AM33" i="16"/>
  <c r="A34" i="16"/>
  <c r="B34" i="16"/>
  <c r="C34" i="16"/>
  <c r="J34" i="16"/>
  <c r="K34" i="16"/>
  <c r="K26" i="16" s="1"/>
  <c r="L34" i="16"/>
  <c r="L26" i="16" s="1"/>
  <c r="M34" i="16"/>
  <c r="M26" i="16" s="1"/>
  <c r="N34" i="16"/>
  <c r="N26" i="16" s="1"/>
  <c r="O34" i="16"/>
  <c r="P34" i="16"/>
  <c r="P26" i="16" s="1"/>
  <c r="Q34" i="16"/>
  <c r="Q26" i="16" s="1"/>
  <c r="R34" i="16"/>
  <c r="R26" i="16" s="1"/>
  <c r="S34" i="16"/>
  <c r="T34" i="16"/>
  <c r="U34" i="16"/>
  <c r="U26" i="16" s="1"/>
  <c r="V34" i="16"/>
  <c r="V26" i="16" s="1"/>
  <c r="W34" i="16"/>
  <c r="W26" i="16" s="1"/>
  <c r="X34" i="16"/>
  <c r="Y34" i="16"/>
  <c r="Z34" i="16"/>
  <c r="AA34" i="16"/>
  <c r="AB34" i="16"/>
  <c r="AC34" i="16"/>
  <c r="AD34" i="16"/>
  <c r="AE34" i="16"/>
  <c r="AF34" i="16"/>
  <c r="AG34" i="16"/>
  <c r="AH34" i="16"/>
  <c r="AM34" i="16"/>
  <c r="AI35" i="16"/>
  <c r="AI34" i="16" s="1"/>
  <c r="AJ35" i="16"/>
  <c r="AJ34" i="16" s="1"/>
  <c r="AK35" i="16"/>
  <c r="AK34" i="16" s="1"/>
  <c r="AL35" i="16"/>
  <c r="AL34" i="16" s="1"/>
  <c r="AM35" i="16"/>
  <c r="AI36" i="16"/>
  <c r="AJ36" i="16"/>
  <c r="AK36" i="16"/>
  <c r="AL36" i="16"/>
  <c r="AM36" i="16"/>
  <c r="AI37" i="16"/>
  <c r="AJ37" i="16"/>
  <c r="AK37" i="16"/>
  <c r="AL37" i="16"/>
  <c r="AM37" i="16"/>
  <c r="AI38" i="16"/>
  <c r="AJ38" i="16"/>
  <c r="AK38" i="16"/>
  <c r="AL38" i="16"/>
  <c r="AM38" i="16"/>
  <c r="AI39" i="16"/>
  <c r="AJ39" i="16"/>
  <c r="AK39" i="16"/>
  <c r="AL39" i="16"/>
  <c r="AM39" i="16"/>
  <c r="AI40" i="16"/>
  <c r="AJ40" i="16"/>
  <c r="AK40" i="16"/>
  <c r="AL40" i="16"/>
  <c r="AM40" i="16"/>
  <c r="AI41" i="16"/>
  <c r="AJ41" i="16"/>
  <c r="AK41" i="16"/>
  <c r="AL41" i="16"/>
  <c r="AM41" i="16"/>
  <c r="W20" i="16" l="1"/>
  <c r="W24" i="16"/>
  <c r="V20" i="16"/>
  <c r="V24" i="16"/>
  <c r="U20" i="16"/>
  <c r="U24" i="16"/>
  <c r="R20" i="16"/>
  <c r="R24" i="16"/>
  <c r="Q20" i="16"/>
  <c r="Q24" i="16"/>
  <c r="P20" i="16"/>
  <c r="P24" i="16"/>
  <c r="N20" i="16"/>
  <c r="N24" i="16"/>
  <c r="AM26" i="16"/>
  <c r="AM20" i="16" s="1"/>
  <c r="M20" i="16"/>
  <c r="M24" i="16"/>
  <c r="AL26" i="16"/>
  <c r="AL20" i="16" s="1"/>
  <c r="L20" i="16"/>
  <c r="L24" i="16"/>
  <c r="AK26" i="16"/>
  <c r="AK20" i="16" s="1"/>
  <c r="K20" i="16"/>
  <c r="K24" i="16"/>
  <c r="AJ26" i="16"/>
  <c r="AJ20" i="16" s="1"/>
  <c r="AM24" i="16"/>
  <c r="AL24" i="16"/>
  <c r="AK24" i="16"/>
  <c r="AJ24" i="16"/>
  <c r="AI19" i="16"/>
  <c r="AI23" i="16"/>
  <c r="E19" i="16"/>
  <c r="E23" i="16"/>
  <c r="AH23" i="16"/>
  <c r="AG23" i="16"/>
  <c r="AF23" i="16"/>
  <c r="AE23" i="16"/>
  <c r="AD23" i="16"/>
  <c r="AC23" i="16"/>
  <c r="AB23" i="16"/>
  <c r="AA23" i="16"/>
  <c r="Z23" i="16"/>
  <c r="Y23" i="16"/>
  <c r="X23" i="16"/>
  <c r="T23" i="16"/>
  <c r="S23" i="16"/>
  <c r="O23" i="16"/>
  <c r="J23" i="16"/>
  <c r="I23" i="16"/>
  <c r="H23" i="16"/>
  <c r="G23" i="16"/>
  <c r="F23" i="16"/>
  <c r="AI17" i="16"/>
  <c r="AH17" i="16"/>
  <c r="AG17" i="16"/>
  <c r="AF17" i="16"/>
  <c r="AE17" i="16"/>
  <c r="AD17" i="16"/>
  <c r="AC17" i="16"/>
  <c r="AB17" i="16"/>
  <c r="AA17" i="16"/>
  <c r="Z17" i="16"/>
  <c r="Y17" i="16"/>
  <c r="X17" i="16"/>
  <c r="T17" i="16"/>
  <c r="S17" i="16"/>
  <c r="O17" i="16"/>
  <c r="J17" i="16"/>
  <c r="I17" i="16"/>
  <c r="H17" i="16"/>
  <c r="G17" i="16"/>
  <c r="F17" i="16"/>
  <c r="E17" i="16"/>
  <c r="A11" i="15"/>
  <c r="A19" i="15"/>
  <c r="B19" i="15"/>
  <c r="A20" i="15"/>
  <c r="B20" i="15"/>
  <c r="D20" i="15"/>
  <c r="E20" i="15"/>
  <c r="F20" i="15"/>
  <c r="G20" i="15"/>
  <c r="H20" i="15"/>
  <c r="I20" i="15"/>
  <c r="J20" i="15"/>
  <c r="K20" i="15"/>
  <c r="L20" i="15"/>
  <c r="M20" i="15"/>
  <c r="N20" i="15"/>
  <c r="O20" i="15"/>
  <c r="P20" i="15"/>
  <c r="Q20" i="15"/>
  <c r="R20" i="15"/>
  <c r="S20" i="15"/>
  <c r="T20" i="15"/>
  <c r="U20" i="15"/>
  <c r="V20" i="15"/>
  <c r="W20" i="15"/>
  <c r="X20" i="15"/>
  <c r="Y20" i="15"/>
  <c r="Z20" i="15"/>
  <c r="AA20" i="15"/>
  <c r="AB20" i="15"/>
  <c r="AC20" i="15"/>
  <c r="AD20" i="15"/>
  <c r="AE20" i="15"/>
  <c r="AF20" i="15"/>
  <c r="AG20" i="15"/>
  <c r="AH20" i="15"/>
  <c r="AI20" i="15"/>
  <c r="AJ20" i="15"/>
  <c r="AK20" i="15"/>
  <c r="AL20" i="15"/>
  <c r="AM20" i="15"/>
  <c r="AN20" i="15"/>
  <c r="AO20" i="15"/>
  <c r="AP20" i="15"/>
  <c r="AQ20" i="15"/>
  <c r="AR20" i="15"/>
  <c r="AS20" i="15"/>
  <c r="AT20" i="15"/>
  <c r="AU20" i="15"/>
  <c r="AV20" i="15"/>
  <c r="AW20" i="15"/>
  <c r="AX20" i="15"/>
  <c r="AY20" i="15"/>
  <c r="AZ20" i="15"/>
  <c r="BA20" i="15"/>
  <c r="BB20" i="15"/>
  <c r="BC20" i="15"/>
  <c r="BD20" i="15"/>
  <c r="BE20" i="15"/>
  <c r="BF20" i="15"/>
  <c r="BG20" i="15"/>
  <c r="BH20" i="15"/>
  <c r="BI20" i="15"/>
  <c r="BJ20" i="15"/>
  <c r="BK20" i="15"/>
  <c r="BL20" i="15"/>
  <c r="BM20" i="15"/>
  <c r="BN20" i="15"/>
  <c r="BO20" i="15"/>
  <c r="BP20" i="15"/>
  <c r="BQ20" i="15"/>
  <c r="BR20" i="15"/>
  <c r="BS20" i="15"/>
  <c r="BT20" i="15"/>
  <c r="BU20" i="15"/>
  <c r="BV20" i="15"/>
  <c r="BW20" i="15"/>
  <c r="BX20" i="15"/>
  <c r="BY20" i="15"/>
  <c r="BZ20" i="15"/>
  <c r="CA20" i="15"/>
  <c r="CB20" i="15"/>
  <c r="CC20" i="15"/>
  <c r="CD20" i="15"/>
  <c r="CE20" i="15"/>
  <c r="CF20" i="15"/>
  <c r="CG20" i="15"/>
  <c r="CH20" i="15"/>
  <c r="CI20" i="15"/>
  <c r="CJ20" i="15"/>
  <c r="CK20" i="15"/>
  <c r="CL20" i="15"/>
  <c r="CM20" i="15"/>
  <c r="CN20" i="15"/>
  <c r="CO20" i="15"/>
  <c r="CP20" i="15"/>
  <c r="CQ20" i="15"/>
  <c r="CR20" i="15"/>
  <c r="CS20" i="15"/>
  <c r="CT20" i="15"/>
  <c r="CU20" i="15"/>
  <c r="CV20" i="15"/>
  <c r="CW20" i="15"/>
  <c r="CX20" i="15"/>
  <c r="CY20" i="15"/>
  <c r="CZ20" i="15"/>
  <c r="DA20" i="15"/>
  <c r="DB20" i="15"/>
  <c r="DC20" i="15"/>
  <c r="DD20" i="15"/>
  <c r="DE20" i="15"/>
  <c r="DF20" i="15"/>
  <c r="DG20" i="15"/>
  <c r="DH20" i="15"/>
  <c r="DI20" i="15"/>
  <c r="DJ20" i="15"/>
  <c r="DK20" i="15"/>
  <c r="A21" i="15"/>
  <c r="B21" i="15"/>
  <c r="A22" i="15"/>
  <c r="B22" i="15"/>
  <c r="A23" i="15"/>
  <c r="B23" i="15"/>
  <c r="A24" i="15"/>
  <c r="B24" i="15"/>
  <c r="A25" i="15"/>
  <c r="B25" i="15"/>
  <c r="A26" i="15"/>
  <c r="B26" i="15"/>
  <c r="R26" i="15"/>
  <c r="R25" i="15" s="1"/>
  <c r="R21" i="15" s="1"/>
  <c r="S26" i="15"/>
  <c r="S25" i="15" s="1"/>
  <c r="S21" i="15" s="1"/>
  <c r="T26" i="15"/>
  <c r="T25" i="15" s="1"/>
  <c r="T21" i="15" s="1"/>
  <c r="U26" i="15"/>
  <c r="U25" i="15" s="1"/>
  <c r="U21" i="15" s="1"/>
  <c r="V26" i="15"/>
  <c r="V25" i="15" s="1"/>
  <c r="V21" i="15" s="1"/>
  <c r="W26" i="15"/>
  <c r="W25" i="15" s="1"/>
  <c r="W21" i="15" s="1"/>
  <c r="X26" i="15"/>
  <c r="X25" i="15" s="1"/>
  <c r="X21" i="15" s="1"/>
  <c r="Y26" i="15"/>
  <c r="Y25" i="15" s="1"/>
  <c r="Y21" i="15" s="1"/>
  <c r="Z26" i="15"/>
  <c r="Z25" i="15" s="1"/>
  <c r="Z21" i="15" s="1"/>
  <c r="AA26" i="15"/>
  <c r="AA25" i="15" s="1"/>
  <c r="AA21" i="15" s="1"/>
  <c r="AB26" i="15"/>
  <c r="AB25" i="15" s="1"/>
  <c r="AB21" i="15" s="1"/>
  <c r="AC26" i="15"/>
  <c r="AC25" i="15" s="1"/>
  <c r="AC21" i="15" s="1"/>
  <c r="AD26" i="15"/>
  <c r="AD25" i="15" s="1"/>
  <c r="AD21" i="15" s="1"/>
  <c r="AE26" i="15"/>
  <c r="AE25" i="15" s="1"/>
  <c r="AE21" i="15" s="1"/>
  <c r="AH26" i="15"/>
  <c r="AH25" i="15" s="1"/>
  <c r="AH21" i="15" s="1"/>
  <c r="AI26" i="15"/>
  <c r="AI25" i="15" s="1"/>
  <c r="AI21" i="15" s="1"/>
  <c r="AJ26" i="15"/>
  <c r="AJ25" i="15" s="1"/>
  <c r="AJ21" i="15" s="1"/>
  <c r="AO26" i="15"/>
  <c r="AO25" i="15" s="1"/>
  <c r="AO21" i="15" s="1"/>
  <c r="AP26" i="15"/>
  <c r="AP25" i="15" s="1"/>
  <c r="AP21" i="15" s="1"/>
  <c r="AQ26" i="15"/>
  <c r="AQ25" i="15" s="1"/>
  <c r="AQ21" i="15" s="1"/>
  <c r="AV26" i="15"/>
  <c r="AV25" i="15" s="1"/>
  <c r="AV21" i="15" s="1"/>
  <c r="AW26" i="15"/>
  <c r="AW25" i="15" s="1"/>
  <c r="AW21" i="15" s="1"/>
  <c r="AX26" i="15"/>
  <c r="AX25" i="15" s="1"/>
  <c r="AX21" i="15" s="1"/>
  <c r="BD26" i="15"/>
  <c r="BD25" i="15" s="1"/>
  <c r="BD21" i="15" s="1"/>
  <c r="BE26" i="15"/>
  <c r="BE25" i="15" s="1"/>
  <c r="BE21" i="15" s="1"/>
  <c r="BK26" i="15"/>
  <c r="BK25" i="15" s="1"/>
  <c r="BK21" i="15" s="1"/>
  <c r="BL26" i="15"/>
  <c r="BL25" i="15" s="1"/>
  <c r="BL21" i="15" s="1"/>
  <c r="BR26" i="15"/>
  <c r="BR25" i="15" s="1"/>
  <c r="BR21" i="15" s="1"/>
  <c r="BS26" i="15"/>
  <c r="BS25" i="15" s="1"/>
  <c r="BS21" i="15" s="1"/>
  <c r="BY26" i="15"/>
  <c r="BY25" i="15" s="1"/>
  <c r="BY21" i="15" s="1"/>
  <c r="BZ26" i="15"/>
  <c r="BZ25" i="15" s="1"/>
  <c r="BZ21" i="15" s="1"/>
  <c r="CF26" i="15"/>
  <c r="CF25" i="15" s="1"/>
  <c r="CF21" i="15" s="1"/>
  <c r="CG26" i="15"/>
  <c r="CG25" i="15" s="1"/>
  <c r="CG21" i="15" s="1"/>
  <c r="CM26" i="15"/>
  <c r="CM25" i="15" s="1"/>
  <c r="CM21" i="15" s="1"/>
  <c r="CN26" i="15"/>
  <c r="CN25" i="15" s="1"/>
  <c r="CN21" i="15" s="1"/>
  <c r="CT26" i="15"/>
  <c r="CT25" i="15" s="1"/>
  <c r="CT21" i="15" s="1"/>
  <c r="CU26" i="15"/>
  <c r="CU25" i="15" s="1"/>
  <c r="CU21" i="15" s="1"/>
  <c r="G27" i="15"/>
  <c r="G26" i="15" s="1"/>
  <c r="G25" i="15" s="1"/>
  <c r="G21" i="15" s="1"/>
  <c r="H27" i="15"/>
  <c r="H26" i="15" s="1"/>
  <c r="H25" i="15" s="1"/>
  <c r="H21" i="15" s="1"/>
  <c r="N27" i="15"/>
  <c r="N26" i="15" s="1"/>
  <c r="N25" i="15" s="1"/>
  <c r="N21" i="15" s="1"/>
  <c r="O27" i="15"/>
  <c r="O26" i="15" s="1"/>
  <c r="O25" i="15" s="1"/>
  <c r="O21" i="15" s="1"/>
  <c r="AF27" i="15"/>
  <c r="AF26" i="15" s="1"/>
  <c r="AF25" i="15" s="1"/>
  <c r="AF21" i="15" s="1"/>
  <c r="AG27" i="15"/>
  <c r="AG26" i="15" s="1"/>
  <c r="AG25" i="15" s="1"/>
  <c r="AG21" i="15" s="1"/>
  <c r="AK27" i="15"/>
  <c r="AK26" i="15" s="1"/>
  <c r="AK25" i="15" s="1"/>
  <c r="AK21" i="15" s="1"/>
  <c r="AL27" i="15"/>
  <c r="AL26" i="15" s="1"/>
  <c r="AL25" i="15" s="1"/>
  <c r="AL21" i="15" s="1"/>
  <c r="AM27" i="15"/>
  <c r="AM26" i="15" s="1"/>
  <c r="AM25" i="15" s="1"/>
  <c r="AM21" i="15" s="1"/>
  <c r="AN27" i="15"/>
  <c r="AN26" i="15" s="1"/>
  <c r="AN25" i="15" s="1"/>
  <c r="AN21" i="15" s="1"/>
  <c r="AR27" i="15"/>
  <c r="AR26" i="15" s="1"/>
  <c r="AR25" i="15" s="1"/>
  <c r="AR21" i="15" s="1"/>
  <c r="AS27" i="15"/>
  <c r="AS26" i="15" s="1"/>
  <c r="AS25" i="15" s="1"/>
  <c r="AS21" i="15" s="1"/>
  <c r="AT27" i="15"/>
  <c r="AT26" i="15" s="1"/>
  <c r="AT25" i="15" s="1"/>
  <c r="AT21" i="15" s="1"/>
  <c r="AU27" i="15"/>
  <c r="AU26" i="15" s="1"/>
  <c r="AU25" i="15" s="1"/>
  <c r="AU21" i="15" s="1"/>
  <c r="AY27" i="15"/>
  <c r="AY26" i="15" s="1"/>
  <c r="AY25" i="15" s="1"/>
  <c r="AY21" i="15" s="1"/>
  <c r="AZ27" i="15"/>
  <c r="AZ26" i="15" s="1"/>
  <c r="AZ25" i="15" s="1"/>
  <c r="AZ21" i="15" s="1"/>
  <c r="BA27" i="15"/>
  <c r="BA26" i="15" s="1"/>
  <c r="BA25" i="15" s="1"/>
  <c r="BA21" i="15" s="1"/>
  <c r="BB27" i="15"/>
  <c r="BB26" i="15" s="1"/>
  <c r="BB25" i="15" s="1"/>
  <c r="BB21" i="15" s="1"/>
  <c r="BC27" i="15"/>
  <c r="BC26" i="15" s="1"/>
  <c r="BC25" i="15" s="1"/>
  <c r="BC21" i="15" s="1"/>
  <c r="BF27" i="15"/>
  <c r="BF26" i="15" s="1"/>
  <c r="BF25" i="15" s="1"/>
  <c r="BF21" i="15" s="1"/>
  <c r="BG27" i="15"/>
  <c r="BG26" i="15" s="1"/>
  <c r="BG25" i="15" s="1"/>
  <c r="BG21" i="15" s="1"/>
  <c r="BH27" i="15"/>
  <c r="BH26" i="15" s="1"/>
  <c r="BH25" i="15" s="1"/>
  <c r="BH21" i="15" s="1"/>
  <c r="BI27" i="15"/>
  <c r="BI26" i="15" s="1"/>
  <c r="BI25" i="15" s="1"/>
  <c r="BI21" i="15" s="1"/>
  <c r="BM27" i="15"/>
  <c r="BN27" i="15"/>
  <c r="BO27" i="15"/>
  <c r="BO26" i="15" s="1"/>
  <c r="BO25" i="15" s="1"/>
  <c r="BO21" i="15" s="1"/>
  <c r="BP27" i="15"/>
  <c r="BP26" i="15" s="1"/>
  <c r="BP25" i="15" s="1"/>
  <c r="BP21" i="15" s="1"/>
  <c r="BQ27" i="15"/>
  <c r="BQ26" i="15" s="1"/>
  <c r="BQ25" i="15" s="1"/>
  <c r="BQ21" i="15" s="1"/>
  <c r="BT27" i="15"/>
  <c r="BT26" i="15" s="1"/>
  <c r="BT25" i="15" s="1"/>
  <c r="BT21" i="15" s="1"/>
  <c r="BV27" i="15"/>
  <c r="BV26" i="15" s="1"/>
  <c r="BV25" i="15" s="1"/>
  <c r="BV21" i="15" s="1"/>
  <c r="BW27" i="15"/>
  <c r="BW26" i="15" s="1"/>
  <c r="BW25" i="15" s="1"/>
  <c r="BW21" i="15" s="1"/>
  <c r="BX27" i="15"/>
  <c r="BX26" i="15" s="1"/>
  <c r="BX25" i="15" s="1"/>
  <c r="BX21" i="15" s="1"/>
  <c r="CA27" i="15"/>
  <c r="CA26" i="15" s="1"/>
  <c r="CA25" i="15" s="1"/>
  <c r="CA21" i="15" s="1"/>
  <c r="CB27" i="15"/>
  <c r="CB26" i="15" s="1"/>
  <c r="CB25" i="15" s="1"/>
  <c r="CB21" i="15" s="1"/>
  <c r="CC27" i="15"/>
  <c r="CC26" i="15" s="1"/>
  <c r="CC25" i="15" s="1"/>
  <c r="CC21" i="15" s="1"/>
  <c r="CD27" i="15"/>
  <c r="CD26" i="15" s="1"/>
  <c r="CD25" i="15" s="1"/>
  <c r="CD21" i="15" s="1"/>
  <c r="CE27" i="15"/>
  <c r="CE26" i="15" s="1"/>
  <c r="CE25" i="15" s="1"/>
  <c r="CE21" i="15" s="1"/>
  <c r="CH27" i="15"/>
  <c r="CH26" i="15" s="1"/>
  <c r="CH25" i="15" s="1"/>
  <c r="CH21" i="15" s="1"/>
  <c r="CI27" i="15"/>
  <c r="CI26" i="15" s="1"/>
  <c r="CI25" i="15" s="1"/>
  <c r="CI21" i="15" s="1"/>
  <c r="CJ27" i="15"/>
  <c r="CJ26" i="15" s="1"/>
  <c r="CJ25" i="15" s="1"/>
  <c r="CJ21" i="15" s="1"/>
  <c r="CK27" i="15"/>
  <c r="CK26" i="15" s="1"/>
  <c r="CK25" i="15" s="1"/>
  <c r="CK21" i="15" s="1"/>
  <c r="CL27" i="15"/>
  <c r="CL26" i="15" s="1"/>
  <c r="CL25" i="15" s="1"/>
  <c r="CL21" i="15" s="1"/>
  <c r="CO27" i="15"/>
  <c r="CO26" i="15" s="1"/>
  <c r="CO25" i="15" s="1"/>
  <c r="CO21" i="15" s="1"/>
  <c r="CQ27" i="15"/>
  <c r="CQ26" i="15" s="1"/>
  <c r="CQ25" i="15" s="1"/>
  <c r="CQ21" i="15" s="1"/>
  <c r="CR27" i="15"/>
  <c r="CR26" i="15" s="1"/>
  <c r="CR25" i="15" s="1"/>
  <c r="CR21" i="15" s="1"/>
  <c r="CS27" i="15"/>
  <c r="CS26" i="15" s="1"/>
  <c r="CS25" i="15" s="1"/>
  <c r="CS21" i="15" s="1"/>
  <c r="CV27" i="15"/>
  <c r="CV26" i="15" s="1"/>
  <c r="CV25" i="15" s="1"/>
  <c r="CV21" i="15" s="1"/>
  <c r="CW27" i="15"/>
  <c r="CW26" i="15" s="1"/>
  <c r="CW25" i="15" s="1"/>
  <c r="CW21" i="15" s="1"/>
  <c r="CX27" i="15"/>
  <c r="CX26" i="15" s="1"/>
  <c r="CX25" i="15" s="1"/>
  <c r="CX21" i="15" s="1"/>
  <c r="CY27" i="15"/>
  <c r="CY26" i="15" s="1"/>
  <c r="CY25" i="15" s="1"/>
  <c r="CY21" i="15" s="1"/>
  <c r="CZ27" i="15"/>
  <c r="CZ26" i="15" s="1"/>
  <c r="CZ25" i="15" s="1"/>
  <c r="CZ21" i="15" s="1"/>
  <c r="DA27" i="15"/>
  <c r="DA26" i="15" s="1"/>
  <c r="DA25" i="15" s="1"/>
  <c r="DA21" i="15" s="1"/>
  <c r="DB27" i="15"/>
  <c r="DB26" i="15" s="1"/>
  <c r="DB25" i="15" s="1"/>
  <c r="DB21" i="15" s="1"/>
  <c r="DC27" i="15"/>
  <c r="DC26" i="15" s="1"/>
  <c r="DC25" i="15" s="1"/>
  <c r="DC21" i="15" s="1"/>
  <c r="DD27" i="15"/>
  <c r="DD26" i="15" s="1"/>
  <c r="DD25" i="15" s="1"/>
  <c r="DD21" i="15" s="1"/>
  <c r="DE27" i="15"/>
  <c r="DE26" i="15" s="1"/>
  <c r="DE25" i="15" s="1"/>
  <c r="DE21" i="15" s="1"/>
  <c r="DF27" i="15"/>
  <c r="DF26" i="15" s="1"/>
  <c r="DF25" i="15" s="1"/>
  <c r="DF21" i="15" s="1"/>
  <c r="DG27" i="15"/>
  <c r="DG26" i="15" s="1"/>
  <c r="DG25" i="15" s="1"/>
  <c r="DG21" i="15" s="1"/>
  <c r="DH27" i="15"/>
  <c r="DH26" i="15" s="1"/>
  <c r="DH25" i="15" s="1"/>
  <c r="DH21" i="15" s="1"/>
  <c r="DI27" i="15"/>
  <c r="DI26" i="15" s="1"/>
  <c r="DI25" i="15" s="1"/>
  <c r="DI21" i="15" s="1"/>
  <c r="DJ27" i="15"/>
  <c r="DJ26" i="15" s="1"/>
  <c r="DJ25" i="15" s="1"/>
  <c r="DJ21" i="15" s="1"/>
  <c r="DK27" i="15"/>
  <c r="DK26" i="15" s="1"/>
  <c r="DK25" i="15" s="1"/>
  <c r="DK21" i="15" s="1"/>
  <c r="G28" i="15"/>
  <c r="H28" i="15"/>
  <c r="N28" i="15"/>
  <c r="O28" i="15"/>
  <c r="AG28" i="15"/>
  <c r="E28" i="15" s="1"/>
  <c r="AH28" i="15"/>
  <c r="F28" i="15" s="1"/>
  <c r="AK28" i="15"/>
  <c r="I28" i="15" s="1"/>
  <c r="AL28" i="15"/>
  <c r="J28" i="15" s="1"/>
  <c r="AM28" i="15"/>
  <c r="K28" i="15" s="1"/>
  <c r="AN28" i="15"/>
  <c r="L28" i="15" s="1"/>
  <c r="AO28" i="15"/>
  <c r="M28" i="15" s="1"/>
  <c r="AR28" i="15"/>
  <c r="P28" i="15" s="1"/>
  <c r="AU28" i="15"/>
  <c r="AV28" i="15"/>
  <c r="AY28" i="15"/>
  <c r="AZ28" i="15"/>
  <c r="BA28" i="15"/>
  <c r="BB28" i="15"/>
  <c r="BC28" i="15"/>
  <c r="BF28" i="15"/>
  <c r="BG28" i="15"/>
  <c r="Q28" i="15" s="1"/>
  <c r="BH28" i="15"/>
  <c r="D28" i="15" s="1"/>
  <c r="BI28" i="15"/>
  <c r="BJ28" i="15"/>
  <c r="BM28" i="15"/>
  <c r="BN28" i="15"/>
  <c r="BO28" i="15"/>
  <c r="BP28" i="15"/>
  <c r="BQ28" i="15"/>
  <c r="BT28" i="15"/>
  <c r="BU28" i="15"/>
  <c r="BU26" i="15" s="1"/>
  <c r="BU25" i="15" s="1"/>
  <c r="BU21" i="15" s="1"/>
  <c r="BV28" i="15"/>
  <c r="BW28" i="15"/>
  <c r="BX28" i="15"/>
  <c r="CA28" i="15"/>
  <c r="CB28" i="15"/>
  <c r="CC28" i="15"/>
  <c r="CD28" i="15"/>
  <c r="CE28" i="15"/>
  <c r="CH28" i="15"/>
  <c r="CJ28" i="15"/>
  <c r="CK28" i="15"/>
  <c r="CL28" i="15"/>
  <c r="CO28" i="15"/>
  <c r="CQ28" i="15"/>
  <c r="CR28" i="15"/>
  <c r="CS28" i="15"/>
  <c r="CV28" i="15"/>
  <c r="CW28" i="15"/>
  <c r="CX28" i="15"/>
  <c r="CY28" i="15"/>
  <c r="CZ28" i="15"/>
  <c r="DA28" i="15"/>
  <c r="DB28" i="15"/>
  <c r="DC28" i="15"/>
  <c r="DD28" i="15"/>
  <c r="DE28" i="15"/>
  <c r="DF28" i="15"/>
  <c r="DG28" i="15"/>
  <c r="DH28" i="15"/>
  <c r="DI28" i="15"/>
  <c r="DJ28" i="15"/>
  <c r="DK28" i="15"/>
  <c r="G29" i="15"/>
  <c r="H29" i="15"/>
  <c r="N29" i="15"/>
  <c r="O29" i="15"/>
  <c r="AG29" i="15"/>
  <c r="E29" i="15" s="1"/>
  <c r="AH29" i="15"/>
  <c r="F29" i="15" s="1"/>
  <c r="AK29" i="15"/>
  <c r="I29" i="15" s="1"/>
  <c r="AL29" i="15"/>
  <c r="J29" i="15" s="1"/>
  <c r="AM29" i="15"/>
  <c r="K29" i="15" s="1"/>
  <c r="AN29" i="15"/>
  <c r="L29" i="15" s="1"/>
  <c r="AO29" i="15"/>
  <c r="M29" i="15" s="1"/>
  <c r="AR29" i="15"/>
  <c r="P29" i="15" s="1"/>
  <c r="AS29" i="15"/>
  <c r="Q29" i="15" s="1"/>
  <c r="AT29" i="15"/>
  <c r="D29" i="15" s="1"/>
  <c r="AU29" i="15"/>
  <c r="AV29" i="15"/>
  <c r="AY29" i="15"/>
  <c r="AZ29" i="15"/>
  <c r="BA29" i="15"/>
  <c r="BB29" i="15"/>
  <c r="BC29" i="15"/>
  <c r="BF29" i="15"/>
  <c r="BG29" i="15"/>
  <c r="BH29" i="15"/>
  <c r="BJ29" i="15"/>
  <c r="BM29" i="15"/>
  <c r="BN29" i="15"/>
  <c r="BO29" i="15"/>
  <c r="BP29" i="15"/>
  <c r="BQ29" i="15"/>
  <c r="BT29" i="15"/>
  <c r="BU29" i="15"/>
  <c r="BV29" i="15"/>
  <c r="BW29" i="15"/>
  <c r="BX29" i="15"/>
  <c r="CA29" i="15"/>
  <c r="CB29" i="15"/>
  <c r="CC29" i="15"/>
  <c r="CD29" i="15"/>
  <c r="CE29" i="15"/>
  <c r="CH29" i="15"/>
  <c r="CI29" i="15"/>
  <c r="CJ29" i="15"/>
  <c r="CK29" i="15"/>
  <c r="CL29" i="15"/>
  <c r="CO29" i="15"/>
  <c r="CP29" i="15"/>
  <c r="CP26" i="15" s="1"/>
  <c r="CP25" i="15" s="1"/>
  <c r="CP21" i="15" s="1"/>
  <c r="CQ29" i="15"/>
  <c r="CR29" i="15"/>
  <c r="CS29" i="15"/>
  <c r="CV29" i="15"/>
  <c r="CW29" i="15"/>
  <c r="CX29" i="15"/>
  <c r="CY29" i="15"/>
  <c r="CZ29" i="15"/>
  <c r="DA29" i="15"/>
  <c r="DB29" i="15"/>
  <c r="DC29" i="15"/>
  <c r="DD29" i="15"/>
  <c r="DE29" i="15"/>
  <c r="DF29" i="15"/>
  <c r="DG29" i="15"/>
  <c r="DH29" i="15"/>
  <c r="DI29" i="15"/>
  <c r="DJ29" i="15"/>
  <c r="DK29" i="15"/>
  <c r="G30" i="15"/>
  <c r="H30" i="15"/>
  <c r="N30" i="15"/>
  <c r="O30" i="15"/>
  <c r="AG30" i="15"/>
  <c r="E30" i="15" s="1"/>
  <c r="AH30" i="15"/>
  <c r="F30" i="15" s="1"/>
  <c r="AK30" i="15"/>
  <c r="I30" i="15" s="1"/>
  <c r="AL30" i="15"/>
  <c r="J30" i="15" s="1"/>
  <c r="AM30" i="15"/>
  <c r="K30" i="15" s="1"/>
  <c r="AN30" i="15"/>
  <c r="L30" i="15" s="1"/>
  <c r="AO30" i="15"/>
  <c r="M30" i="15" s="1"/>
  <c r="AR30" i="15"/>
  <c r="P30" i="15" s="1"/>
  <c r="AS30" i="15"/>
  <c r="Q30" i="15" s="1"/>
  <c r="AT30" i="15"/>
  <c r="D30" i="15" s="1"/>
  <c r="AU30" i="15"/>
  <c r="AV30" i="15"/>
  <c r="AY30" i="15"/>
  <c r="AZ30" i="15"/>
  <c r="BA30" i="15"/>
  <c r="BB30" i="15"/>
  <c r="BC30" i="15"/>
  <c r="BF30" i="15"/>
  <c r="BG30" i="15"/>
  <c r="BH30" i="15"/>
  <c r="BJ30" i="15"/>
  <c r="BM30" i="15"/>
  <c r="BN30" i="15"/>
  <c r="BO30" i="15"/>
  <c r="BP30" i="15"/>
  <c r="BQ30" i="15"/>
  <c r="BT30" i="15"/>
  <c r="BU30" i="15"/>
  <c r="BV30" i="15"/>
  <c r="BW30" i="15"/>
  <c r="BX30" i="15"/>
  <c r="CA30" i="15"/>
  <c r="CB30" i="15"/>
  <c r="CC30" i="15"/>
  <c r="CD30" i="15"/>
  <c r="CE30" i="15"/>
  <c r="CH30" i="15"/>
  <c r="CI30" i="15"/>
  <c r="CJ30" i="15"/>
  <c r="CK30" i="15"/>
  <c r="CL30" i="15"/>
  <c r="CO30" i="15"/>
  <c r="CP30" i="15"/>
  <c r="CQ30" i="15"/>
  <c r="CR30" i="15"/>
  <c r="CS30" i="15"/>
  <c r="CV30" i="15"/>
  <c r="CW30" i="15"/>
  <c r="CX30" i="15"/>
  <c r="CY30" i="15"/>
  <c r="CZ30" i="15"/>
  <c r="DA30" i="15"/>
  <c r="DB30" i="15"/>
  <c r="DC30" i="15"/>
  <c r="DD30" i="15"/>
  <c r="DE30" i="15"/>
  <c r="DF30" i="15"/>
  <c r="DG30" i="15"/>
  <c r="DH30" i="15"/>
  <c r="DI30" i="15"/>
  <c r="DJ30" i="15"/>
  <c r="DK30" i="15"/>
  <c r="G31" i="15"/>
  <c r="H31" i="15"/>
  <c r="N31" i="15"/>
  <c r="O31" i="15"/>
  <c r="AG31" i="15"/>
  <c r="E31" i="15" s="1"/>
  <c r="AH31" i="15"/>
  <c r="F31" i="15" s="1"/>
  <c r="AK31" i="15"/>
  <c r="I31" i="15" s="1"/>
  <c r="AL31" i="15"/>
  <c r="J31" i="15" s="1"/>
  <c r="AM31" i="15"/>
  <c r="K31" i="15" s="1"/>
  <c r="AN31" i="15"/>
  <c r="L31" i="15" s="1"/>
  <c r="AO31" i="15"/>
  <c r="M31" i="15" s="1"/>
  <c r="AR31" i="15"/>
  <c r="P31" i="15" s="1"/>
  <c r="AS31" i="15"/>
  <c r="Q31" i="15" s="1"/>
  <c r="AT31" i="15"/>
  <c r="D31" i="15" s="1"/>
  <c r="AU31" i="15"/>
  <c r="AV31" i="15"/>
  <c r="AY31" i="15"/>
  <c r="AZ31" i="15"/>
  <c r="BA31" i="15"/>
  <c r="BB31" i="15"/>
  <c r="BC31" i="15"/>
  <c r="BF31" i="15"/>
  <c r="BG31" i="15"/>
  <c r="BH31" i="15"/>
  <c r="BI31" i="15"/>
  <c r="BM31" i="15"/>
  <c r="BN31" i="15"/>
  <c r="BO31" i="15"/>
  <c r="BP31" i="15"/>
  <c r="BQ31" i="15"/>
  <c r="BT31" i="15"/>
  <c r="BU31" i="15"/>
  <c r="BV31" i="15"/>
  <c r="BW31" i="15"/>
  <c r="BX31" i="15"/>
  <c r="CA31" i="15"/>
  <c r="CB31" i="15"/>
  <c r="CC31" i="15"/>
  <c r="CD31" i="15"/>
  <c r="CE31" i="15"/>
  <c r="CH31" i="15"/>
  <c r="CJ31" i="15"/>
  <c r="CK31" i="15"/>
  <c r="CL31" i="15"/>
  <c r="CO31" i="15"/>
  <c r="CP31" i="15"/>
  <c r="CQ31" i="15"/>
  <c r="CR31" i="15"/>
  <c r="CS31" i="15"/>
  <c r="CV31" i="15"/>
  <c r="CW31" i="15"/>
  <c r="CX31" i="15"/>
  <c r="CY31" i="15"/>
  <c r="CZ31" i="15"/>
  <c r="DA31" i="15"/>
  <c r="DB31" i="15"/>
  <c r="DC31" i="15"/>
  <c r="DD31" i="15"/>
  <c r="DE31" i="15"/>
  <c r="DF31" i="15"/>
  <c r="DG31" i="15"/>
  <c r="DH31" i="15"/>
  <c r="DI31" i="15"/>
  <c r="DJ31" i="15"/>
  <c r="DK31" i="15"/>
  <c r="G32" i="15"/>
  <c r="H32" i="15"/>
  <c r="N32" i="15"/>
  <c r="O32" i="15"/>
  <c r="AF32" i="15"/>
  <c r="D32" i="15" s="1"/>
  <c r="AG32" i="15"/>
  <c r="E32" i="15" s="1"/>
  <c r="AH32" i="15"/>
  <c r="F32" i="15" s="1"/>
  <c r="AK32" i="15"/>
  <c r="I32" i="15" s="1"/>
  <c r="AL32" i="15"/>
  <c r="J32" i="15" s="1"/>
  <c r="AM32" i="15"/>
  <c r="K32" i="15" s="1"/>
  <c r="AN32" i="15"/>
  <c r="L32" i="15" s="1"/>
  <c r="AO32" i="15"/>
  <c r="M32" i="15" s="1"/>
  <c r="AR32" i="15"/>
  <c r="P32" i="15" s="1"/>
  <c r="AS32" i="15"/>
  <c r="Q32" i="15" s="1"/>
  <c r="AT32" i="15"/>
  <c r="AU32" i="15"/>
  <c r="AV32" i="15"/>
  <c r="AY32" i="15"/>
  <c r="AZ32" i="15"/>
  <c r="BA32" i="15"/>
  <c r="BB32" i="15"/>
  <c r="BC32" i="15"/>
  <c r="BF32" i="15"/>
  <c r="BG32" i="15"/>
  <c r="BH32" i="15"/>
  <c r="BI32" i="15"/>
  <c r="BJ32" i="15"/>
  <c r="BM32" i="15"/>
  <c r="BN32" i="15"/>
  <c r="BO32" i="15"/>
  <c r="BP32" i="15"/>
  <c r="BQ32" i="15"/>
  <c r="BT32" i="15"/>
  <c r="BU32" i="15"/>
  <c r="BV32" i="15"/>
  <c r="BW32" i="15"/>
  <c r="BX32" i="15"/>
  <c r="CA32" i="15"/>
  <c r="CB32" i="15"/>
  <c r="CC32" i="15"/>
  <c r="CD32" i="15"/>
  <c r="CE32" i="15"/>
  <c r="CH32" i="15"/>
  <c r="CI32" i="15"/>
  <c r="CJ32" i="15"/>
  <c r="CK32" i="15"/>
  <c r="CL32" i="15"/>
  <c r="CO32" i="15"/>
  <c r="CP32" i="15"/>
  <c r="CQ32" i="15"/>
  <c r="CR32" i="15"/>
  <c r="CS32" i="15"/>
  <c r="CV32" i="15"/>
  <c r="CW32" i="15"/>
  <c r="CX32" i="15"/>
  <c r="CY32" i="15"/>
  <c r="CZ32" i="15"/>
  <c r="DA32" i="15"/>
  <c r="DB32" i="15"/>
  <c r="DC32" i="15"/>
  <c r="DD32" i="15"/>
  <c r="DE32" i="15"/>
  <c r="DF32" i="15"/>
  <c r="DG32" i="15"/>
  <c r="DH32" i="15"/>
  <c r="DI32" i="15"/>
  <c r="DJ32" i="15"/>
  <c r="DK32" i="15"/>
  <c r="G33" i="15"/>
  <c r="H33" i="15"/>
  <c r="N33" i="15"/>
  <c r="O33" i="15"/>
  <c r="AG33" i="15"/>
  <c r="E33" i="15" s="1"/>
  <c r="AH33" i="15"/>
  <c r="F33" i="15" s="1"/>
  <c r="AK33" i="15"/>
  <c r="I33" i="15" s="1"/>
  <c r="AL33" i="15"/>
  <c r="J33" i="15" s="1"/>
  <c r="AM33" i="15"/>
  <c r="K33" i="15" s="1"/>
  <c r="AN33" i="15"/>
  <c r="L33" i="15" s="1"/>
  <c r="AO33" i="15"/>
  <c r="M33" i="15" s="1"/>
  <c r="AR33" i="15"/>
  <c r="P33" i="15" s="1"/>
  <c r="AT33" i="15"/>
  <c r="D33" i="15" s="1"/>
  <c r="AU33" i="15"/>
  <c r="AV33" i="15"/>
  <c r="AY33" i="15"/>
  <c r="AZ33" i="15"/>
  <c r="BA33" i="15"/>
  <c r="BB33" i="15"/>
  <c r="BC33" i="15"/>
  <c r="BF33" i="15"/>
  <c r="BG33" i="15"/>
  <c r="Q33" i="15" s="1"/>
  <c r="BH33" i="15"/>
  <c r="BI33" i="15"/>
  <c r="BJ33" i="15"/>
  <c r="BM33" i="15"/>
  <c r="BN33" i="15"/>
  <c r="BO33" i="15"/>
  <c r="BP33" i="15"/>
  <c r="BQ33" i="15"/>
  <c r="BT33" i="15"/>
  <c r="BU33" i="15"/>
  <c r="BV33" i="15"/>
  <c r="BW33" i="15"/>
  <c r="BX33" i="15"/>
  <c r="CA33" i="15"/>
  <c r="CB33" i="15"/>
  <c r="CC33" i="15"/>
  <c r="CD33" i="15"/>
  <c r="CE33" i="15"/>
  <c r="CH33" i="15"/>
  <c r="CI33" i="15"/>
  <c r="CJ33" i="15"/>
  <c r="CK33" i="15"/>
  <c r="CL33" i="15"/>
  <c r="CO33" i="15"/>
  <c r="CP33" i="15"/>
  <c r="CQ33" i="15"/>
  <c r="CR33" i="15"/>
  <c r="CS33" i="15"/>
  <c r="CV33" i="15"/>
  <c r="CW33" i="15"/>
  <c r="CX33" i="15"/>
  <c r="CY33" i="15"/>
  <c r="CZ33" i="15"/>
  <c r="DA33" i="15"/>
  <c r="DB33" i="15"/>
  <c r="DC33" i="15"/>
  <c r="DD33" i="15"/>
  <c r="DE33" i="15"/>
  <c r="DF33" i="15"/>
  <c r="DG33" i="15"/>
  <c r="DH33" i="15"/>
  <c r="DI33" i="15"/>
  <c r="DJ33" i="15"/>
  <c r="DK33" i="15"/>
  <c r="D34" i="15"/>
  <c r="E34" i="15"/>
  <c r="F34" i="15"/>
  <c r="G34" i="15"/>
  <c r="H34" i="15"/>
  <c r="I34" i="15"/>
  <c r="J34" i="15"/>
  <c r="K34" i="15"/>
  <c r="L34" i="15"/>
  <c r="M34" i="15"/>
  <c r="N34" i="15"/>
  <c r="O34" i="15"/>
  <c r="P34" i="15"/>
  <c r="Q34" i="15"/>
  <c r="CX34" i="15"/>
  <c r="CY34" i="15"/>
  <c r="CZ34" i="15"/>
  <c r="DA34" i="15"/>
  <c r="DB34" i="15"/>
  <c r="DC34" i="15"/>
  <c r="DD34" i="15"/>
  <c r="DE34" i="15"/>
  <c r="DF34" i="15"/>
  <c r="DG34" i="15"/>
  <c r="DH34" i="15"/>
  <c r="DI34" i="15"/>
  <c r="DJ34" i="15"/>
  <c r="DK34" i="15"/>
  <c r="D35" i="15"/>
  <c r="E35" i="15"/>
  <c r="F35" i="15"/>
  <c r="G35" i="15"/>
  <c r="H35" i="15"/>
  <c r="I35" i="15"/>
  <c r="J35" i="15"/>
  <c r="K35" i="15"/>
  <c r="L35" i="15"/>
  <c r="M35" i="15"/>
  <c r="N35" i="15"/>
  <c r="O35" i="15"/>
  <c r="P35" i="15"/>
  <c r="Q35" i="15"/>
  <c r="CX35" i="15"/>
  <c r="CY35" i="15"/>
  <c r="CZ35" i="15"/>
  <c r="DA35" i="15"/>
  <c r="DB35" i="15"/>
  <c r="DC35" i="15"/>
  <c r="DD35" i="15"/>
  <c r="DE35" i="15"/>
  <c r="DF35" i="15"/>
  <c r="DG35" i="15"/>
  <c r="DH35" i="15"/>
  <c r="DI35" i="15"/>
  <c r="DJ35" i="15"/>
  <c r="DK35" i="15"/>
  <c r="A36" i="15"/>
  <c r="B36" i="15"/>
  <c r="C36" i="15"/>
  <c r="R36" i="15"/>
  <c r="R22" i="15" s="1"/>
  <c r="S36" i="15"/>
  <c r="S22" i="15" s="1"/>
  <c r="T36" i="15"/>
  <c r="T22" i="15" s="1"/>
  <c r="U36" i="15"/>
  <c r="U22" i="15" s="1"/>
  <c r="V36" i="15"/>
  <c r="V22" i="15" s="1"/>
  <c r="W36" i="15"/>
  <c r="W22" i="15" s="1"/>
  <c r="X36" i="15"/>
  <c r="X22" i="15" s="1"/>
  <c r="Y36" i="15"/>
  <c r="Y22" i="15" s="1"/>
  <c r="Z36" i="15"/>
  <c r="Z22" i="15" s="1"/>
  <c r="AA36" i="15"/>
  <c r="AA22" i="15" s="1"/>
  <c r="AB36" i="15"/>
  <c r="AB22" i="15" s="1"/>
  <c r="AC36" i="15"/>
  <c r="AC22" i="15" s="1"/>
  <c r="AD36" i="15"/>
  <c r="AD22" i="15" s="1"/>
  <c r="AE36" i="15"/>
  <c r="AE22" i="15" s="1"/>
  <c r="AI36" i="15"/>
  <c r="AI22" i="15" s="1"/>
  <c r="AJ36" i="15"/>
  <c r="AJ22" i="15" s="1"/>
  <c r="AP36" i="15"/>
  <c r="AP22" i="15" s="1"/>
  <c r="AQ36" i="15"/>
  <c r="AQ22" i="15" s="1"/>
  <c r="AS36" i="15"/>
  <c r="AS22" i="15" s="1"/>
  <c r="AW36" i="15"/>
  <c r="AW22" i="15" s="1"/>
  <c r="AX36" i="15"/>
  <c r="AX22" i="15" s="1"/>
  <c r="BD36" i="15"/>
  <c r="BD22" i="15" s="1"/>
  <c r="BE36" i="15"/>
  <c r="BE22" i="15" s="1"/>
  <c r="BK36" i="15"/>
  <c r="BK22" i="15" s="1"/>
  <c r="BL36" i="15"/>
  <c r="BL22" i="15" s="1"/>
  <c r="BR36" i="15"/>
  <c r="BR22" i="15" s="1"/>
  <c r="BS36" i="15"/>
  <c r="BS22" i="15" s="1"/>
  <c r="BY36" i="15"/>
  <c r="BY22" i="15" s="1"/>
  <c r="BZ36" i="15"/>
  <c r="BZ22" i="15" s="1"/>
  <c r="CF36" i="15"/>
  <c r="CF22" i="15" s="1"/>
  <c r="CG36" i="15"/>
  <c r="CG22" i="15" s="1"/>
  <c r="CM36" i="15"/>
  <c r="CM22" i="15" s="1"/>
  <c r="CN36" i="15"/>
  <c r="CN22" i="15" s="1"/>
  <c r="CT36" i="15"/>
  <c r="CT22" i="15" s="1"/>
  <c r="CU36" i="15"/>
  <c r="CU22" i="15" s="1"/>
  <c r="G37" i="15"/>
  <c r="G36" i="15" s="1"/>
  <c r="G22" i="15" s="1"/>
  <c r="H37" i="15"/>
  <c r="H36" i="15" s="1"/>
  <c r="H22" i="15" s="1"/>
  <c r="N37" i="15"/>
  <c r="N36" i="15" s="1"/>
  <c r="N22" i="15" s="1"/>
  <c r="O37" i="15"/>
  <c r="O36" i="15" s="1"/>
  <c r="O22" i="15" s="1"/>
  <c r="AG37" i="15"/>
  <c r="AG36" i="15" s="1"/>
  <c r="AG22" i="15" s="1"/>
  <c r="AH37" i="15"/>
  <c r="AH36" i="15" s="1"/>
  <c r="AH22" i="15" s="1"/>
  <c r="AK37" i="15"/>
  <c r="AK36" i="15" s="1"/>
  <c r="AK22" i="15" s="1"/>
  <c r="AL37" i="15"/>
  <c r="AL36" i="15" s="1"/>
  <c r="AL22" i="15" s="1"/>
  <c r="AM37" i="15"/>
  <c r="AM36" i="15" s="1"/>
  <c r="AM22" i="15" s="1"/>
  <c r="AN37" i="15"/>
  <c r="AN36" i="15" s="1"/>
  <c r="AN22" i="15" s="1"/>
  <c r="AO37" i="15"/>
  <c r="AO36" i="15" s="1"/>
  <c r="AO22" i="15" s="1"/>
  <c r="AR37" i="15"/>
  <c r="AR36" i="15" s="1"/>
  <c r="AR22" i="15" s="1"/>
  <c r="AT37" i="15"/>
  <c r="AT36" i="15" s="1"/>
  <c r="AT22" i="15" s="1"/>
  <c r="AU37" i="15"/>
  <c r="AU36" i="15" s="1"/>
  <c r="AU22" i="15" s="1"/>
  <c r="AV37" i="15"/>
  <c r="AV36" i="15" s="1"/>
  <c r="AV22" i="15" s="1"/>
  <c r="AY37" i="15"/>
  <c r="AY36" i="15" s="1"/>
  <c r="AY22" i="15" s="1"/>
  <c r="AZ37" i="15"/>
  <c r="AZ36" i="15" s="1"/>
  <c r="AZ22" i="15" s="1"/>
  <c r="BA37" i="15"/>
  <c r="BA36" i="15" s="1"/>
  <c r="BA22" i="15" s="1"/>
  <c r="BB37" i="15"/>
  <c r="BB36" i="15" s="1"/>
  <c r="BB22" i="15" s="1"/>
  <c r="BC37" i="15"/>
  <c r="BC36" i="15" s="1"/>
  <c r="BC22" i="15" s="1"/>
  <c r="BF37" i="15"/>
  <c r="BF36" i="15" s="1"/>
  <c r="BF22" i="15" s="1"/>
  <c r="BG37" i="15"/>
  <c r="BG36" i="15" s="1"/>
  <c r="BG22" i="15" s="1"/>
  <c r="BH37" i="15"/>
  <c r="BH36" i="15" s="1"/>
  <c r="BH22" i="15" s="1"/>
  <c r="BI37" i="15"/>
  <c r="BI36" i="15" s="1"/>
  <c r="BI22" i="15" s="1"/>
  <c r="BJ37" i="15"/>
  <c r="BJ36" i="15" s="1"/>
  <c r="BJ22" i="15" s="1"/>
  <c r="BM37" i="15"/>
  <c r="BM36" i="15" s="1"/>
  <c r="BM22" i="15" s="1"/>
  <c r="BN37" i="15"/>
  <c r="BN36" i="15" s="1"/>
  <c r="BN22" i="15" s="1"/>
  <c r="BO37" i="15"/>
  <c r="BO36" i="15" s="1"/>
  <c r="BO22" i="15" s="1"/>
  <c r="BP37" i="15"/>
  <c r="BP36" i="15" s="1"/>
  <c r="BP22" i="15" s="1"/>
  <c r="BQ37" i="15"/>
  <c r="BQ36" i="15" s="1"/>
  <c r="BQ22" i="15" s="1"/>
  <c r="BT37" i="15"/>
  <c r="BT36" i="15" s="1"/>
  <c r="BT22" i="15" s="1"/>
  <c r="BU37" i="15"/>
  <c r="BU36" i="15" s="1"/>
  <c r="BU22" i="15" s="1"/>
  <c r="BV37" i="15"/>
  <c r="BV36" i="15" s="1"/>
  <c r="BV22" i="15" s="1"/>
  <c r="BW37" i="15"/>
  <c r="BW36" i="15" s="1"/>
  <c r="BW22" i="15" s="1"/>
  <c r="BX37" i="15"/>
  <c r="BX36" i="15" s="1"/>
  <c r="BX22" i="15" s="1"/>
  <c r="CA37" i="15"/>
  <c r="CA36" i="15" s="1"/>
  <c r="CA22" i="15" s="1"/>
  <c r="CB37" i="15"/>
  <c r="CB36" i="15" s="1"/>
  <c r="CB22" i="15" s="1"/>
  <c r="CC37" i="15"/>
  <c r="CC36" i="15" s="1"/>
  <c r="CC22" i="15" s="1"/>
  <c r="CD37" i="15"/>
  <c r="CD36" i="15" s="1"/>
  <c r="CD22" i="15" s="1"/>
  <c r="CE37" i="15"/>
  <c r="CE36" i="15" s="1"/>
  <c r="CE22" i="15" s="1"/>
  <c r="CH37" i="15"/>
  <c r="CH36" i="15" s="1"/>
  <c r="CH22" i="15" s="1"/>
  <c r="CI37" i="15"/>
  <c r="CI36" i="15" s="1"/>
  <c r="CI22" i="15" s="1"/>
  <c r="CJ37" i="15"/>
  <c r="CJ36" i="15" s="1"/>
  <c r="CJ22" i="15" s="1"/>
  <c r="CK37" i="15"/>
  <c r="CK36" i="15" s="1"/>
  <c r="CK22" i="15" s="1"/>
  <c r="CL37" i="15"/>
  <c r="CL36" i="15" s="1"/>
  <c r="CL22" i="15" s="1"/>
  <c r="CO37" i="15"/>
  <c r="CO36" i="15" s="1"/>
  <c r="CO22" i="15" s="1"/>
  <c r="CP37" i="15"/>
  <c r="CP36" i="15" s="1"/>
  <c r="CP22" i="15" s="1"/>
  <c r="CQ37" i="15"/>
  <c r="CQ36" i="15" s="1"/>
  <c r="CQ22" i="15" s="1"/>
  <c r="CR37" i="15"/>
  <c r="CR36" i="15" s="1"/>
  <c r="CR22" i="15" s="1"/>
  <c r="CS37" i="15"/>
  <c r="CS36" i="15" s="1"/>
  <c r="CS22" i="15" s="1"/>
  <c r="CV37" i="15"/>
  <c r="CV36" i="15" s="1"/>
  <c r="CV22" i="15" s="1"/>
  <c r="CW37" i="15"/>
  <c r="CW36" i="15" s="1"/>
  <c r="CW22" i="15" s="1"/>
  <c r="CX37" i="15"/>
  <c r="CX36" i="15" s="1"/>
  <c r="CX22" i="15" s="1"/>
  <c r="CY37" i="15"/>
  <c r="CY36" i="15" s="1"/>
  <c r="CY22" i="15" s="1"/>
  <c r="CZ37" i="15"/>
  <c r="CZ36" i="15" s="1"/>
  <c r="CZ22" i="15" s="1"/>
  <c r="DA37" i="15"/>
  <c r="DA36" i="15" s="1"/>
  <c r="DA22" i="15" s="1"/>
  <c r="DB37" i="15"/>
  <c r="DB36" i="15" s="1"/>
  <c r="DB22" i="15" s="1"/>
  <c r="DC37" i="15"/>
  <c r="DC36" i="15" s="1"/>
  <c r="DC22" i="15" s="1"/>
  <c r="DD37" i="15"/>
  <c r="DD36" i="15" s="1"/>
  <c r="DD22" i="15" s="1"/>
  <c r="DE37" i="15"/>
  <c r="DE36" i="15" s="1"/>
  <c r="DE22" i="15" s="1"/>
  <c r="DF37" i="15"/>
  <c r="DF36" i="15" s="1"/>
  <c r="DF22" i="15" s="1"/>
  <c r="DG37" i="15"/>
  <c r="DG36" i="15" s="1"/>
  <c r="DG22" i="15" s="1"/>
  <c r="DH37" i="15"/>
  <c r="DH36" i="15" s="1"/>
  <c r="DH22" i="15" s="1"/>
  <c r="DI37" i="15"/>
  <c r="DI36" i="15" s="1"/>
  <c r="DI22" i="15" s="1"/>
  <c r="DJ37" i="15"/>
  <c r="DJ36" i="15" s="1"/>
  <c r="DJ22" i="15" s="1"/>
  <c r="DK37" i="15"/>
  <c r="DK36" i="15" s="1"/>
  <c r="DK22" i="15" s="1"/>
  <c r="G38" i="15"/>
  <c r="H38" i="15"/>
  <c r="N38" i="15"/>
  <c r="O38" i="15"/>
  <c r="AF38" i="15"/>
  <c r="AF36" i="15" s="1"/>
  <c r="AF22" i="15" s="1"/>
  <c r="AG38" i="15"/>
  <c r="E38" i="15" s="1"/>
  <c r="AH38" i="15"/>
  <c r="F38" i="15" s="1"/>
  <c r="AK38" i="15"/>
  <c r="I38" i="15" s="1"/>
  <c r="AL38" i="15"/>
  <c r="J38" i="15" s="1"/>
  <c r="AM38" i="15"/>
  <c r="K38" i="15" s="1"/>
  <c r="AN38" i="15"/>
  <c r="L38" i="15" s="1"/>
  <c r="AO38" i="15"/>
  <c r="M38" i="15" s="1"/>
  <c r="AR38" i="15"/>
  <c r="P38" i="15" s="1"/>
  <c r="AT38" i="15"/>
  <c r="AU38" i="15"/>
  <c r="AV38" i="15"/>
  <c r="AY38" i="15"/>
  <c r="AZ38" i="15"/>
  <c r="BA38" i="15"/>
  <c r="BB38" i="15"/>
  <c r="BC38" i="15"/>
  <c r="BF38" i="15"/>
  <c r="BG38" i="15"/>
  <c r="Q38" i="15" s="1"/>
  <c r="BH38" i="15"/>
  <c r="BI38" i="15"/>
  <c r="BJ38" i="15"/>
  <c r="BM38" i="15"/>
  <c r="BN38" i="15"/>
  <c r="BO38" i="15"/>
  <c r="BP38" i="15"/>
  <c r="BQ38" i="15"/>
  <c r="BT38" i="15"/>
  <c r="BU38" i="15"/>
  <c r="BV38" i="15"/>
  <c r="BW38" i="15"/>
  <c r="BX38" i="15"/>
  <c r="CA38" i="15"/>
  <c r="CB38" i="15"/>
  <c r="CC38" i="15"/>
  <c r="CD38" i="15"/>
  <c r="CE38" i="15"/>
  <c r="CH38" i="15"/>
  <c r="CI38" i="15"/>
  <c r="CJ38" i="15"/>
  <c r="CK38" i="15"/>
  <c r="CL38" i="15"/>
  <c r="CO38" i="15"/>
  <c r="CP38" i="15"/>
  <c r="CQ38" i="15"/>
  <c r="CR38" i="15"/>
  <c r="CS38" i="15"/>
  <c r="CV38" i="15"/>
  <c r="CW38" i="15"/>
  <c r="CX38" i="15"/>
  <c r="CY38" i="15"/>
  <c r="CZ38" i="15"/>
  <c r="DA38" i="15"/>
  <c r="DB38" i="15"/>
  <c r="DC38" i="15"/>
  <c r="DD38" i="15"/>
  <c r="DE38" i="15"/>
  <c r="DF38" i="15"/>
  <c r="DG38" i="15"/>
  <c r="DH38" i="15"/>
  <c r="DI38" i="15"/>
  <c r="DJ38" i="15"/>
  <c r="DK38" i="15"/>
  <c r="G39" i="15"/>
  <c r="H39" i="15"/>
  <c r="N39" i="15"/>
  <c r="O39" i="15"/>
  <c r="AF39" i="15"/>
  <c r="D39" i="15" s="1"/>
  <c r="AG39" i="15"/>
  <c r="E39" i="15" s="1"/>
  <c r="AH39" i="15"/>
  <c r="F39" i="15" s="1"/>
  <c r="AK39" i="15"/>
  <c r="I39" i="15" s="1"/>
  <c r="AL39" i="15"/>
  <c r="J39" i="15" s="1"/>
  <c r="AM39" i="15"/>
  <c r="K39" i="15" s="1"/>
  <c r="AN39" i="15"/>
  <c r="L39" i="15" s="1"/>
  <c r="AO39" i="15"/>
  <c r="M39" i="15" s="1"/>
  <c r="AR39" i="15"/>
  <c r="P39" i="15" s="1"/>
  <c r="AT39" i="15"/>
  <c r="AU39" i="15"/>
  <c r="AV39" i="15"/>
  <c r="AY39" i="15"/>
  <c r="AZ39" i="15"/>
  <c r="BA39" i="15"/>
  <c r="BB39" i="15"/>
  <c r="BC39" i="15"/>
  <c r="BF39" i="15"/>
  <c r="BG39" i="15"/>
  <c r="Q39" i="15" s="1"/>
  <c r="BH39" i="15"/>
  <c r="BI39" i="15"/>
  <c r="BJ39" i="15"/>
  <c r="BM39" i="15"/>
  <c r="BN39" i="15"/>
  <c r="BO39" i="15"/>
  <c r="BP39" i="15"/>
  <c r="BQ39" i="15"/>
  <c r="BT39" i="15"/>
  <c r="BU39" i="15"/>
  <c r="BV39" i="15"/>
  <c r="BW39" i="15"/>
  <c r="BX39" i="15"/>
  <c r="CA39" i="15"/>
  <c r="CB39" i="15"/>
  <c r="CC39" i="15"/>
  <c r="CD39" i="15"/>
  <c r="CE39" i="15"/>
  <c r="CH39" i="15"/>
  <c r="CI39" i="15"/>
  <c r="CJ39" i="15"/>
  <c r="CK39" i="15"/>
  <c r="CL39" i="15"/>
  <c r="CO39" i="15"/>
  <c r="CP39" i="15"/>
  <c r="CQ39" i="15"/>
  <c r="CR39" i="15"/>
  <c r="CS39" i="15"/>
  <c r="CV39" i="15"/>
  <c r="CW39" i="15"/>
  <c r="CX39" i="15"/>
  <c r="CY39" i="15"/>
  <c r="CZ39" i="15"/>
  <c r="DA39" i="15"/>
  <c r="DB39" i="15"/>
  <c r="DC39" i="15"/>
  <c r="DD39" i="15"/>
  <c r="DE39" i="15"/>
  <c r="DF39" i="15"/>
  <c r="DG39" i="15"/>
  <c r="DH39" i="15"/>
  <c r="DI39" i="15"/>
  <c r="DJ39" i="15"/>
  <c r="DK39" i="15"/>
  <c r="G40" i="15"/>
  <c r="H40" i="15"/>
  <c r="N40" i="15"/>
  <c r="O40" i="15"/>
  <c r="AF40" i="15"/>
  <c r="D40" i="15" s="1"/>
  <c r="AG40" i="15"/>
  <c r="E40" i="15" s="1"/>
  <c r="AH40" i="15"/>
  <c r="F40" i="15" s="1"/>
  <c r="AK40" i="15"/>
  <c r="I40" i="15" s="1"/>
  <c r="AL40" i="15"/>
  <c r="J40" i="15" s="1"/>
  <c r="AM40" i="15"/>
  <c r="K40" i="15" s="1"/>
  <c r="AN40" i="15"/>
  <c r="L40" i="15" s="1"/>
  <c r="AO40" i="15"/>
  <c r="M40" i="15" s="1"/>
  <c r="AR40" i="15"/>
  <c r="P40" i="15" s="1"/>
  <c r="AT40" i="15"/>
  <c r="AU40" i="15"/>
  <c r="AV40" i="15"/>
  <c r="AY40" i="15"/>
  <c r="AZ40" i="15"/>
  <c r="BA40" i="15"/>
  <c r="BB40" i="15"/>
  <c r="BC40" i="15"/>
  <c r="BF40" i="15"/>
  <c r="BG40" i="15"/>
  <c r="Q40" i="15" s="1"/>
  <c r="BH40" i="15"/>
  <c r="BI40" i="15"/>
  <c r="BJ40" i="15"/>
  <c r="BM40" i="15"/>
  <c r="BN40" i="15"/>
  <c r="BO40" i="15"/>
  <c r="BP40" i="15"/>
  <c r="BQ40" i="15"/>
  <c r="BT40" i="15"/>
  <c r="BU40" i="15"/>
  <c r="BV40" i="15"/>
  <c r="BW40" i="15"/>
  <c r="BX40" i="15"/>
  <c r="CA40" i="15"/>
  <c r="CB40" i="15"/>
  <c r="CC40" i="15"/>
  <c r="CD40" i="15"/>
  <c r="CE40" i="15"/>
  <c r="CH40" i="15"/>
  <c r="CI40" i="15"/>
  <c r="CJ40" i="15"/>
  <c r="CK40" i="15"/>
  <c r="CL40" i="15"/>
  <c r="CO40" i="15"/>
  <c r="CP40" i="15"/>
  <c r="CQ40" i="15"/>
  <c r="CR40" i="15"/>
  <c r="CS40" i="15"/>
  <c r="CV40" i="15"/>
  <c r="CW40" i="15"/>
  <c r="CX40" i="15"/>
  <c r="CY40" i="15"/>
  <c r="CZ40" i="15"/>
  <c r="DA40" i="15"/>
  <c r="DB40" i="15"/>
  <c r="DC40" i="15"/>
  <c r="DD40" i="15"/>
  <c r="DE40" i="15"/>
  <c r="DF40" i="15"/>
  <c r="DG40" i="15"/>
  <c r="DH40" i="15"/>
  <c r="DI40" i="15"/>
  <c r="DJ40" i="15"/>
  <c r="DK40" i="15"/>
  <c r="G41" i="15"/>
  <c r="H41" i="15"/>
  <c r="N41" i="15"/>
  <c r="O41" i="15"/>
  <c r="AF41" i="15"/>
  <c r="D41" i="15" s="1"/>
  <c r="AG41" i="15"/>
  <c r="E41" i="15" s="1"/>
  <c r="AH41" i="15"/>
  <c r="F41" i="15" s="1"/>
  <c r="AK41" i="15"/>
  <c r="I41" i="15" s="1"/>
  <c r="AL41" i="15"/>
  <c r="J41" i="15" s="1"/>
  <c r="AM41" i="15"/>
  <c r="K41" i="15" s="1"/>
  <c r="AN41" i="15"/>
  <c r="L41" i="15" s="1"/>
  <c r="AO41" i="15"/>
  <c r="M41" i="15" s="1"/>
  <c r="AR41" i="15"/>
  <c r="P41" i="15" s="1"/>
  <c r="AT41" i="15"/>
  <c r="AU41" i="15"/>
  <c r="AV41" i="15"/>
  <c r="AY41" i="15"/>
  <c r="AZ41" i="15"/>
  <c r="BA41" i="15"/>
  <c r="BB41" i="15"/>
  <c r="BC41" i="15"/>
  <c r="BF41" i="15"/>
  <c r="BG41" i="15"/>
  <c r="Q41" i="15" s="1"/>
  <c r="BH41" i="15"/>
  <c r="BI41" i="15"/>
  <c r="BJ41" i="15"/>
  <c r="BM41" i="15"/>
  <c r="BN41" i="15"/>
  <c r="BO41" i="15"/>
  <c r="BP41" i="15"/>
  <c r="BQ41" i="15"/>
  <c r="BT41" i="15"/>
  <c r="BU41" i="15"/>
  <c r="BV41" i="15"/>
  <c r="BW41" i="15"/>
  <c r="BX41" i="15"/>
  <c r="CA41" i="15"/>
  <c r="CB41" i="15"/>
  <c r="CC41" i="15"/>
  <c r="CD41" i="15"/>
  <c r="CE41" i="15"/>
  <c r="CJ41" i="15"/>
  <c r="CK41" i="15"/>
  <c r="CL41" i="15"/>
  <c r="CO41" i="15"/>
  <c r="CP41" i="15"/>
  <c r="CQ41" i="15"/>
  <c r="CR41" i="15"/>
  <c r="CS41" i="15"/>
  <c r="CV41" i="15"/>
  <c r="CW41" i="15"/>
  <c r="CX41" i="15"/>
  <c r="CY41" i="15"/>
  <c r="CZ41" i="15"/>
  <c r="DA41" i="15"/>
  <c r="DB41" i="15"/>
  <c r="DC41" i="15"/>
  <c r="DD41" i="15"/>
  <c r="DE41" i="15"/>
  <c r="DF41" i="15"/>
  <c r="DG41" i="15"/>
  <c r="DH41" i="15"/>
  <c r="DI41" i="15"/>
  <c r="DJ41" i="15"/>
  <c r="DK41" i="15"/>
  <c r="G42" i="15"/>
  <c r="H42" i="15"/>
  <c r="N42" i="15"/>
  <c r="O42" i="15"/>
  <c r="AF42" i="15"/>
  <c r="D42" i="15" s="1"/>
  <c r="AG42" i="15"/>
  <c r="E42" i="15" s="1"/>
  <c r="AH42" i="15"/>
  <c r="F42" i="15" s="1"/>
  <c r="AK42" i="15"/>
  <c r="I42" i="15" s="1"/>
  <c r="AL42" i="15"/>
  <c r="J42" i="15" s="1"/>
  <c r="AM42" i="15"/>
  <c r="K42" i="15" s="1"/>
  <c r="AN42" i="15"/>
  <c r="L42" i="15" s="1"/>
  <c r="AO42" i="15"/>
  <c r="M42" i="15" s="1"/>
  <c r="AR42" i="15"/>
  <c r="P42" i="15" s="1"/>
  <c r="AT42" i="15"/>
  <c r="AU42" i="15"/>
  <c r="AV42" i="15"/>
  <c r="AY42" i="15"/>
  <c r="AZ42" i="15"/>
  <c r="BA42" i="15"/>
  <c r="BB42" i="15"/>
  <c r="BC42" i="15"/>
  <c r="BF42" i="15"/>
  <c r="BG42" i="15"/>
  <c r="Q42" i="15" s="1"/>
  <c r="BH42" i="15"/>
  <c r="BI42" i="15"/>
  <c r="BJ42" i="15"/>
  <c r="BM42" i="15"/>
  <c r="BN42" i="15"/>
  <c r="BO42" i="15"/>
  <c r="BP42" i="15"/>
  <c r="BQ42" i="15"/>
  <c r="BT42" i="15"/>
  <c r="BU42" i="15"/>
  <c r="BV42" i="15"/>
  <c r="BW42" i="15"/>
  <c r="BX42" i="15"/>
  <c r="CA42" i="15"/>
  <c r="CB42" i="15"/>
  <c r="CC42" i="15"/>
  <c r="CD42" i="15"/>
  <c r="CE42" i="15"/>
  <c r="CJ42" i="15"/>
  <c r="CK42" i="15"/>
  <c r="CL42" i="15"/>
  <c r="CO42" i="15"/>
  <c r="CP42" i="15"/>
  <c r="CQ42" i="15"/>
  <c r="CR42" i="15"/>
  <c r="CS42" i="15"/>
  <c r="CV42" i="15"/>
  <c r="CW42" i="15"/>
  <c r="CX42" i="15"/>
  <c r="CY42" i="15"/>
  <c r="CZ42" i="15"/>
  <c r="DA42" i="15"/>
  <c r="DB42" i="15"/>
  <c r="DC42" i="15"/>
  <c r="DD42" i="15"/>
  <c r="DE42" i="15"/>
  <c r="DF42" i="15"/>
  <c r="DG42" i="15"/>
  <c r="DH42" i="15"/>
  <c r="DI42" i="15"/>
  <c r="DJ42" i="15"/>
  <c r="DK42" i="15"/>
  <c r="D43" i="15"/>
  <c r="E43" i="15"/>
  <c r="F43" i="15"/>
  <c r="G43" i="15"/>
  <c r="H43" i="15"/>
  <c r="I43" i="15"/>
  <c r="J43" i="15"/>
  <c r="K43" i="15"/>
  <c r="L43" i="15"/>
  <c r="M43" i="15"/>
  <c r="N43" i="15"/>
  <c r="O43" i="15"/>
  <c r="P43" i="15"/>
  <c r="Q43" i="15"/>
  <c r="CX43" i="15"/>
  <c r="CY43" i="15"/>
  <c r="CZ43" i="15"/>
  <c r="DA43" i="15"/>
  <c r="DB43" i="15"/>
  <c r="DC43" i="15"/>
  <c r="DD43" i="15"/>
  <c r="DE43" i="15"/>
  <c r="DF43" i="15"/>
  <c r="DG43" i="15"/>
  <c r="DH43" i="15"/>
  <c r="DI43" i="15"/>
  <c r="DJ43" i="15"/>
  <c r="DK43" i="15"/>
  <c r="AJ19" i="16" l="1"/>
  <c r="AJ17" i="16" s="1"/>
  <c r="AJ23" i="16"/>
  <c r="AK19" i="16"/>
  <c r="AK17" i="16" s="1"/>
  <c r="AK23" i="16"/>
  <c r="AL19" i="16"/>
  <c r="AL17" i="16" s="1"/>
  <c r="AL23" i="16"/>
  <c r="AM19" i="16"/>
  <c r="AM17" i="16" s="1"/>
  <c r="AM23" i="16"/>
  <c r="K19" i="16"/>
  <c r="K17" i="16" s="1"/>
  <c r="K23" i="16"/>
  <c r="L19" i="16"/>
  <c r="L17" i="16" s="1"/>
  <c r="L23" i="16"/>
  <c r="M19" i="16"/>
  <c r="M17" i="16" s="1"/>
  <c r="M23" i="16"/>
  <c r="N19" i="16"/>
  <c r="N17" i="16" s="1"/>
  <c r="N23" i="16"/>
  <c r="P19" i="16"/>
  <c r="P17" i="16" s="1"/>
  <c r="P23" i="16"/>
  <c r="Q19" i="16"/>
  <c r="Q17" i="16" s="1"/>
  <c r="Q23" i="16"/>
  <c r="R19" i="16"/>
  <c r="R17" i="16" s="1"/>
  <c r="R23" i="16"/>
  <c r="U19" i="16"/>
  <c r="U17" i="16" s="1"/>
  <c r="U23" i="16"/>
  <c r="V19" i="16"/>
  <c r="V17" i="16" s="1"/>
  <c r="V23" i="16"/>
  <c r="W19" i="16"/>
  <c r="W17" i="16" s="1"/>
  <c r="W23" i="16"/>
  <c r="D38" i="15"/>
  <c r="Q37" i="15"/>
  <c r="Q36" i="15" s="1"/>
  <c r="Q22" i="15" s="1"/>
  <c r="P37" i="15"/>
  <c r="P36" i="15" s="1"/>
  <c r="P22" i="15" s="1"/>
  <c r="M37" i="15"/>
  <c r="M36" i="15" s="1"/>
  <c r="M22" i="15" s="1"/>
  <c r="L37" i="15"/>
  <c r="L36" i="15" s="1"/>
  <c r="L22" i="15" s="1"/>
  <c r="K37" i="15"/>
  <c r="K36" i="15" s="1"/>
  <c r="K22" i="15" s="1"/>
  <c r="J37" i="15"/>
  <c r="J36" i="15" s="1"/>
  <c r="J22" i="15" s="1"/>
  <c r="I37" i="15"/>
  <c r="I36" i="15" s="1"/>
  <c r="I22" i="15" s="1"/>
  <c r="F37" i="15"/>
  <c r="F36" i="15" s="1"/>
  <c r="F22" i="15" s="1"/>
  <c r="E37" i="15"/>
  <c r="E36" i="15" s="1"/>
  <c r="E22" i="15" s="1"/>
  <c r="D37" i="15"/>
  <c r="D36" i="15" s="1"/>
  <c r="D22" i="15" s="1"/>
  <c r="BJ26" i="15"/>
  <c r="BJ25" i="15" s="1"/>
  <c r="BJ21" i="15" s="1"/>
  <c r="BN26" i="15"/>
  <c r="BN25" i="15" s="1"/>
  <c r="BN21" i="15" s="1"/>
  <c r="BM26" i="15"/>
  <c r="BM25" i="15" s="1"/>
  <c r="BM21" i="15" s="1"/>
  <c r="Q27" i="15"/>
  <c r="Q26" i="15" s="1"/>
  <c r="Q25" i="15" s="1"/>
  <c r="Q21" i="15" s="1"/>
  <c r="P27" i="15"/>
  <c r="P26" i="15" s="1"/>
  <c r="P25" i="15" s="1"/>
  <c r="P21" i="15" s="1"/>
  <c r="M27" i="15"/>
  <c r="M26" i="15" s="1"/>
  <c r="M25" i="15" s="1"/>
  <c r="M21" i="15" s="1"/>
  <c r="L27" i="15"/>
  <c r="L26" i="15" s="1"/>
  <c r="L25" i="15" s="1"/>
  <c r="L21" i="15" s="1"/>
  <c r="K27" i="15"/>
  <c r="K26" i="15" s="1"/>
  <c r="K25" i="15" s="1"/>
  <c r="K21" i="15" s="1"/>
  <c r="J27" i="15"/>
  <c r="J26" i="15" s="1"/>
  <c r="J25" i="15" s="1"/>
  <c r="J21" i="15" s="1"/>
  <c r="I27" i="15"/>
  <c r="I26" i="15" s="1"/>
  <c r="I25" i="15" s="1"/>
  <c r="I21" i="15" s="1"/>
  <c r="F27" i="15"/>
  <c r="F26" i="15" s="1"/>
  <c r="F25" i="15" s="1"/>
  <c r="F21" i="15" s="1"/>
  <c r="E27" i="15"/>
  <c r="E26" i="15" s="1"/>
  <c r="E25" i="15" s="1"/>
  <c r="E21" i="15" s="1"/>
  <c r="D27" i="15"/>
  <c r="D26" i="15" s="1"/>
  <c r="D25" i="15" s="1"/>
  <c r="D21" i="15" s="1"/>
  <c r="DK19" i="15"/>
  <c r="DJ19" i="15"/>
  <c r="DI19" i="15"/>
  <c r="DH19" i="15"/>
  <c r="DG19" i="15"/>
  <c r="DF19" i="15"/>
  <c r="DE19" i="15"/>
  <c r="DD19" i="15"/>
  <c r="DC19" i="15"/>
  <c r="DB19" i="15"/>
  <c r="DA19" i="15"/>
  <c r="CZ19" i="15"/>
  <c r="CY19" i="15"/>
  <c r="CX19" i="15"/>
  <c r="CW19" i="15"/>
  <c r="CV19" i="15"/>
  <c r="CU19" i="15"/>
  <c r="CT19" i="15"/>
  <c r="CS19" i="15"/>
  <c r="CR19" i="15"/>
  <c r="CQ19" i="15"/>
  <c r="CP19" i="15"/>
  <c r="CO19" i="15"/>
  <c r="CN19" i="15"/>
  <c r="CM19" i="15"/>
  <c r="CL19" i="15"/>
  <c r="CK19" i="15"/>
  <c r="CJ19" i="15"/>
  <c r="CI19" i="15"/>
  <c r="CH19" i="15"/>
  <c r="CG19" i="15"/>
  <c r="CF19" i="15"/>
  <c r="CE19" i="15"/>
  <c r="CD19" i="15"/>
  <c r="CC19" i="15"/>
  <c r="CB19" i="15"/>
  <c r="CA19" i="15"/>
  <c r="BZ19" i="15"/>
  <c r="BY19" i="15"/>
  <c r="BX19" i="15"/>
  <c r="BW19" i="15"/>
  <c r="BV19" i="15"/>
  <c r="BU19" i="15"/>
  <c r="BT19" i="15"/>
  <c r="BS19" i="15"/>
  <c r="BR19" i="15"/>
  <c r="BQ19" i="15"/>
  <c r="BP19" i="15"/>
  <c r="BO19" i="15"/>
  <c r="BN19" i="15"/>
  <c r="BM19" i="15"/>
  <c r="BL19" i="15"/>
  <c r="BK19" i="15"/>
  <c r="BJ19" i="15"/>
  <c r="BI19" i="15"/>
  <c r="BH19" i="15"/>
  <c r="BG19" i="15"/>
  <c r="BF19" i="15"/>
  <c r="BE19" i="15"/>
  <c r="BD19" i="15"/>
  <c r="BC19" i="15"/>
  <c r="BB19" i="15"/>
  <c r="BA19" i="15"/>
  <c r="AZ19" i="15"/>
  <c r="AY19"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A11" i="14"/>
  <c r="A20" i="14"/>
  <c r="B20" i="14"/>
  <c r="A21" i="14"/>
  <c r="B21" i="14"/>
  <c r="E21" i="14"/>
  <c r="F21" i="14"/>
  <c r="G21" i="14"/>
  <c r="H21" i="14"/>
  <c r="I21" i="14"/>
  <c r="K21" i="14"/>
  <c r="L21" i="14"/>
  <c r="M21" i="14"/>
  <c r="N21" i="14"/>
  <c r="O21" i="14"/>
  <c r="Q21" i="14"/>
  <c r="R21" i="14"/>
  <c r="S21" i="14"/>
  <c r="T21" i="14"/>
  <c r="U21" i="14"/>
  <c r="W21" i="14"/>
  <c r="X21" i="14"/>
  <c r="Y21" i="14"/>
  <c r="Z21" i="14"/>
  <c r="AA21" i="14"/>
  <c r="AC21" i="14"/>
  <c r="AD21" i="14"/>
  <c r="AE21" i="14"/>
  <c r="AF21" i="14"/>
  <c r="AG21" i="14"/>
  <c r="AI21" i="14"/>
  <c r="AJ21" i="14"/>
  <c r="AK21" i="14"/>
  <c r="AL21" i="14"/>
  <c r="AM21" i="14"/>
  <c r="BM21" i="14"/>
  <c r="BN21" i="14"/>
  <c r="BO21" i="14"/>
  <c r="BP21" i="14"/>
  <c r="BQ21" i="14"/>
  <c r="BS21" i="14"/>
  <c r="BT21" i="14"/>
  <c r="BU21" i="14"/>
  <c r="BV21" i="14"/>
  <c r="BW21" i="14"/>
  <c r="A22" i="14"/>
  <c r="B22" i="14"/>
  <c r="A23" i="14"/>
  <c r="B23" i="14"/>
  <c r="Q23" i="14"/>
  <c r="AC23" i="14"/>
  <c r="BM23" i="14"/>
  <c r="BN23" i="14"/>
  <c r="BO23" i="14"/>
  <c r="A24" i="14"/>
  <c r="B24" i="14"/>
  <c r="A25" i="14"/>
  <c r="B25" i="14"/>
  <c r="A26" i="14"/>
  <c r="B26" i="14"/>
  <c r="A27" i="14"/>
  <c r="B27" i="14"/>
  <c r="BA27" i="14"/>
  <c r="BA26" i="14" s="1"/>
  <c r="BB27" i="14"/>
  <c r="BB26" i="14" s="1"/>
  <c r="BC27" i="14"/>
  <c r="BC26" i="14" s="1"/>
  <c r="BD27" i="14"/>
  <c r="BD26" i="14" s="1"/>
  <c r="BE27" i="14"/>
  <c r="BE26" i="14" s="1"/>
  <c r="BU27" i="14"/>
  <c r="BU26" i="14" s="1"/>
  <c r="BU22" i="14" s="1"/>
  <c r="Q28" i="14"/>
  <c r="Q27" i="14" s="1"/>
  <c r="Q26" i="14" s="1"/>
  <c r="Q22" i="14" s="1"/>
  <c r="R28" i="14"/>
  <c r="R27" i="14" s="1"/>
  <c r="R26" i="14" s="1"/>
  <c r="R22" i="14" s="1"/>
  <c r="T28" i="14"/>
  <c r="T27" i="14" s="1"/>
  <c r="T26" i="14" s="1"/>
  <c r="T22" i="14" s="1"/>
  <c r="U28" i="14"/>
  <c r="U27" i="14" s="1"/>
  <c r="U26" i="14" s="1"/>
  <c r="U22" i="14" s="1"/>
  <c r="W28" i="14"/>
  <c r="W27" i="14" s="1"/>
  <c r="W26" i="14" s="1"/>
  <c r="W22" i="14" s="1"/>
  <c r="X28" i="14"/>
  <c r="X27" i="14" s="1"/>
  <c r="X26" i="14" s="1"/>
  <c r="X22" i="14" s="1"/>
  <c r="Y28" i="14"/>
  <c r="Y27" i="14" s="1"/>
  <c r="Y26" i="14" s="1"/>
  <c r="Y22" i="14" s="1"/>
  <c r="Z28" i="14"/>
  <c r="Z27" i="14" s="1"/>
  <c r="Z26" i="14" s="1"/>
  <c r="Z22" i="14" s="1"/>
  <c r="AA28" i="14"/>
  <c r="AA27" i="14" s="1"/>
  <c r="AA26" i="14" s="1"/>
  <c r="AA22" i="14" s="1"/>
  <c r="AC28" i="14"/>
  <c r="AC27" i="14" s="1"/>
  <c r="AC26" i="14" s="1"/>
  <c r="AC22" i="14" s="1"/>
  <c r="AD28" i="14"/>
  <c r="AD27" i="14" s="1"/>
  <c r="AD26" i="14" s="1"/>
  <c r="AD22" i="14" s="1"/>
  <c r="AF28" i="14"/>
  <c r="AF27" i="14" s="1"/>
  <c r="AF26" i="14" s="1"/>
  <c r="AF22" i="14" s="1"/>
  <c r="AG28" i="14"/>
  <c r="AG27" i="14" s="1"/>
  <c r="AG26" i="14" s="1"/>
  <c r="AG22" i="14" s="1"/>
  <c r="AI28" i="14"/>
  <c r="AI27" i="14" s="1"/>
  <c r="AI26" i="14" s="1"/>
  <c r="AI22" i="14" s="1"/>
  <c r="AJ28" i="14"/>
  <c r="AJ27" i="14" s="1"/>
  <c r="AJ26" i="14" s="1"/>
  <c r="AJ22" i="14" s="1"/>
  <c r="AK28" i="14"/>
  <c r="AK27" i="14" s="1"/>
  <c r="AK26" i="14" s="1"/>
  <c r="AK22" i="14" s="1"/>
  <c r="AL28" i="14"/>
  <c r="AL27" i="14" s="1"/>
  <c r="AL26" i="14" s="1"/>
  <c r="AL22" i="14" s="1"/>
  <c r="AM28" i="14"/>
  <c r="AM27" i="14" s="1"/>
  <c r="AM26" i="14" s="1"/>
  <c r="AM22" i="14" s="1"/>
  <c r="AO28" i="14"/>
  <c r="AP28" i="14"/>
  <c r="AR28" i="14"/>
  <c r="AS28" i="14"/>
  <c r="AU28" i="14"/>
  <c r="AV28" i="14"/>
  <c r="AW28" i="14"/>
  <c r="AX28" i="14"/>
  <c r="BM28" i="14"/>
  <c r="BN28" i="14"/>
  <c r="BO28" i="14"/>
  <c r="BP28" i="14"/>
  <c r="BQ28" i="14"/>
  <c r="BS28" i="14"/>
  <c r="BS27" i="14" s="1"/>
  <c r="BS26" i="14" s="1"/>
  <c r="BS22" i="14" s="1"/>
  <c r="BT28" i="14"/>
  <c r="BT27" i="14" s="1"/>
  <c r="BT26" i="14" s="1"/>
  <c r="BT22" i="14" s="1"/>
  <c r="BV28" i="14"/>
  <c r="BV27" i="14" s="1"/>
  <c r="BV26" i="14" s="1"/>
  <c r="BV22" i="14" s="1"/>
  <c r="BW28" i="14"/>
  <c r="BW27" i="14" s="1"/>
  <c r="BW26" i="14" s="1"/>
  <c r="BW22" i="14" s="1"/>
  <c r="K29" i="14"/>
  <c r="K23" i="14" s="1"/>
  <c r="L29" i="14"/>
  <c r="L23" i="14" s="1"/>
  <c r="M29" i="14"/>
  <c r="M23" i="14" s="1"/>
  <c r="N29" i="14"/>
  <c r="N23" i="14" s="1"/>
  <c r="O29" i="14"/>
  <c r="O23" i="14" s="1"/>
  <c r="AO29" i="14"/>
  <c r="E29" i="14" s="1"/>
  <c r="E23" i="14" s="1"/>
  <c r="AP29" i="14"/>
  <c r="AQ29" i="14"/>
  <c r="AR29" i="14"/>
  <c r="AS29" i="14"/>
  <c r="AU29" i="14"/>
  <c r="AV29" i="14"/>
  <c r="AW29" i="14"/>
  <c r="AX29" i="14"/>
  <c r="AY29" i="14"/>
  <c r="R30" i="14"/>
  <c r="R29" i="14" s="1"/>
  <c r="S30" i="14"/>
  <c r="S29" i="14" s="1"/>
  <c r="T30" i="14"/>
  <c r="T29" i="14" s="1"/>
  <c r="U30" i="14"/>
  <c r="U29" i="14" s="1"/>
  <c r="W30" i="14"/>
  <c r="W29" i="14" s="1"/>
  <c r="W23" i="14" s="1"/>
  <c r="X30" i="14"/>
  <c r="X29" i="14" s="1"/>
  <c r="X23" i="14" s="1"/>
  <c r="Y30" i="14"/>
  <c r="Y29" i="14" s="1"/>
  <c r="Y23" i="14" s="1"/>
  <c r="Z30" i="14"/>
  <c r="Z29" i="14" s="1"/>
  <c r="Z23" i="14" s="1"/>
  <c r="AA30" i="14"/>
  <c r="AA29" i="14" s="1"/>
  <c r="AA23" i="14" s="1"/>
  <c r="AC30" i="14"/>
  <c r="E30" i="14" s="1"/>
  <c r="AD30" i="14"/>
  <c r="AD29" i="14" s="1"/>
  <c r="AD23" i="14" s="1"/>
  <c r="AE30" i="14"/>
  <c r="AE29" i="14" s="1"/>
  <c r="AF30" i="14"/>
  <c r="AF29" i="14" s="1"/>
  <c r="AF23" i="14" s="1"/>
  <c r="AG30" i="14"/>
  <c r="AG29" i="14" s="1"/>
  <c r="AG23" i="14" s="1"/>
  <c r="AI30" i="14"/>
  <c r="AI29" i="14" s="1"/>
  <c r="AI23" i="14" s="1"/>
  <c r="AJ30" i="14"/>
  <c r="AJ29" i="14" s="1"/>
  <c r="AJ23" i="14" s="1"/>
  <c r="AK30" i="14"/>
  <c r="AK29" i="14" s="1"/>
  <c r="AK23" i="14" s="1"/>
  <c r="AL30" i="14"/>
  <c r="AL29" i="14" s="1"/>
  <c r="AL23" i="14" s="1"/>
  <c r="AM30" i="14"/>
  <c r="AM29" i="14" s="1"/>
  <c r="AM23" i="14" s="1"/>
  <c r="AO30" i="14"/>
  <c r="AQ30" i="14"/>
  <c r="AR30" i="14"/>
  <c r="AS30" i="14"/>
  <c r="AU30" i="14"/>
  <c r="AV30" i="14"/>
  <c r="AW30" i="14"/>
  <c r="AX30" i="14"/>
  <c r="AY30" i="14"/>
  <c r="BM30" i="14"/>
  <c r="BN30" i="14"/>
  <c r="BO30" i="14"/>
  <c r="BP30" i="14"/>
  <c r="BP29" i="14" s="1"/>
  <c r="BP23" i="14" s="1"/>
  <c r="BQ30" i="14"/>
  <c r="BQ29" i="14" s="1"/>
  <c r="BQ23" i="14" s="1"/>
  <c r="BS30" i="14"/>
  <c r="BS29" i="14" s="1"/>
  <c r="BS23" i="14" s="1"/>
  <c r="BT30" i="14"/>
  <c r="BT29" i="14" s="1"/>
  <c r="BT23" i="14" s="1"/>
  <c r="BU30" i="14"/>
  <c r="BU29" i="14" s="1"/>
  <c r="BU23" i="14" s="1"/>
  <c r="BV30" i="14"/>
  <c r="BV29" i="14" s="1"/>
  <c r="BV23" i="14" s="1"/>
  <c r="BW30" i="14"/>
  <c r="BW29" i="14" s="1"/>
  <c r="BW23" i="14" s="1"/>
  <c r="Q31" i="14"/>
  <c r="E31" i="14" s="1"/>
  <c r="R31" i="14"/>
  <c r="F31" i="14" s="1"/>
  <c r="S31" i="14"/>
  <c r="G31" i="14" s="1"/>
  <c r="T31" i="14"/>
  <c r="H31" i="14" s="1"/>
  <c r="U31" i="14"/>
  <c r="I31" i="14" s="1"/>
  <c r="W31" i="14"/>
  <c r="X31" i="14"/>
  <c r="Y31" i="14"/>
  <c r="Z31" i="14"/>
  <c r="AA31" i="14"/>
  <c r="AC31" i="14"/>
  <c r="AD31" i="14"/>
  <c r="AE31" i="14"/>
  <c r="AF31" i="14"/>
  <c r="AG31" i="14"/>
  <c r="AI31" i="14"/>
  <c r="AJ31" i="14"/>
  <c r="AK31" i="14"/>
  <c r="AL31" i="14"/>
  <c r="AM31" i="14"/>
  <c r="AO31" i="14"/>
  <c r="AQ31" i="14"/>
  <c r="AR31" i="14"/>
  <c r="AS31" i="14"/>
  <c r="AU31" i="14"/>
  <c r="AV31" i="14"/>
  <c r="AW31" i="14"/>
  <c r="AX31" i="14"/>
  <c r="AY31" i="14"/>
  <c r="BM31" i="14"/>
  <c r="BN31" i="14"/>
  <c r="BO31" i="14"/>
  <c r="BP31" i="14"/>
  <c r="BQ31" i="14"/>
  <c r="BS31" i="14"/>
  <c r="BT31" i="14"/>
  <c r="BU31" i="14"/>
  <c r="BV31" i="14"/>
  <c r="BW31" i="14"/>
  <c r="Q32" i="14"/>
  <c r="E32" i="14" s="1"/>
  <c r="R32" i="14"/>
  <c r="F32" i="14" s="1"/>
  <c r="S32" i="14"/>
  <c r="G32" i="14" s="1"/>
  <c r="T32" i="14"/>
  <c r="H32" i="14" s="1"/>
  <c r="U32" i="14"/>
  <c r="I32" i="14" s="1"/>
  <c r="W32" i="14"/>
  <c r="X32" i="14"/>
  <c r="Y32" i="14"/>
  <c r="Z32" i="14"/>
  <c r="AA32" i="14"/>
  <c r="AC32" i="14"/>
  <c r="AE32" i="14"/>
  <c r="AF32" i="14"/>
  <c r="AG32" i="14"/>
  <c r="AI32" i="14"/>
  <c r="AJ32" i="14"/>
  <c r="AK32" i="14"/>
  <c r="AL32" i="14"/>
  <c r="AM32" i="14"/>
  <c r="AO32" i="14"/>
  <c r="AP32" i="14"/>
  <c r="AR32" i="14"/>
  <c r="AS32" i="14"/>
  <c r="AU32" i="14"/>
  <c r="AV32" i="14"/>
  <c r="AW32" i="14"/>
  <c r="AX32" i="14"/>
  <c r="AY32" i="14"/>
  <c r="BN32" i="14"/>
  <c r="BO32" i="14"/>
  <c r="BP32" i="14"/>
  <c r="BQ32" i="14"/>
  <c r="BS32" i="14"/>
  <c r="BT32" i="14"/>
  <c r="BU32" i="14"/>
  <c r="BV32" i="14"/>
  <c r="BW32" i="14"/>
  <c r="Q33" i="14"/>
  <c r="E33" i="14" s="1"/>
  <c r="R33" i="14"/>
  <c r="F33" i="14" s="1"/>
  <c r="S33" i="14"/>
  <c r="G33" i="14" s="1"/>
  <c r="T33" i="14"/>
  <c r="H33" i="14" s="1"/>
  <c r="U33" i="14"/>
  <c r="I33" i="14" s="1"/>
  <c r="W33" i="14"/>
  <c r="X33" i="14"/>
  <c r="Y33" i="14"/>
  <c r="Z33" i="14"/>
  <c r="AA33" i="14"/>
  <c r="AC33" i="14"/>
  <c r="AD33" i="14"/>
  <c r="AE33" i="14"/>
  <c r="AF33" i="14"/>
  <c r="AG33" i="14"/>
  <c r="AI33" i="14"/>
  <c r="AJ33" i="14"/>
  <c r="AK33" i="14"/>
  <c r="AL33" i="14"/>
  <c r="AM33" i="14"/>
  <c r="AO33" i="14"/>
  <c r="AP33" i="14"/>
  <c r="AQ33" i="14"/>
  <c r="AR33" i="14"/>
  <c r="AS33" i="14"/>
  <c r="AU33" i="14"/>
  <c r="AV33" i="14"/>
  <c r="AW33" i="14"/>
  <c r="AX33" i="14"/>
  <c r="AY33" i="14"/>
  <c r="BM33" i="14"/>
  <c r="BN33" i="14"/>
  <c r="BO33" i="14"/>
  <c r="BP33" i="14"/>
  <c r="BQ33" i="14"/>
  <c r="BS33" i="14"/>
  <c r="BT33" i="14"/>
  <c r="BU33" i="14"/>
  <c r="BV33" i="14"/>
  <c r="BW33" i="14"/>
  <c r="Q34" i="14"/>
  <c r="E34" i="14" s="1"/>
  <c r="R34" i="14"/>
  <c r="F34" i="14" s="1"/>
  <c r="S34" i="14"/>
  <c r="G34" i="14" s="1"/>
  <c r="T34" i="14"/>
  <c r="H34" i="14" s="1"/>
  <c r="U34" i="14"/>
  <c r="I34" i="14" s="1"/>
  <c r="W34" i="14"/>
  <c r="X34" i="14"/>
  <c r="Y34" i="14"/>
  <c r="Z34" i="14"/>
  <c r="AC34" i="14"/>
  <c r="AD34" i="14"/>
  <c r="AE34" i="14"/>
  <c r="AF34" i="14"/>
  <c r="AG34" i="14"/>
  <c r="AI34" i="14"/>
  <c r="AJ34" i="14"/>
  <c r="AK34" i="14"/>
  <c r="AL34" i="14"/>
  <c r="AM34" i="14"/>
  <c r="AO34" i="14"/>
  <c r="AP34" i="14"/>
  <c r="AQ34" i="14"/>
  <c r="AR34" i="14"/>
  <c r="AS34" i="14"/>
  <c r="AU34" i="14"/>
  <c r="AV34" i="14"/>
  <c r="AW34" i="14"/>
  <c r="AX34" i="14"/>
  <c r="AY34" i="14"/>
  <c r="BM34" i="14"/>
  <c r="BN34" i="14"/>
  <c r="BO34" i="14"/>
  <c r="BP34" i="14"/>
  <c r="BQ34" i="14"/>
  <c r="BS34" i="14"/>
  <c r="BT34" i="14"/>
  <c r="BU34" i="14"/>
  <c r="BV34" i="14"/>
  <c r="BW34" i="14"/>
  <c r="E35" i="14"/>
  <c r="F35" i="14"/>
  <c r="G35" i="14"/>
  <c r="H35" i="14"/>
  <c r="I35" i="14"/>
  <c r="E36" i="14"/>
  <c r="F36" i="14"/>
  <c r="G36" i="14"/>
  <c r="H36" i="14"/>
  <c r="I36" i="14"/>
  <c r="A37" i="14"/>
  <c r="B37" i="14"/>
  <c r="C37" i="14"/>
  <c r="Q37" i="14"/>
  <c r="R37" i="14"/>
  <c r="S37" i="14"/>
  <c r="T37" i="14"/>
  <c r="U37" i="14"/>
  <c r="W37" i="14"/>
  <c r="X37" i="14"/>
  <c r="Y37" i="14"/>
  <c r="Z37" i="14"/>
  <c r="AA37" i="14"/>
  <c r="AI37" i="14"/>
  <c r="AJ37" i="14"/>
  <c r="AK37" i="14"/>
  <c r="AL37" i="14"/>
  <c r="AM37" i="14"/>
  <c r="AO37" i="14"/>
  <c r="AP37" i="14"/>
  <c r="AQ37" i="14"/>
  <c r="AR37" i="14"/>
  <c r="AS37" i="14"/>
  <c r="AU37" i="14"/>
  <c r="AV37" i="14"/>
  <c r="AW37" i="14"/>
  <c r="AX37" i="14"/>
  <c r="AY37" i="14"/>
  <c r="BA37" i="14"/>
  <c r="BB37" i="14"/>
  <c r="BC37" i="14"/>
  <c r="BD37" i="14"/>
  <c r="BE37" i="14"/>
  <c r="BG37" i="14"/>
  <c r="BH37" i="14"/>
  <c r="BI37" i="14"/>
  <c r="BJ37" i="14"/>
  <c r="BK37" i="14"/>
  <c r="BM37" i="14"/>
  <c r="BN37" i="14"/>
  <c r="BO37" i="14"/>
  <c r="BP37" i="14"/>
  <c r="BQ37" i="14"/>
  <c r="BS37" i="14"/>
  <c r="BT37" i="14"/>
  <c r="BU37" i="14"/>
  <c r="BV37" i="14"/>
  <c r="BW37" i="14"/>
  <c r="E38" i="14"/>
  <c r="E37" i="14" s="1"/>
  <c r="F38" i="14"/>
  <c r="G38" i="14"/>
  <c r="H38" i="14"/>
  <c r="I38" i="14"/>
  <c r="E39" i="14"/>
  <c r="F39" i="14"/>
  <c r="G39" i="14"/>
  <c r="H39" i="14"/>
  <c r="I39" i="14"/>
  <c r="E40" i="14"/>
  <c r="F40" i="14"/>
  <c r="G40" i="14"/>
  <c r="H40" i="14"/>
  <c r="I40" i="14"/>
  <c r="E41" i="14"/>
  <c r="F41" i="14"/>
  <c r="G41" i="14"/>
  <c r="H41" i="14"/>
  <c r="I41" i="14"/>
  <c r="E42" i="14"/>
  <c r="F42" i="14"/>
  <c r="G42" i="14"/>
  <c r="H42" i="14"/>
  <c r="I42" i="14"/>
  <c r="E43" i="14"/>
  <c r="F43" i="14"/>
  <c r="G43" i="14"/>
  <c r="H43" i="14"/>
  <c r="I43" i="14"/>
  <c r="E44" i="14"/>
  <c r="F44" i="14"/>
  <c r="G44" i="14"/>
  <c r="H44" i="14"/>
  <c r="I44" i="14"/>
  <c r="AE23" i="14" l="1"/>
  <c r="AE27" i="14"/>
  <c r="AE26" i="14" s="1"/>
  <c r="AE22" i="14" s="1"/>
  <c r="U23" i="14"/>
  <c r="I29" i="14"/>
  <c r="I23" i="14" s="1"/>
  <c r="T23" i="14"/>
  <c r="H29" i="14"/>
  <c r="H23" i="14" s="1"/>
  <c r="S23" i="14"/>
  <c r="S27" i="14"/>
  <c r="S26" i="14" s="1"/>
  <c r="S22" i="14" s="1"/>
  <c r="G29" i="14"/>
  <c r="G23" i="14" s="1"/>
  <c r="R23" i="14"/>
  <c r="F29" i="14"/>
  <c r="F23" i="14" s="1"/>
  <c r="I30" i="14"/>
  <c r="H30" i="14"/>
  <c r="G30" i="14"/>
  <c r="F30" i="14"/>
  <c r="AY27" i="14"/>
  <c r="AY26" i="14" s="1"/>
  <c r="AQ27" i="14"/>
  <c r="AQ26" i="14" s="1"/>
  <c r="BQ27" i="14"/>
  <c r="BQ26" i="14" s="1"/>
  <c r="BQ22" i="14" s="1"/>
  <c r="BP27" i="14"/>
  <c r="BP26" i="14" s="1"/>
  <c r="BP22" i="14" s="1"/>
  <c r="BO27" i="14"/>
  <c r="BO26" i="14" s="1"/>
  <c r="BO22" i="14" s="1"/>
  <c r="BN27" i="14"/>
  <c r="BN26" i="14" s="1"/>
  <c r="BN22" i="14" s="1"/>
  <c r="BM27" i="14"/>
  <c r="BM26" i="14" s="1"/>
  <c r="BM22" i="14" s="1"/>
  <c r="AX27" i="14"/>
  <c r="AX26" i="14" s="1"/>
  <c r="AW27" i="14"/>
  <c r="AW26" i="14" s="1"/>
  <c r="AV27" i="14"/>
  <c r="AV26" i="14" s="1"/>
  <c r="AU27" i="14"/>
  <c r="AU26" i="14" s="1"/>
  <c r="AS27" i="14"/>
  <c r="AS26" i="14" s="1"/>
  <c r="AR27" i="14"/>
  <c r="AR26" i="14" s="1"/>
  <c r="AP27" i="14"/>
  <c r="AP26" i="14" s="1"/>
  <c r="AO27" i="14"/>
  <c r="AO26" i="14" s="1"/>
  <c r="O28" i="14"/>
  <c r="O27" i="14" s="1"/>
  <c r="O26" i="14" s="1"/>
  <c r="O22" i="14" s="1"/>
  <c r="N28" i="14"/>
  <c r="N27" i="14" s="1"/>
  <c r="N26" i="14" s="1"/>
  <c r="N22" i="14" s="1"/>
  <c r="M28" i="14"/>
  <c r="M27" i="14" s="1"/>
  <c r="M26" i="14" s="1"/>
  <c r="M22" i="14" s="1"/>
  <c r="L28" i="14"/>
  <c r="L27" i="14" s="1"/>
  <c r="L26" i="14" s="1"/>
  <c r="L22" i="14" s="1"/>
  <c r="K28" i="14"/>
  <c r="K27" i="14" s="1"/>
  <c r="K26" i="14" s="1"/>
  <c r="K22" i="14" s="1"/>
  <c r="I28" i="14"/>
  <c r="I27" i="14" s="1"/>
  <c r="I26" i="14" s="1"/>
  <c r="I22" i="14" s="1"/>
  <c r="H28" i="14"/>
  <c r="H27" i="14" s="1"/>
  <c r="H26" i="14" s="1"/>
  <c r="H22" i="14" s="1"/>
  <c r="G28" i="14"/>
  <c r="G27" i="14" s="1"/>
  <c r="G26" i="14" s="1"/>
  <c r="G22" i="14" s="1"/>
  <c r="F28" i="14"/>
  <c r="F27" i="14" s="1"/>
  <c r="F26" i="14" s="1"/>
  <c r="F22" i="14" s="1"/>
  <c r="E28" i="14"/>
  <c r="E27" i="14" s="1"/>
  <c r="E26" i="14" s="1"/>
  <c r="E22" i="14" s="1"/>
  <c r="BW20" i="14"/>
  <c r="BV20" i="14"/>
  <c r="BU20" i="14"/>
  <c r="BT20" i="14"/>
  <c r="BS20" i="14"/>
  <c r="BQ20" i="14"/>
  <c r="BP20" i="14"/>
  <c r="BO20" i="14"/>
  <c r="BN20" i="14"/>
  <c r="BM20" i="14"/>
  <c r="AM20" i="14"/>
  <c r="AL20" i="14"/>
  <c r="AK20" i="14"/>
  <c r="AJ20" i="14"/>
  <c r="AI20" i="14"/>
  <c r="AG20" i="14"/>
  <c r="AF20" i="14"/>
  <c r="AE20" i="14"/>
  <c r="AD20" i="14"/>
  <c r="AC20" i="14"/>
  <c r="AA20" i="14"/>
  <c r="Z20" i="14"/>
  <c r="Y20" i="14"/>
  <c r="X20" i="14"/>
  <c r="W20" i="14"/>
  <c r="U20" i="14"/>
  <c r="T20" i="14"/>
  <c r="S20" i="14"/>
  <c r="R20" i="14"/>
  <c r="Q20" i="14"/>
  <c r="O20" i="14"/>
  <c r="N20" i="14"/>
  <c r="M20" i="14"/>
  <c r="L20" i="14"/>
  <c r="K20" i="14"/>
  <c r="I20" i="14"/>
  <c r="H20" i="14"/>
  <c r="G20" i="14"/>
  <c r="F20" i="14"/>
  <c r="E20" i="14"/>
  <c r="A12" i="13"/>
  <c r="A20" i="13"/>
  <c r="B20" i="13"/>
  <c r="A21" i="13"/>
  <c r="B21" i="13"/>
  <c r="D21" i="13"/>
  <c r="E21" i="13"/>
  <c r="F21" i="13"/>
  <c r="G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22" i="13"/>
  <c r="B22" i="13"/>
  <c r="A23" i="13"/>
  <c r="B23" i="13"/>
  <c r="A24" i="13"/>
  <c r="B24" i="13"/>
  <c r="A25" i="13"/>
  <c r="B25" i="13"/>
  <c r="A26" i="13"/>
  <c r="B26" i="13"/>
  <c r="A27" i="13"/>
  <c r="B27" i="13"/>
  <c r="D27" i="13"/>
  <c r="D26" i="13" s="1"/>
  <c r="D22" i="13" s="1"/>
  <c r="E27" i="13"/>
  <c r="E26" i="13" s="1"/>
  <c r="E22" i="13" s="1"/>
  <c r="F27" i="13"/>
  <c r="F26" i="13" s="1"/>
  <c r="F22" i="13" s="1"/>
  <c r="G27" i="13"/>
  <c r="G26" i="13" s="1"/>
  <c r="G22" i="13" s="1"/>
  <c r="H27" i="13"/>
  <c r="H26" i="13" s="1"/>
  <c r="H22" i="13" s="1"/>
  <c r="I27" i="13"/>
  <c r="I26" i="13" s="1"/>
  <c r="I22" i="13" s="1"/>
  <c r="J27" i="13"/>
  <c r="J26" i="13" s="1"/>
  <c r="J22" i="13" s="1"/>
  <c r="K27" i="13"/>
  <c r="K26" i="13" s="1"/>
  <c r="K22" i="13" s="1"/>
  <c r="L27" i="13"/>
  <c r="L26" i="13" s="1"/>
  <c r="L22" i="13" s="1"/>
  <c r="M27" i="13"/>
  <c r="M26" i="13" s="1"/>
  <c r="M22" i="13" s="1"/>
  <c r="N27" i="13"/>
  <c r="N26" i="13" s="1"/>
  <c r="N22" i="13" s="1"/>
  <c r="O27" i="13"/>
  <c r="O26" i="13" s="1"/>
  <c r="O22" i="13" s="1"/>
  <c r="P27" i="13"/>
  <c r="P26" i="13" s="1"/>
  <c r="P22" i="13" s="1"/>
  <c r="Q27" i="13"/>
  <c r="Q26" i="13" s="1"/>
  <c r="Q22" i="13" s="1"/>
  <c r="R27" i="13"/>
  <c r="R26" i="13" s="1"/>
  <c r="R22" i="13" s="1"/>
  <c r="S27" i="13"/>
  <c r="S26" i="13" s="1"/>
  <c r="S22" i="13" s="1"/>
  <c r="T27" i="13"/>
  <c r="T26" i="13" s="1"/>
  <c r="T22" i="13" s="1"/>
  <c r="U27" i="13"/>
  <c r="U26" i="13" s="1"/>
  <c r="U22" i="13" s="1"/>
  <c r="V27" i="13"/>
  <c r="V26" i="13" s="1"/>
  <c r="V22" i="13" s="1"/>
  <c r="W27" i="13"/>
  <c r="W26" i="13" s="1"/>
  <c r="W22" i="13" s="1"/>
  <c r="X27" i="13"/>
  <c r="X26" i="13" s="1"/>
  <c r="X22" i="13" s="1"/>
  <c r="Y27" i="13"/>
  <c r="Y26" i="13" s="1"/>
  <c r="Y22" i="13" s="1"/>
  <c r="AC27" i="13"/>
  <c r="AC26" i="13" s="1"/>
  <c r="AC22" i="13" s="1"/>
  <c r="Z28" i="13"/>
  <c r="Z27" i="13" s="1"/>
  <c r="Z26" i="13" s="1"/>
  <c r="Z22" i="13" s="1"/>
  <c r="AA28" i="13"/>
  <c r="AA27" i="13" s="1"/>
  <c r="AA26" i="13" s="1"/>
  <c r="AA22" i="13" s="1"/>
  <c r="AB28" i="13"/>
  <c r="AD28" i="13"/>
  <c r="AE28" i="13"/>
  <c r="AF28" i="13"/>
  <c r="AG28" i="13"/>
  <c r="AG27" i="13" s="1"/>
  <c r="AG26" i="13" s="1"/>
  <c r="AG22" i="13" s="1"/>
  <c r="AH28" i="13"/>
  <c r="AH27" i="13" s="1"/>
  <c r="AH26" i="13" s="1"/>
  <c r="AH22" i="13" s="1"/>
  <c r="AI28" i="13"/>
  <c r="AJ28" i="13"/>
  <c r="AJ27" i="13" s="1"/>
  <c r="AJ26" i="13" s="1"/>
  <c r="AJ22" i="13" s="1"/>
  <c r="AK28" i="13"/>
  <c r="AL28" i="13"/>
  <c r="D29" i="13"/>
  <c r="D23" i="13" s="1"/>
  <c r="E29" i="13"/>
  <c r="E23" i="13" s="1"/>
  <c r="F29" i="13"/>
  <c r="F23" i="13" s="1"/>
  <c r="G29" i="13"/>
  <c r="G23" i="13" s="1"/>
  <c r="H29" i="13"/>
  <c r="H23" i="13" s="1"/>
  <c r="I29" i="13"/>
  <c r="I23" i="13" s="1"/>
  <c r="J29" i="13"/>
  <c r="J23" i="13" s="1"/>
  <c r="K29" i="13"/>
  <c r="K23" i="13" s="1"/>
  <c r="L29" i="13"/>
  <c r="L23" i="13" s="1"/>
  <c r="M29" i="13"/>
  <c r="M23" i="13" s="1"/>
  <c r="N29" i="13"/>
  <c r="N23" i="13" s="1"/>
  <c r="O29" i="13"/>
  <c r="O23" i="13" s="1"/>
  <c r="P29" i="13"/>
  <c r="P23" i="13" s="1"/>
  <c r="Q29" i="13"/>
  <c r="Q23" i="13" s="1"/>
  <c r="R29" i="13"/>
  <c r="R23" i="13" s="1"/>
  <c r="S29" i="13"/>
  <c r="S23" i="13" s="1"/>
  <c r="T29" i="13"/>
  <c r="T23" i="13" s="1"/>
  <c r="U29" i="13"/>
  <c r="U23" i="13" s="1"/>
  <c r="V29" i="13"/>
  <c r="V23" i="13" s="1"/>
  <c r="W29" i="13"/>
  <c r="W23" i="13" s="1"/>
  <c r="X29" i="13"/>
  <c r="X23" i="13" s="1"/>
  <c r="Z29" i="13"/>
  <c r="AG29" i="13"/>
  <c r="AH29" i="13"/>
  <c r="AJ29" i="13"/>
  <c r="D30" i="13"/>
  <c r="E30" i="13"/>
  <c r="F30" i="13"/>
  <c r="G30" i="13"/>
  <c r="H30" i="13"/>
  <c r="I30" i="13"/>
  <c r="J30" i="13"/>
  <c r="K30" i="13"/>
  <c r="L30" i="13"/>
  <c r="M30" i="13"/>
  <c r="N30" i="13"/>
  <c r="O30" i="13"/>
  <c r="P30" i="13"/>
  <c r="Q30" i="13"/>
  <c r="R30" i="13"/>
  <c r="S30" i="13"/>
  <c r="T30" i="13"/>
  <c r="U30" i="13"/>
  <c r="V30" i="13"/>
  <c r="W30" i="13"/>
  <c r="X30" i="13"/>
  <c r="Z30" i="13"/>
  <c r="AG30" i="13"/>
  <c r="AH30" i="13"/>
  <c r="AI30" i="13"/>
  <c r="AJ30" i="13"/>
  <c r="AK30" i="13"/>
  <c r="AL30" i="13"/>
  <c r="Y32" i="13"/>
  <c r="AA32" i="13"/>
  <c r="AA23" i="13" s="1"/>
  <c r="AB32" i="13"/>
  <c r="AB23" i="13" s="1"/>
  <c r="AC32" i="13"/>
  <c r="AC23" i="13" s="1"/>
  <c r="AD32" i="13"/>
  <c r="AD23" i="13" s="1"/>
  <c r="AE32" i="13"/>
  <c r="AE23" i="13" s="1"/>
  <c r="Y33" i="13"/>
  <c r="Y30" i="13" s="1"/>
  <c r="AF30" i="13" s="1"/>
  <c r="Z33" i="13"/>
  <c r="Z32" i="13" s="1"/>
  <c r="Z23" i="13" s="1"/>
  <c r="AF33" i="13"/>
  <c r="AF32" i="13" s="1"/>
  <c r="AF23" i="13" s="1"/>
  <c r="AG33" i="13"/>
  <c r="AG32" i="13" s="1"/>
  <c r="AG23" i="13" s="1"/>
  <c r="AH33" i="13"/>
  <c r="AH32" i="13" s="1"/>
  <c r="AH23" i="13" s="1"/>
  <c r="AI33" i="13"/>
  <c r="AI32" i="13" s="1"/>
  <c r="AI23" i="13" s="1"/>
  <c r="AJ33" i="13"/>
  <c r="AJ32" i="13" s="1"/>
  <c r="AJ23" i="13" s="1"/>
  <c r="AK33" i="13"/>
  <c r="AK32" i="13" s="1"/>
  <c r="AK23" i="13" s="1"/>
  <c r="AL33" i="13"/>
  <c r="AL32" i="13" s="1"/>
  <c r="AL23" i="13" s="1"/>
  <c r="Z34" i="13"/>
  <c r="AF34" i="13"/>
  <c r="AG34" i="13"/>
  <c r="AH34" i="13"/>
  <c r="AI34" i="13"/>
  <c r="AJ34" i="13"/>
  <c r="AK34" i="13"/>
  <c r="AL34" i="13"/>
  <c r="Z35" i="13"/>
  <c r="AF35" i="13"/>
  <c r="AG35" i="13"/>
  <c r="AH35" i="13"/>
  <c r="AI35" i="13"/>
  <c r="AJ35" i="13"/>
  <c r="AK35" i="13"/>
  <c r="AL35" i="13"/>
  <c r="Y29" i="13" l="1"/>
  <c r="Y23" i="13"/>
  <c r="AF29" i="13"/>
  <c r="AF27" i="13"/>
  <c r="AF26" i="13" s="1"/>
  <c r="AF22" i="13" s="1"/>
  <c r="AE29" i="13"/>
  <c r="AL29" i="13" s="1"/>
  <c r="AL27" i="13" s="1"/>
  <c r="AL26" i="13" s="1"/>
  <c r="AL22" i="13" s="1"/>
  <c r="AL20" i="13" s="1"/>
  <c r="AD29" i="13"/>
  <c r="AK29" i="13" s="1"/>
  <c r="AK27" i="13" s="1"/>
  <c r="AK26" i="13" s="1"/>
  <c r="AK22" i="13" s="1"/>
  <c r="AK20" i="13" s="1"/>
  <c r="AB29" i="13"/>
  <c r="AI29" i="13" s="1"/>
  <c r="AI27" i="13" s="1"/>
  <c r="AI26" i="13" s="1"/>
  <c r="AI22" i="13" s="1"/>
  <c r="AI20" i="13" s="1"/>
  <c r="AJ20" i="13"/>
  <c r="AH20" i="13"/>
  <c r="AG20" i="13"/>
  <c r="AF20" i="13"/>
  <c r="AC20" i="13"/>
  <c r="AA20" i="13"/>
  <c r="Z20" i="13"/>
  <c r="Y20" i="13"/>
  <c r="X20" i="13"/>
  <c r="W20" i="13"/>
  <c r="V20" i="13"/>
  <c r="U20" i="13"/>
  <c r="T20" i="13"/>
  <c r="S20" i="13"/>
  <c r="R20" i="13"/>
  <c r="Q20" i="13"/>
  <c r="P20" i="13"/>
  <c r="O20" i="13"/>
  <c r="N20" i="13"/>
  <c r="M20" i="13"/>
  <c r="L20" i="13"/>
  <c r="K20" i="13"/>
  <c r="J20" i="13"/>
  <c r="I20" i="13"/>
  <c r="H20" i="13"/>
  <c r="G20" i="13"/>
  <c r="F20" i="13"/>
  <c r="E20" i="13"/>
  <c r="D20" i="13"/>
  <c r="A12" i="12"/>
  <c r="A20" i="12"/>
  <c r="B20" i="12"/>
  <c r="A21" i="12"/>
  <c r="B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22" i="12"/>
  <c r="B22" i="12"/>
  <c r="A23" i="12"/>
  <c r="B23" i="12"/>
  <c r="A24" i="12"/>
  <c r="B24" i="12"/>
  <c r="A25" i="12"/>
  <c r="B25" i="12"/>
  <c r="A26" i="12"/>
  <c r="B26" i="12"/>
  <c r="A27" i="12"/>
  <c r="B27" i="12"/>
  <c r="D27" i="12"/>
  <c r="D26" i="12" s="1"/>
  <c r="D22" i="12" s="1"/>
  <c r="E27" i="12"/>
  <c r="E26" i="12" s="1"/>
  <c r="E22" i="12" s="1"/>
  <c r="F27" i="12"/>
  <c r="F26" i="12" s="1"/>
  <c r="F22" i="12" s="1"/>
  <c r="G27" i="12"/>
  <c r="G26" i="12" s="1"/>
  <c r="G22" i="12" s="1"/>
  <c r="H27" i="12"/>
  <c r="H26" i="12" s="1"/>
  <c r="H22" i="12" s="1"/>
  <c r="I27" i="12"/>
  <c r="I26" i="12" s="1"/>
  <c r="I22" i="12" s="1"/>
  <c r="J27" i="12"/>
  <c r="J26" i="12" s="1"/>
  <c r="J22" i="12" s="1"/>
  <c r="K27" i="12"/>
  <c r="K26" i="12" s="1"/>
  <c r="K22" i="12" s="1"/>
  <c r="L27" i="12"/>
  <c r="L26" i="12" s="1"/>
  <c r="L22" i="12" s="1"/>
  <c r="M27" i="12"/>
  <c r="M26" i="12" s="1"/>
  <c r="M22" i="12" s="1"/>
  <c r="N27" i="12"/>
  <c r="N26" i="12" s="1"/>
  <c r="N22" i="12" s="1"/>
  <c r="O27" i="12"/>
  <c r="O26" i="12" s="1"/>
  <c r="O22" i="12" s="1"/>
  <c r="P27" i="12"/>
  <c r="P26" i="12" s="1"/>
  <c r="P22" i="12" s="1"/>
  <c r="Q27" i="12"/>
  <c r="Q26" i="12" s="1"/>
  <c r="Q22" i="12" s="1"/>
  <c r="R27" i="12"/>
  <c r="R26" i="12" s="1"/>
  <c r="R22" i="12" s="1"/>
  <c r="S27" i="12"/>
  <c r="S26" i="12" s="1"/>
  <c r="S22" i="12" s="1"/>
  <c r="T27" i="12"/>
  <c r="T26" i="12" s="1"/>
  <c r="T22" i="12" s="1"/>
  <c r="U27" i="12"/>
  <c r="U26" i="12" s="1"/>
  <c r="U22" i="12" s="1"/>
  <c r="V27" i="12"/>
  <c r="V26" i="12" s="1"/>
  <c r="V22" i="12" s="1"/>
  <c r="W27" i="12"/>
  <c r="W26" i="12" s="1"/>
  <c r="W22" i="12" s="1"/>
  <c r="X27" i="12"/>
  <c r="X26" i="12" s="1"/>
  <c r="X22" i="12" s="1"/>
  <c r="Y27" i="12"/>
  <c r="Y26" i="12" s="1"/>
  <c r="Y22" i="12" s="1"/>
  <c r="Z28" i="12"/>
  <c r="Z27" i="12" s="1"/>
  <c r="Z26" i="12" s="1"/>
  <c r="Z22" i="12" s="1"/>
  <c r="AA28" i="12"/>
  <c r="AA27" i="12" s="1"/>
  <c r="AA26" i="12" s="1"/>
  <c r="AA22" i="12" s="1"/>
  <c r="AB28" i="12"/>
  <c r="AD28" i="12"/>
  <c r="AE28" i="12"/>
  <c r="AF28" i="12"/>
  <c r="AG28" i="12"/>
  <c r="AG27" i="12" s="1"/>
  <c r="AG26" i="12" s="1"/>
  <c r="AG22" i="12" s="1"/>
  <c r="AH28" i="12"/>
  <c r="AH27" i="12" s="1"/>
  <c r="AH26" i="12" s="1"/>
  <c r="AH22" i="12" s="1"/>
  <c r="AI28" i="12"/>
  <c r="AJ28" i="12"/>
  <c r="AK28" i="12"/>
  <c r="AL28" i="12"/>
  <c r="D29" i="12"/>
  <c r="D23" i="12" s="1"/>
  <c r="E29" i="12"/>
  <c r="E23" i="12" s="1"/>
  <c r="F29" i="12"/>
  <c r="F23" i="12" s="1"/>
  <c r="G29" i="12"/>
  <c r="G23" i="12" s="1"/>
  <c r="H29" i="12"/>
  <c r="H23" i="12" s="1"/>
  <c r="I29" i="12"/>
  <c r="I23" i="12" s="1"/>
  <c r="J29" i="12"/>
  <c r="J23" i="12" s="1"/>
  <c r="K29" i="12"/>
  <c r="K23" i="12" s="1"/>
  <c r="L29" i="12"/>
  <c r="L23" i="12" s="1"/>
  <c r="M29" i="12"/>
  <c r="M23" i="12" s="1"/>
  <c r="N29" i="12"/>
  <c r="N23" i="12" s="1"/>
  <c r="O29" i="12"/>
  <c r="O23" i="12" s="1"/>
  <c r="P29" i="12"/>
  <c r="P23" i="12" s="1"/>
  <c r="Q29" i="12"/>
  <c r="Q23" i="12" s="1"/>
  <c r="R29" i="12"/>
  <c r="R23" i="12" s="1"/>
  <c r="S29" i="12"/>
  <c r="S23" i="12" s="1"/>
  <c r="T29" i="12"/>
  <c r="T23" i="12" s="1"/>
  <c r="U29" i="12"/>
  <c r="U23" i="12" s="1"/>
  <c r="V29" i="12"/>
  <c r="V23" i="12" s="1"/>
  <c r="W29" i="12"/>
  <c r="W23" i="12" s="1"/>
  <c r="X29" i="12"/>
  <c r="X23" i="12" s="1"/>
  <c r="Z29" i="12"/>
  <c r="AG29" i="12"/>
  <c r="AH29" i="12"/>
  <c r="D30" i="12"/>
  <c r="E30" i="12"/>
  <c r="F30" i="12"/>
  <c r="G30" i="12"/>
  <c r="H30" i="12"/>
  <c r="I30" i="12"/>
  <c r="J30" i="12"/>
  <c r="K30" i="12"/>
  <c r="L30" i="12"/>
  <c r="M30" i="12"/>
  <c r="N30" i="12"/>
  <c r="O30" i="12"/>
  <c r="P30" i="12"/>
  <c r="Q30" i="12"/>
  <c r="R30" i="12"/>
  <c r="S30" i="12"/>
  <c r="T30" i="12"/>
  <c r="U30" i="12"/>
  <c r="V30" i="12"/>
  <c r="W30" i="12"/>
  <c r="X30" i="12"/>
  <c r="Z30" i="12"/>
  <c r="AG30" i="12"/>
  <c r="AH30"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AJ31" i="12"/>
  <c r="AK31" i="12"/>
  <c r="AL31" i="12"/>
  <c r="Y32" i="12"/>
  <c r="AA32" i="12"/>
  <c r="AA23" i="12" s="1"/>
  <c r="Y33" i="12"/>
  <c r="Y30" i="12" s="1"/>
  <c r="Z33" i="12"/>
  <c r="Z32" i="12" s="1"/>
  <c r="Z23" i="12" s="1"/>
  <c r="AB33" i="12"/>
  <c r="AB30" i="12" s="1"/>
  <c r="AI30" i="12" s="1"/>
  <c r="AC33" i="12"/>
  <c r="AC30" i="12" s="1"/>
  <c r="AJ30" i="12" s="1"/>
  <c r="AD33" i="12"/>
  <c r="AD30" i="12" s="1"/>
  <c r="AK30" i="12" s="1"/>
  <c r="AE33" i="12"/>
  <c r="AE30" i="12" s="1"/>
  <c r="AL30" i="12" s="1"/>
  <c r="AF33" i="12"/>
  <c r="AF30" i="12" s="1"/>
  <c r="AG33" i="12"/>
  <c r="AG32" i="12" s="1"/>
  <c r="AG23" i="12" s="1"/>
  <c r="AH33" i="12"/>
  <c r="AH32" i="12" s="1"/>
  <c r="AH23" i="12" s="1"/>
  <c r="AI33" i="12"/>
  <c r="AI32" i="12" s="1"/>
  <c r="AI23" i="12" s="1"/>
  <c r="AJ33" i="12"/>
  <c r="AJ32" i="12" s="1"/>
  <c r="AJ23" i="12" s="1"/>
  <c r="AK33" i="12"/>
  <c r="AK32" i="12" s="1"/>
  <c r="AK23" i="12" s="1"/>
  <c r="AL33" i="12"/>
  <c r="AL32" i="12" s="1"/>
  <c r="AL23" i="12" s="1"/>
  <c r="AB27" i="13" l="1"/>
  <c r="AB26" i="13" s="1"/>
  <c r="AB22" i="13" s="1"/>
  <c r="AB20" i="13" s="1"/>
  <c r="AD27" i="13"/>
  <c r="AD26" i="13" s="1"/>
  <c r="AD22" i="13" s="1"/>
  <c r="AD20" i="13" s="1"/>
  <c r="AE27" i="13"/>
  <c r="AE26" i="13" s="1"/>
  <c r="AE22" i="13" s="1"/>
  <c r="AE20" i="13" s="1"/>
  <c r="Y29" i="12"/>
  <c r="Y23" i="12" s="1"/>
  <c r="AF32" i="12"/>
  <c r="AE32" i="12"/>
  <c r="AD32" i="12"/>
  <c r="AC32" i="12"/>
  <c r="AB32" i="12"/>
  <c r="AH20" i="12"/>
  <c r="AG20" i="12"/>
  <c r="AA20" i="12"/>
  <c r="Z20" i="12"/>
  <c r="Y20" i="12"/>
  <c r="X20" i="12"/>
  <c r="W20" i="12"/>
  <c r="V20" i="12"/>
  <c r="U20" i="12"/>
  <c r="T20" i="12"/>
  <c r="S20" i="12"/>
  <c r="R20" i="12"/>
  <c r="Q20" i="12"/>
  <c r="P20" i="12"/>
  <c r="O20" i="12"/>
  <c r="N20" i="12"/>
  <c r="M20" i="12"/>
  <c r="L20" i="12"/>
  <c r="K20" i="12"/>
  <c r="J20" i="12"/>
  <c r="I20" i="12"/>
  <c r="H20" i="12"/>
  <c r="G20" i="12"/>
  <c r="F20" i="12"/>
  <c r="E20" i="12"/>
  <c r="D20" i="12"/>
  <c r="A12" i="11"/>
  <c r="A20" i="11"/>
  <c r="B20" i="11"/>
  <c r="A21" i="11"/>
  <c r="B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22" i="11"/>
  <c r="B22" i="11"/>
  <c r="A23" i="11"/>
  <c r="B23" i="11"/>
  <c r="A24" i="11"/>
  <c r="B24" i="11"/>
  <c r="A25" i="11"/>
  <c r="B25" i="11"/>
  <c r="A26" i="11"/>
  <c r="B26" i="11"/>
  <c r="A27" i="11"/>
  <c r="B27" i="11"/>
  <c r="D27" i="11"/>
  <c r="D26" i="11" s="1"/>
  <c r="D22" i="11" s="1"/>
  <c r="E27" i="11"/>
  <c r="E26" i="11" s="1"/>
  <c r="E22" i="11" s="1"/>
  <c r="F27" i="11"/>
  <c r="F26" i="11" s="1"/>
  <c r="F22" i="11" s="1"/>
  <c r="G27" i="11"/>
  <c r="G26" i="11" s="1"/>
  <c r="G22" i="11" s="1"/>
  <c r="H27" i="11"/>
  <c r="H26" i="11" s="1"/>
  <c r="H22" i="11" s="1"/>
  <c r="I27" i="11"/>
  <c r="I26" i="11" s="1"/>
  <c r="I22" i="11" s="1"/>
  <c r="J27" i="11"/>
  <c r="J26" i="11" s="1"/>
  <c r="J22" i="11" s="1"/>
  <c r="K27" i="11"/>
  <c r="K26" i="11" s="1"/>
  <c r="K22" i="11" s="1"/>
  <c r="L27" i="11"/>
  <c r="L26" i="11" s="1"/>
  <c r="L22" i="11" s="1"/>
  <c r="M27" i="11"/>
  <c r="M26" i="11" s="1"/>
  <c r="M22" i="11" s="1"/>
  <c r="N27" i="11"/>
  <c r="N26" i="11" s="1"/>
  <c r="N22" i="11" s="1"/>
  <c r="O27" i="11"/>
  <c r="O26" i="11" s="1"/>
  <c r="O22" i="11" s="1"/>
  <c r="P27" i="11"/>
  <c r="P26" i="11" s="1"/>
  <c r="P22" i="11" s="1"/>
  <c r="Q27" i="11"/>
  <c r="Q26" i="11" s="1"/>
  <c r="Q22" i="11" s="1"/>
  <c r="R27" i="11"/>
  <c r="R26" i="11" s="1"/>
  <c r="R22" i="11" s="1"/>
  <c r="S27" i="11"/>
  <c r="S26" i="11" s="1"/>
  <c r="S22" i="11" s="1"/>
  <c r="T27" i="11"/>
  <c r="T26" i="11" s="1"/>
  <c r="T22" i="11" s="1"/>
  <c r="U27" i="11"/>
  <c r="U26" i="11" s="1"/>
  <c r="U22" i="11" s="1"/>
  <c r="V27" i="11"/>
  <c r="V26" i="11" s="1"/>
  <c r="V22" i="11" s="1"/>
  <c r="W27" i="11"/>
  <c r="W26" i="11" s="1"/>
  <c r="W22" i="11" s="1"/>
  <c r="X27" i="11"/>
  <c r="X26" i="11" s="1"/>
  <c r="X22" i="11" s="1"/>
  <c r="Y27" i="11"/>
  <c r="Y26" i="11" s="1"/>
  <c r="Y22" i="11" s="1"/>
  <c r="Z28" i="11"/>
  <c r="Z27" i="11" s="1"/>
  <c r="Z26" i="11" s="1"/>
  <c r="Z22" i="11" s="1"/>
  <c r="AA28" i="11"/>
  <c r="AA27" i="11" s="1"/>
  <c r="AA26" i="11" s="1"/>
  <c r="AA22" i="11" s="1"/>
  <c r="AB28" i="11"/>
  <c r="AD28" i="11"/>
  <c r="AE28" i="11"/>
  <c r="AF28" i="11"/>
  <c r="AG28" i="11"/>
  <c r="AG27" i="11" s="1"/>
  <c r="AG26" i="11" s="1"/>
  <c r="AG22" i="11" s="1"/>
  <c r="AH28" i="11"/>
  <c r="AH27" i="11" s="1"/>
  <c r="AH26" i="11" s="1"/>
  <c r="AH22" i="11" s="1"/>
  <c r="AI28" i="11"/>
  <c r="AJ28" i="11"/>
  <c r="AK28" i="11"/>
  <c r="AL28" i="11"/>
  <c r="D29" i="11"/>
  <c r="D23" i="11" s="1"/>
  <c r="E29" i="11"/>
  <c r="E23" i="11" s="1"/>
  <c r="F29" i="11"/>
  <c r="F23" i="11" s="1"/>
  <c r="G29" i="11"/>
  <c r="G23" i="11" s="1"/>
  <c r="H29" i="11"/>
  <c r="H23" i="11" s="1"/>
  <c r="I29" i="11"/>
  <c r="I23" i="11" s="1"/>
  <c r="J29" i="11"/>
  <c r="J23" i="11" s="1"/>
  <c r="K29" i="11"/>
  <c r="K23" i="11" s="1"/>
  <c r="L29" i="11"/>
  <c r="L23" i="11" s="1"/>
  <c r="M29" i="11"/>
  <c r="M23" i="11" s="1"/>
  <c r="N29" i="11"/>
  <c r="N23" i="11" s="1"/>
  <c r="O29" i="11"/>
  <c r="O23" i="11" s="1"/>
  <c r="P29" i="11"/>
  <c r="P23" i="11" s="1"/>
  <c r="Q29" i="11"/>
  <c r="Q23" i="11" s="1"/>
  <c r="R29" i="11"/>
  <c r="R23" i="11" s="1"/>
  <c r="S29" i="11"/>
  <c r="S23" i="11" s="1"/>
  <c r="T29" i="11"/>
  <c r="T23" i="11" s="1"/>
  <c r="U29" i="11"/>
  <c r="U23" i="11" s="1"/>
  <c r="V29" i="11"/>
  <c r="V23" i="11" s="1"/>
  <c r="W29" i="11"/>
  <c r="W23" i="11" s="1"/>
  <c r="X29" i="11"/>
  <c r="X23" i="11" s="1"/>
  <c r="Z29" i="11"/>
  <c r="AG29" i="11"/>
  <c r="AH29" i="11"/>
  <c r="Y30" i="11"/>
  <c r="AA30" i="11"/>
  <c r="AA23" i="11" s="1"/>
  <c r="Y31" i="11"/>
  <c r="Z31" i="11"/>
  <c r="Z30" i="11" s="1"/>
  <c r="Z23" i="11" s="1"/>
  <c r="AB31" i="11"/>
  <c r="AB30" i="11" s="1"/>
  <c r="AC31" i="11"/>
  <c r="AC30" i="11" s="1"/>
  <c r="AD31" i="11"/>
  <c r="AD30" i="11" s="1"/>
  <c r="AE31" i="11"/>
  <c r="AE30" i="11" s="1"/>
  <c r="AF31" i="11"/>
  <c r="AF30" i="11" s="1"/>
  <c r="AG31" i="11"/>
  <c r="AG30" i="11" s="1"/>
  <c r="AG23" i="11" s="1"/>
  <c r="AH31" i="11"/>
  <c r="AH30" i="11" s="1"/>
  <c r="AH23" i="11" s="1"/>
  <c r="AI31" i="11"/>
  <c r="AI30" i="11" s="1"/>
  <c r="AI23" i="11" s="1"/>
  <c r="AJ31" i="11"/>
  <c r="AJ30" i="11" s="1"/>
  <c r="AJ23" i="11" s="1"/>
  <c r="AK31" i="11"/>
  <c r="AK30" i="11" s="1"/>
  <c r="AK23" i="11" s="1"/>
  <c r="AL31" i="11"/>
  <c r="AL30" i="11" s="1"/>
  <c r="AL23" i="11" s="1"/>
  <c r="AB23" i="12" l="1"/>
  <c r="AB29" i="12"/>
  <c r="AC23" i="12"/>
  <c r="AC29" i="12"/>
  <c r="AD23" i="12"/>
  <c r="AD29" i="12"/>
  <c r="AE23" i="12"/>
  <c r="AE29" i="12"/>
  <c r="AF23" i="12"/>
  <c r="AF29" i="12"/>
  <c r="AF27" i="12" s="1"/>
  <c r="AF26" i="12" s="1"/>
  <c r="AF22" i="12" s="1"/>
  <c r="AF20" i="12" s="1"/>
  <c r="Y29" i="11"/>
  <c r="Y23" i="11" s="1"/>
  <c r="AF23" i="11"/>
  <c r="AF29" i="11"/>
  <c r="AE23" i="11"/>
  <c r="AE29" i="11"/>
  <c r="AL29" i="11" s="1"/>
  <c r="AD23" i="11"/>
  <c r="AD29" i="11"/>
  <c r="AK29" i="11" s="1"/>
  <c r="AC23" i="11"/>
  <c r="AC29" i="11"/>
  <c r="AB23" i="11"/>
  <c r="AB29" i="11"/>
  <c r="AI29" i="11" s="1"/>
  <c r="AL27" i="11"/>
  <c r="AL26" i="11" s="1"/>
  <c r="AL22" i="11" s="1"/>
  <c r="AK27" i="11"/>
  <c r="AK26" i="11" s="1"/>
  <c r="AK22" i="11" s="1"/>
  <c r="AI27" i="11"/>
  <c r="AI26" i="11" s="1"/>
  <c r="AI22" i="11" s="1"/>
  <c r="AF27" i="11"/>
  <c r="AF26" i="11" s="1"/>
  <c r="AF22" i="11" s="1"/>
  <c r="AE27" i="11"/>
  <c r="AE26" i="11" s="1"/>
  <c r="AE22" i="11" s="1"/>
  <c r="AD27" i="11"/>
  <c r="AD26" i="11" s="1"/>
  <c r="AD22" i="11" s="1"/>
  <c r="AB27" i="11"/>
  <c r="AB26" i="11" s="1"/>
  <c r="AB22" i="11" s="1"/>
  <c r="AL20" i="11"/>
  <c r="AK20" i="11"/>
  <c r="AI20" i="11"/>
  <c r="AH20" i="11"/>
  <c r="AG20" i="11"/>
  <c r="AF20" i="11"/>
  <c r="AE20" i="11"/>
  <c r="AD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A12" i="10"/>
  <c r="A20" i="10"/>
  <c r="B20" i="10"/>
  <c r="A21" i="10"/>
  <c r="B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22" i="10"/>
  <c r="B22" i="10"/>
  <c r="A23" i="10"/>
  <c r="B23" i="10"/>
  <c r="D23" i="10"/>
  <c r="E23" i="10"/>
  <c r="F23" i="10"/>
  <c r="G23" i="10"/>
  <c r="H23" i="10"/>
  <c r="I23" i="10"/>
  <c r="J23" i="10"/>
  <c r="K23" i="10"/>
  <c r="L23" i="10"/>
  <c r="M23" i="10"/>
  <c r="N23" i="10"/>
  <c r="O23" i="10"/>
  <c r="P23" i="10"/>
  <c r="Q23" i="10"/>
  <c r="R23" i="10"/>
  <c r="S23" i="10"/>
  <c r="T23" i="10"/>
  <c r="U23" i="10"/>
  <c r="V23" i="10"/>
  <c r="W23" i="10"/>
  <c r="X23" i="10"/>
  <c r="Y23" i="10"/>
  <c r="A24" i="10"/>
  <c r="B24" i="10"/>
  <c r="A25" i="10"/>
  <c r="B25" i="10"/>
  <c r="A26" i="10"/>
  <c r="B26" i="10"/>
  <c r="A27" i="10"/>
  <c r="B27" i="10"/>
  <c r="D27" i="10"/>
  <c r="D26" i="10" s="1"/>
  <c r="D22" i="10" s="1"/>
  <c r="E27" i="10"/>
  <c r="E26" i="10" s="1"/>
  <c r="E22" i="10" s="1"/>
  <c r="F27" i="10"/>
  <c r="F26" i="10" s="1"/>
  <c r="F22" i="10" s="1"/>
  <c r="G27" i="10"/>
  <c r="G26" i="10" s="1"/>
  <c r="G22" i="10" s="1"/>
  <c r="H27" i="10"/>
  <c r="H26" i="10" s="1"/>
  <c r="H22" i="10" s="1"/>
  <c r="I27" i="10"/>
  <c r="I26" i="10" s="1"/>
  <c r="I22" i="10" s="1"/>
  <c r="J27" i="10"/>
  <c r="J26" i="10" s="1"/>
  <c r="J22" i="10" s="1"/>
  <c r="K27" i="10"/>
  <c r="K26" i="10" s="1"/>
  <c r="K22" i="10" s="1"/>
  <c r="L27" i="10"/>
  <c r="L26" i="10" s="1"/>
  <c r="L22" i="10" s="1"/>
  <c r="M27" i="10"/>
  <c r="M26" i="10" s="1"/>
  <c r="M22" i="10" s="1"/>
  <c r="N27" i="10"/>
  <c r="N26" i="10" s="1"/>
  <c r="N22" i="10" s="1"/>
  <c r="O27" i="10"/>
  <c r="O26" i="10" s="1"/>
  <c r="O22" i="10" s="1"/>
  <c r="P27" i="10"/>
  <c r="P26" i="10" s="1"/>
  <c r="P22" i="10" s="1"/>
  <c r="Q27" i="10"/>
  <c r="Q26" i="10" s="1"/>
  <c r="Q22" i="10" s="1"/>
  <c r="R27" i="10"/>
  <c r="R26" i="10" s="1"/>
  <c r="R22" i="10" s="1"/>
  <c r="S27" i="10"/>
  <c r="S26" i="10" s="1"/>
  <c r="S22" i="10" s="1"/>
  <c r="T27" i="10"/>
  <c r="T26" i="10" s="1"/>
  <c r="T22" i="10" s="1"/>
  <c r="U27" i="10"/>
  <c r="U26" i="10" s="1"/>
  <c r="U22" i="10" s="1"/>
  <c r="V27" i="10"/>
  <c r="V26" i="10" s="1"/>
  <c r="V22" i="10" s="1"/>
  <c r="W27" i="10"/>
  <c r="W26" i="10" s="1"/>
  <c r="W22" i="10" s="1"/>
  <c r="X27" i="10"/>
  <c r="X26" i="10" s="1"/>
  <c r="X22" i="10" s="1"/>
  <c r="Y27" i="10"/>
  <c r="Y26" i="10" s="1"/>
  <c r="Y22" i="10" s="1"/>
  <c r="AC27" i="10"/>
  <c r="AC26" i="10" s="1"/>
  <c r="AC22" i="10" s="1"/>
  <c r="AE27" i="10"/>
  <c r="AE26" i="10" s="1"/>
  <c r="AE22" i="10" s="1"/>
  <c r="AF27" i="10"/>
  <c r="AF26" i="10" s="1"/>
  <c r="AF22" i="10" s="1"/>
  <c r="AI27" i="10"/>
  <c r="AI26" i="10" s="1"/>
  <c r="AI22" i="10" s="1"/>
  <c r="AK27" i="10"/>
  <c r="AK26" i="10" s="1"/>
  <c r="AK22" i="10" s="1"/>
  <c r="AL27" i="10"/>
  <c r="AL26" i="10" s="1"/>
  <c r="AL22" i="10" s="1"/>
  <c r="A28" i="10"/>
  <c r="B28" i="10"/>
  <c r="C28" i="10"/>
  <c r="Z28" i="10"/>
  <c r="Z27" i="10" s="1"/>
  <c r="Z26" i="10" s="1"/>
  <c r="Z22" i="10" s="1"/>
  <c r="AA28" i="10"/>
  <c r="AA27" i="10" s="1"/>
  <c r="AA26" i="10" s="1"/>
  <c r="AA22" i="10" s="1"/>
  <c r="AB28" i="10"/>
  <c r="AB27" i="10" s="1"/>
  <c r="AB26" i="10" s="1"/>
  <c r="AB22" i="10" s="1"/>
  <c r="AD28" i="10"/>
  <c r="AD27" i="10" s="1"/>
  <c r="AD26" i="10" s="1"/>
  <c r="AD22" i="10" s="1"/>
  <c r="AG28" i="10"/>
  <c r="AG27" i="10" s="1"/>
  <c r="AG26" i="10" s="1"/>
  <c r="AG22" i="10" s="1"/>
  <c r="AH28" i="10"/>
  <c r="AH27" i="10" s="1"/>
  <c r="AH26" i="10" s="1"/>
  <c r="AH22" i="10" s="1"/>
  <c r="AJ28" i="10"/>
  <c r="AJ27" i="10" s="1"/>
  <c r="AJ26" i="10" s="1"/>
  <c r="AJ22" i="10" s="1"/>
  <c r="AA30" i="10"/>
  <c r="AA23" i="10" s="1"/>
  <c r="AE30" i="10"/>
  <c r="AE23" i="10" s="1"/>
  <c r="AF30" i="10"/>
  <c r="AF23" i="10" s="1"/>
  <c r="AI30" i="10"/>
  <c r="AI23" i="10" s="1"/>
  <c r="AK30" i="10"/>
  <c r="AK23" i="10" s="1"/>
  <c r="AL30" i="10"/>
  <c r="AL23" i="10" s="1"/>
  <c r="Z31" i="10"/>
  <c r="Z30" i="10" s="1"/>
  <c r="Z23" i="10" s="1"/>
  <c r="AB31" i="10"/>
  <c r="AB30" i="10" s="1"/>
  <c r="AB23" i="10" s="1"/>
  <c r="AC31" i="10"/>
  <c r="AC30" i="10" s="1"/>
  <c r="AC23" i="10" s="1"/>
  <c r="AD31" i="10"/>
  <c r="AD30" i="10" s="1"/>
  <c r="AD23" i="10" s="1"/>
  <c r="AG31" i="10"/>
  <c r="AG30" i="10" s="1"/>
  <c r="AG23" i="10" s="1"/>
  <c r="AH31" i="10"/>
  <c r="AH30" i="10" s="1"/>
  <c r="AH23" i="10" s="1"/>
  <c r="AJ31" i="10"/>
  <c r="AJ30" i="10" s="1"/>
  <c r="AJ23" i="10" s="1"/>
  <c r="AL29" i="12" l="1"/>
  <c r="AL27" i="12" s="1"/>
  <c r="AL26" i="12" s="1"/>
  <c r="AL22" i="12" s="1"/>
  <c r="AL20" i="12" s="1"/>
  <c r="AE27" i="12"/>
  <c r="AE26" i="12" s="1"/>
  <c r="AE22" i="12" s="1"/>
  <c r="AE20" i="12" s="1"/>
  <c r="AK29" i="12"/>
  <c r="AK27" i="12" s="1"/>
  <c r="AK26" i="12" s="1"/>
  <c r="AK22" i="12" s="1"/>
  <c r="AK20" i="12" s="1"/>
  <c r="AD27" i="12"/>
  <c r="AD26" i="12" s="1"/>
  <c r="AD22" i="12" s="1"/>
  <c r="AD20" i="12" s="1"/>
  <c r="AC27" i="12"/>
  <c r="AC26" i="12" s="1"/>
  <c r="AC22" i="12" s="1"/>
  <c r="AC20" i="12" s="1"/>
  <c r="AJ29" i="12"/>
  <c r="AJ27" i="12" s="1"/>
  <c r="AJ26" i="12" s="1"/>
  <c r="AJ22" i="12" s="1"/>
  <c r="AJ20" i="12" s="1"/>
  <c r="AI29" i="12"/>
  <c r="AI27" i="12" s="1"/>
  <c r="AI26" i="12" s="1"/>
  <c r="AI22" i="12" s="1"/>
  <c r="AI20" i="12" s="1"/>
  <c r="AB27" i="12"/>
  <c r="AB26" i="12" s="1"/>
  <c r="AB22" i="12" s="1"/>
  <c r="AB20" i="12" s="1"/>
  <c r="AC27" i="11"/>
  <c r="AC26" i="11" s="1"/>
  <c r="AC22" i="11" s="1"/>
  <c r="AC20" i="11" s="1"/>
  <c r="AJ29" i="11"/>
  <c r="AJ27" i="11" s="1"/>
  <c r="AJ26" i="11" s="1"/>
  <c r="AJ22" i="11" s="1"/>
  <c r="AJ20" i="11" s="1"/>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A12" i="9"/>
  <c r="A20" i="9"/>
  <c r="B20" i="9"/>
  <c r="A21" i="9"/>
  <c r="B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22" i="9"/>
  <c r="B22" i="9"/>
  <c r="A23" i="9"/>
  <c r="B23" i="9"/>
  <c r="D23" i="9"/>
  <c r="E23" i="9"/>
  <c r="F23" i="9"/>
  <c r="G23" i="9"/>
  <c r="H23" i="9"/>
  <c r="I23" i="9"/>
  <c r="J23" i="9"/>
  <c r="K23" i="9"/>
  <c r="L23" i="9"/>
  <c r="M23" i="9"/>
  <c r="N23" i="9"/>
  <c r="O23" i="9"/>
  <c r="P23" i="9"/>
  <c r="Q23" i="9"/>
  <c r="R23" i="9"/>
  <c r="S23" i="9"/>
  <c r="T23" i="9"/>
  <c r="U23" i="9"/>
  <c r="V23" i="9"/>
  <c r="W23" i="9"/>
  <c r="X23" i="9"/>
  <c r="Y23" i="9"/>
  <c r="AA23" i="9"/>
  <c r="AB23" i="9"/>
  <c r="AC23" i="9"/>
  <c r="AD23" i="9"/>
  <c r="AE23" i="9"/>
  <c r="AF23" i="9"/>
  <c r="AH23" i="9"/>
  <c r="AI23" i="9"/>
  <c r="AJ23" i="9"/>
  <c r="AK23" i="9"/>
  <c r="AL23" i="9"/>
  <c r="A24" i="9"/>
  <c r="B24" i="9"/>
  <c r="A25" i="9"/>
  <c r="B25" i="9"/>
  <c r="A26" i="9"/>
  <c r="B26" i="9"/>
  <c r="A27" i="9"/>
  <c r="B27" i="9"/>
  <c r="D27" i="9"/>
  <c r="D26" i="9" s="1"/>
  <c r="D22" i="9" s="1"/>
  <c r="E27" i="9"/>
  <c r="E26" i="9" s="1"/>
  <c r="E22" i="9" s="1"/>
  <c r="F27" i="9"/>
  <c r="F26" i="9" s="1"/>
  <c r="F22" i="9" s="1"/>
  <c r="G27" i="9"/>
  <c r="G26" i="9" s="1"/>
  <c r="G22" i="9" s="1"/>
  <c r="H27" i="9"/>
  <c r="H26" i="9" s="1"/>
  <c r="H22" i="9" s="1"/>
  <c r="I27" i="9"/>
  <c r="I26" i="9" s="1"/>
  <c r="I22" i="9" s="1"/>
  <c r="J27" i="9"/>
  <c r="J26" i="9" s="1"/>
  <c r="J22" i="9" s="1"/>
  <c r="K27" i="9"/>
  <c r="K26" i="9" s="1"/>
  <c r="K22" i="9" s="1"/>
  <c r="L27" i="9"/>
  <c r="L26" i="9" s="1"/>
  <c r="L22" i="9" s="1"/>
  <c r="M27" i="9"/>
  <c r="M26" i="9" s="1"/>
  <c r="M22" i="9" s="1"/>
  <c r="N27" i="9"/>
  <c r="N26" i="9" s="1"/>
  <c r="N22" i="9" s="1"/>
  <c r="O27" i="9"/>
  <c r="O26" i="9" s="1"/>
  <c r="O22" i="9" s="1"/>
  <c r="P27" i="9"/>
  <c r="P26" i="9" s="1"/>
  <c r="P22" i="9" s="1"/>
  <c r="Q27" i="9"/>
  <c r="Q26" i="9" s="1"/>
  <c r="Q22" i="9" s="1"/>
  <c r="R27" i="9"/>
  <c r="R26" i="9" s="1"/>
  <c r="R22" i="9" s="1"/>
  <c r="S27" i="9"/>
  <c r="S26" i="9" s="1"/>
  <c r="S22" i="9" s="1"/>
  <c r="T27" i="9"/>
  <c r="T26" i="9" s="1"/>
  <c r="T22" i="9" s="1"/>
  <c r="U27" i="9"/>
  <c r="U26" i="9" s="1"/>
  <c r="U22" i="9" s="1"/>
  <c r="V27" i="9"/>
  <c r="V26" i="9" s="1"/>
  <c r="V22" i="9" s="1"/>
  <c r="W27" i="9"/>
  <c r="W26" i="9" s="1"/>
  <c r="W22" i="9" s="1"/>
  <c r="X27" i="9"/>
  <c r="X26" i="9" s="1"/>
  <c r="X22" i="9" s="1"/>
  <c r="AC27" i="9"/>
  <c r="AC26" i="9" s="1"/>
  <c r="AC22" i="9" s="1"/>
  <c r="AJ27" i="9"/>
  <c r="AJ26" i="9" s="1"/>
  <c r="AJ22" i="9" s="1"/>
  <c r="A28" i="9"/>
  <c r="B28" i="9"/>
  <c r="Y28" i="9"/>
  <c r="Y27" i="9" s="1"/>
  <c r="Y26" i="9" s="1"/>
  <c r="Y22" i="9" s="1"/>
  <c r="Z28" i="9"/>
  <c r="Z27" i="9" s="1"/>
  <c r="Z26" i="9" s="1"/>
  <c r="Z22" i="9" s="1"/>
  <c r="AA28" i="9"/>
  <c r="AA27" i="9" s="1"/>
  <c r="AA26" i="9" s="1"/>
  <c r="AA22" i="9" s="1"/>
  <c r="AB28" i="9"/>
  <c r="AB27" i="9" s="1"/>
  <c r="AB26" i="9" s="1"/>
  <c r="AB22" i="9" s="1"/>
  <c r="AD28" i="9"/>
  <c r="AD27" i="9" s="1"/>
  <c r="AD26" i="9" s="1"/>
  <c r="AD22" i="9" s="1"/>
  <c r="AE28" i="9"/>
  <c r="AE27" i="9" s="1"/>
  <c r="AE26" i="9" s="1"/>
  <c r="AE22" i="9" s="1"/>
  <c r="AF28" i="9"/>
  <c r="AF27" i="9" s="1"/>
  <c r="AF26" i="9" s="1"/>
  <c r="AF22" i="9" s="1"/>
  <c r="AG28" i="9"/>
  <c r="AG27" i="9" s="1"/>
  <c r="AG26" i="9" s="1"/>
  <c r="AG22" i="9" s="1"/>
  <c r="AH28" i="9"/>
  <c r="AH27" i="9" s="1"/>
  <c r="AH26" i="9" s="1"/>
  <c r="AH22" i="9" s="1"/>
  <c r="AI28" i="9"/>
  <c r="AI27" i="9" s="1"/>
  <c r="AI26" i="9" s="1"/>
  <c r="AI22" i="9" s="1"/>
  <c r="AK28" i="9"/>
  <c r="AK27" i="9" s="1"/>
  <c r="AK26" i="9" s="1"/>
  <c r="AK22" i="9" s="1"/>
  <c r="AL28" i="9"/>
  <c r="AL27" i="9" s="1"/>
  <c r="AL26" i="9" s="1"/>
  <c r="AL22" i="9" s="1"/>
  <c r="Z30" i="9"/>
  <c r="Z29" i="9" s="1"/>
  <c r="Z23" i="9" s="1"/>
  <c r="AG30" i="9"/>
  <c r="AG29" i="9" s="1"/>
  <c r="AG23" i="9" s="1"/>
  <c r="AH30" i="9"/>
  <c r="AI30" i="9"/>
  <c r="AK30" i="9"/>
  <c r="AL30" i="9"/>
  <c r="AG31" i="9"/>
  <c r="AL20" i="9" l="1"/>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A11" i="8"/>
  <c r="A20" i="8"/>
  <c r="B20" i="8"/>
  <c r="A21" i="8"/>
  <c r="B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AX21" i="8"/>
  <c r="AY21" i="8"/>
  <c r="AZ21" i="8"/>
  <c r="BA21" i="8"/>
  <c r="BB21" i="8"/>
  <c r="BC21" i="8"/>
  <c r="BD21" i="8"/>
  <c r="BE21" i="8"/>
  <c r="BF21" i="8"/>
  <c r="BG21" i="8"/>
  <c r="BH21" i="8"/>
  <c r="BI21" i="8"/>
  <c r="BJ21" i="8"/>
  <c r="BK21" i="8"/>
  <c r="BL21" i="8"/>
  <c r="BM21" i="8"/>
  <c r="BN21" i="8"/>
  <c r="BO21" i="8"/>
  <c r="BP21" i="8"/>
  <c r="BQ21" i="8"/>
  <c r="BR21" i="8"/>
  <c r="BS21" i="8"/>
  <c r="BT21" i="8"/>
  <c r="BU21" i="8"/>
  <c r="BV21" i="8"/>
  <c r="BW21" i="8"/>
  <c r="BX21" i="8"/>
  <c r="BY21" i="8"/>
  <c r="BZ21" i="8"/>
  <c r="CA21" i="8"/>
  <c r="CB21" i="8"/>
  <c r="CC21" i="8"/>
  <c r="CD21" i="8"/>
  <c r="CE21" i="8"/>
  <c r="CF21" i="8"/>
  <c r="CG21" i="8"/>
  <c r="CH21" i="8"/>
  <c r="CI21" i="8"/>
  <c r="CJ21" i="8"/>
  <c r="CK21" i="8"/>
  <c r="CL21" i="8"/>
  <c r="CM21" i="8"/>
  <c r="CN21" i="8"/>
  <c r="CO21" i="8"/>
  <c r="CP21" i="8"/>
  <c r="CQ21" i="8"/>
  <c r="CR21" i="8"/>
  <c r="CS21" i="8"/>
  <c r="CT21" i="8"/>
  <c r="CU21" i="8"/>
  <c r="CV21" i="8"/>
  <c r="CW21" i="8"/>
  <c r="CX21" i="8"/>
  <c r="CY21" i="8"/>
  <c r="A22" i="8"/>
  <c r="B22" i="8"/>
  <c r="A23" i="8"/>
  <c r="B23" i="8"/>
  <c r="G23" i="8"/>
  <c r="H23" i="8"/>
  <c r="I23" i="8"/>
  <c r="J23" i="8"/>
  <c r="K23" i="8"/>
  <c r="L23" i="8"/>
  <c r="M23" i="8"/>
  <c r="N23" i="8"/>
  <c r="O23" i="8"/>
  <c r="P23" i="8"/>
  <c r="Q23" i="8"/>
  <c r="R23" i="8"/>
  <c r="S23" i="8"/>
  <c r="T23" i="8"/>
  <c r="U23" i="8"/>
  <c r="W23" i="8"/>
  <c r="X23" i="8"/>
  <c r="Y23" i="8"/>
  <c r="Z23" i="8"/>
  <c r="AA23" i="8"/>
  <c r="AB23" i="8"/>
  <c r="AC23" i="8"/>
  <c r="AD23" i="8"/>
  <c r="AE23" i="8"/>
  <c r="AF23" i="8"/>
  <c r="AG23" i="8"/>
  <c r="AH23" i="8"/>
  <c r="AK23" i="8"/>
  <c r="AL23" i="8"/>
  <c r="AM23" i="8"/>
  <c r="AN23" i="8"/>
  <c r="AO23" i="8"/>
  <c r="AP23" i="8"/>
  <c r="AQ23" i="8"/>
  <c r="AR23" i="8"/>
  <c r="AS23" i="8"/>
  <c r="AT23" i="8"/>
  <c r="AU23" i="8"/>
  <c r="AV23" i="8"/>
  <c r="AW23" i="8"/>
  <c r="AY23" i="8"/>
  <c r="AZ23" i="8"/>
  <c r="BA23" i="8"/>
  <c r="BB23" i="8"/>
  <c r="BC23" i="8"/>
  <c r="BD23" i="8"/>
  <c r="BE23" i="8"/>
  <c r="BF23" i="8"/>
  <c r="BG23" i="8"/>
  <c r="BH23" i="8"/>
  <c r="BI23" i="8"/>
  <c r="BJ23" i="8"/>
  <c r="CT23" i="8"/>
  <c r="CU23" i="8"/>
  <c r="CY23" i="8"/>
  <c r="A24" i="8"/>
  <c r="B24" i="8"/>
  <c r="A25" i="8"/>
  <c r="B25" i="8"/>
  <c r="A26" i="8"/>
  <c r="B26" i="8"/>
  <c r="A27" i="8"/>
  <c r="B27" i="8"/>
  <c r="V27" i="8"/>
  <c r="V26" i="8" s="1"/>
  <c r="V22" i="8" s="1"/>
  <c r="Z27" i="8"/>
  <c r="Z26" i="8" s="1"/>
  <c r="Z22" i="8" s="1"/>
  <c r="AB27" i="8"/>
  <c r="AB26" i="8" s="1"/>
  <c r="AB22" i="8" s="1"/>
  <c r="AG27" i="8"/>
  <c r="AG26" i="8" s="1"/>
  <c r="AG22" i="8" s="1"/>
  <c r="AJ27" i="8"/>
  <c r="AJ26" i="8" s="1"/>
  <c r="AJ22" i="8" s="1"/>
  <c r="AN27" i="8"/>
  <c r="AN26" i="8" s="1"/>
  <c r="AN22" i="8" s="1"/>
  <c r="AU27" i="8"/>
  <c r="AU26" i="8" s="1"/>
  <c r="AU22" i="8" s="1"/>
  <c r="AX27" i="8"/>
  <c r="AX26" i="8" s="1"/>
  <c r="AX22" i="8" s="1"/>
  <c r="BE27" i="8"/>
  <c r="BE26" i="8" s="1"/>
  <c r="BE22" i="8" s="1"/>
  <c r="BI27" i="8"/>
  <c r="BI26" i="8" s="1"/>
  <c r="BI22" i="8" s="1"/>
  <c r="BL27" i="8"/>
  <c r="BL26" i="8" s="1"/>
  <c r="BL22" i="8" s="1"/>
  <c r="BS27" i="8"/>
  <c r="BS26" i="8" s="1"/>
  <c r="BS22" i="8" s="1"/>
  <c r="BW27" i="8"/>
  <c r="BW26" i="8" s="1"/>
  <c r="BW22" i="8" s="1"/>
  <c r="BZ27" i="8"/>
  <c r="BZ26" i="8" s="1"/>
  <c r="BZ22" i="8" s="1"/>
  <c r="CA27" i="8"/>
  <c r="CA26" i="8" s="1"/>
  <c r="CA22" i="8" s="1"/>
  <c r="CB27" i="8"/>
  <c r="CB26" i="8" s="1"/>
  <c r="CB22" i="8" s="1"/>
  <c r="CF27" i="8"/>
  <c r="CF26" i="8" s="1"/>
  <c r="CF22" i="8" s="1"/>
  <c r="D28" i="8"/>
  <c r="E28" i="8"/>
  <c r="U28" i="8"/>
  <c r="U27" i="8" s="1"/>
  <c r="U26" i="8" s="1"/>
  <c r="U22" i="8" s="1"/>
  <c r="AI28" i="8"/>
  <c r="AI27" i="8" s="1"/>
  <c r="AI26" i="8" s="1"/>
  <c r="AI22" i="8" s="1"/>
  <c r="AP28" i="8"/>
  <c r="AW28" i="8"/>
  <c r="AW27" i="8" s="1"/>
  <c r="AW26" i="8" s="1"/>
  <c r="AW22" i="8" s="1"/>
  <c r="BD28" i="8"/>
  <c r="BD27" i="8" s="1"/>
  <c r="BD26" i="8" s="1"/>
  <c r="BD22" i="8" s="1"/>
  <c r="BR28" i="8"/>
  <c r="CL28" i="8"/>
  <c r="CM28" i="8"/>
  <c r="CM27" i="8" s="1"/>
  <c r="CM26" i="8" s="1"/>
  <c r="CM22" i="8" s="1"/>
  <c r="CN28" i="8"/>
  <c r="CN27" i="8" s="1"/>
  <c r="CN26" i="8" s="1"/>
  <c r="CN22" i="8" s="1"/>
  <c r="CO28" i="8"/>
  <c r="CP28" i="8"/>
  <c r="CQ28" i="8"/>
  <c r="CR28" i="8"/>
  <c r="CS28" i="8"/>
  <c r="CT28" i="8"/>
  <c r="CU28" i="8"/>
  <c r="CU27" i="8" s="1"/>
  <c r="CU26" i="8" s="1"/>
  <c r="CU22" i="8" s="1"/>
  <c r="CV28" i="8"/>
  <c r="CX28" i="8"/>
  <c r="CY28" i="8"/>
  <c r="CY27" i="8" s="1"/>
  <c r="CY26" i="8" s="1"/>
  <c r="CY22" i="8" s="1"/>
  <c r="D29" i="8"/>
  <c r="E29" i="8"/>
  <c r="E23" i="8" s="1"/>
  <c r="F29" i="8"/>
  <c r="F23" i="8" s="1"/>
  <c r="G29" i="8"/>
  <c r="G27" i="8" s="1"/>
  <c r="G26" i="8" s="1"/>
  <c r="G22" i="8" s="1"/>
  <c r="H29" i="8"/>
  <c r="H27" i="8" s="1"/>
  <c r="H26" i="8" s="1"/>
  <c r="H22" i="8" s="1"/>
  <c r="I29" i="8"/>
  <c r="I27" i="8" s="1"/>
  <c r="I26" i="8" s="1"/>
  <c r="I22" i="8" s="1"/>
  <c r="J29" i="8"/>
  <c r="J27" i="8" s="1"/>
  <c r="J26" i="8" s="1"/>
  <c r="J22" i="8" s="1"/>
  <c r="K29" i="8"/>
  <c r="K27" i="8" s="1"/>
  <c r="K26" i="8" s="1"/>
  <c r="K22" i="8" s="1"/>
  <c r="L29" i="8"/>
  <c r="L27" i="8" s="1"/>
  <c r="L26" i="8" s="1"/>
  <c r="L22" i="8" s="1"/>
  <c r="M29" i="8"/>
  <c r="M27" i="8" s="1"/>
  <c r="M26" i="8" s="1"/>
  <c r="M22" i="8" s="1"/>
  <c r="N29" i="8"/>
  <c r="N27" i="8" s="1"/>
  <c r="N26" i="8" s="1"/>
  <c r="N22" i="8" s="1"/>
  <c r="O29" i="8"/>
  <c r="O27" i="8" s="1"/>
  <c r="O26" i="8" s="1"/>
  <c r="O22" i="8" s="1"/>
  <c r="P29" i="8"/>
  <c r="P27" i="8" s="1"/>
  <c r="P26" i="8" s="1"/>
  <c r="P22" i="8" s="1"/>
  <c r="Q29" i="8"/>
  <c r="Q27" i="8" s="1"/>
  <c r="Q26" i="8" s="1"/>
  <c r="Q22" i="8" s="1"/>
  <c r="R29" i="8"/>
  <c r="R27" i="8" s="1"/>
  <c r="R26" i="8" s="1"/>
  <c r="R22" i="8" s="1"/>
  <c r="S29" i="8"/>
  <c r="S27" i="8" s="1"/>
  <c r="S26" i="8" s="1"/>
  <c r="S22" i="8" s="1"/>
  <c r="T29" i="8"/>
  <c r="T27" i="8" s="1"/>
  <c r="T26" i="8" s="1"/>
  <c r="T22" i="8" s="1"/>
  <c r="W29" i="8"/>
  <c r="W27" i="8" s="1"/>
  <c r="W26" i="8" s="1"/>
  <c r="W22" i="8" s="1"/>
  <c r="X29" i="8"/>
  <c r="X27" i="8" s="1"/>
  <c r="X26" i="8" s="1"/>
  <c r="X22" i="8" s="1"/>
  <c r="Y29" i="8"/>
  <c r="Y27" i="8" s="1"/>
  <c r="Y26" i="8" s="1"/>
  <c r="Y22" i="8" s="1"/>
  <c r="AA29" i="8"/>
  <c r="AA27" i="8" s="1"/>
  <c r="AA26" i="8" s="1"/>
  <c r="AA22" i="8" s="1"/>
  <c r="AC29" i="8"/>
  <c r="AC27" i="8" s="1"/>
  <c r="AC26" i="8" s="1"/>
  <c r="AC22" i="8" s="1"/>
  <c r="AD29" i="8"/>
  <c r="AD27" i="8" s="1"/>
  <c r="AD26" i="8" s="1"/>
  <c r="AD22" i="8" s="1"/>
  <c r="AE29" i="8"/>
  <c r="AE27" i="8" s="1"/>
  <c r="AE26" i="8" s="1"/>
  <c r="AE22" i="8" s="1"/>
  <c r="AF29" i="8"/>
  <c r="AF27" i="8" s="1"/>
  <c r="AF26" i="8" s="1"/>
  <c r="AF22" i="8" s="1"/>
  <c r="AH29" i="8"/>
  <c r="AH27" i="8" s="1"/>
  <c r="AH26" i="8" s="1"/>
  <c r="AH22" i="8" s="1"/>
  <c r="AK29" i="8"/>
  <c r="AK27" i="8" s="1"/>
  <c r="AK26" i="8" s="1"/>
  <c r="AK22" i="8" s="1"/>
  <c r="AL29" i="8"/>
  <c r="AL27" i="8" s="1"/>
  <c r="AL26" i="8" s="1"/>
  <c r="AL22" i="8" s="1"/>
  <c r="AM29" i="8"/>
  <c r="AM27" i="8" s="1"/>
  <c r="AM26" i="8" s="1"/>
  <c r="AM22" i="8" s="1"/>
  <c r="AO29" i="8"/>
  <c r="AO27" i="8" s="1"/>
  <c r="AO26" i="8" s="1"/>
  <c r="AO22" i="8" s="1"/>
  <c r="AQ29" i="8"/>
  <c r="AQ27" i="8" s="1"/>
  <c r="AQ26" i="8" s="1"/>
  <c r="AQ22" i="8" s="1"/>
  <c r="AR29" i="8"/>
  <c r="AR27" i="8" s="1"/>
  <c r="AR26" i="8" s="1"/>
  <c r="AR22" i="8" s="1"/>
  <c r="AS29" i="8"/>
  <c r="AS27" i="8" s="1"/>
  <c r="AS26" i="8" s="1"/>
  <c r="AS22" i="8" s="1"/>
  <c r="AT29" i="8"/>
  <c r="AT27" i="8" s="1"/>
  <c r="AT26" i="8" s="1"/>
  <c r="AT22" i="8" s="1"/>
  <c r="AV29" i="8"/>
  <c r="AV27" i="8" s="1"/>
  <c r="AV26" i="8" s="1"/>
  <c r="AV22" i="8" s="1"/>
  <c r="AW29" i="8"/>
  <c r="AY29" i="8"/>
  <c r="AY27" i="8" s="1"/>
  <c r="AY26" i="8" s="1"/>
  <c r="AY22" i="8" s="1"/>
  <c r="AZ29" i="8"/>
  <c r="AZ27" i="8" s="1"/>
  <c r="AZ26" i="8" s="1"/>
  <c r="AZ22" i="8" s="1"/>
  <c r="BA29" i="8"/>
  <c r="BA27" i="8" s="1"/>
  <c r="BA26" i="8" s="1"/>
  <c r="BA22" i="8" s="1"/>
  <c r="BB29" i="8"/>
  <c r="BB27" i="8" s="1"/>
  <c r="BB26" i="8" s="1"/>
  <c r="BB22" i="8" s="1"/>
  <c r="BC29" i="8"/>
  <c r="BC27" i="8" s="1"/>
  <c r="BC26" i="8" s="1"/>
  <c r="BC22" i="8" s="1"/>
  <c r="BF29" i="8"/>
  <c r="BF27" i="8" s="1"/>
  <c r="BF26" i="8" s="1"/>
  <c r="BF22" i="8" s="1"/>
  <c r="BG29" i="8"/>
  <c r="BG27" i="8" s="1"/>
  <c r="BG26" i="8" s="1"/>
  <c r="BG22" i="8" s="1"/>
  <c r="BH29" i="8"/>
  <c r="BH27" i="8" s="1"/>
  <c r="BH26" i="8" s="1"/>
  <c r="BH22" i="8" s="1"/>
  <c r="BJ29" i="8"/>
  <c r="BJ27" i="8" s="1"/>
  <c r="BJ26" i="8" s="1"/>
  <c r="BJ22" i="8" s="1"/>
  <c r="CM29" i="8"/>
  <c r="CN29" i="8"/>
  <c r="D30" i="8"/>
  <c r="E30" i="8"/>
  <c r="BK30" i="8"/>
  <c r="BK27" i="8" s="1"/>
  <c r="BK26" i="8" s="1"/>
  <c r="BK22" i="8" s="1"/>
  <c r="CL30" i="8"/>
  <c r="CL29" i="8" s="1"/>
  <c r="CM30" i="8"/>
  <c r="CN30" i="8"/>
  <c r="CO30" i="8"/>
  <c r="CP30" i="8"/>
  <c r="CQ30" i="8"/>
  <c r="CR30" i="8"/>
  <c r="CS30" i="8"/>
  <c r="CS29" i="8" s="1"/>
  <c r="CT30" i="8"/>
  <c r="CU30" i="8"/>
  <c r="CV30" i="8"/>
  <c r="CV29" i="8" s="1"/>
  <c r="CW30" i="8"/>
  <c r="CW29" i="8" s="1"/>
  <c r="CW27" i="8" s="1"/>
  <c r="CW26" i="8" s="1"/>
  <c r="CW22" i="8" s="1"/>
  <c r="CX30" i="8"/>
  <c r="CX29" i="8" s="1"/>
  <c r="CY30" i="8"/>
  <c r="D31" i="8"/>
  <c r="E31" i="8"/>
  <c r="AP31" i="8"/>
  <c r="BK31" i="8"/>
  <c r="CL31" i="8"/>
  <c r="CM31" i="8"/>
  <c r="CN31" i="8"/>
  <c r="CO31" i="8"/>
  <c r="CP31" i="8"/>
  <c r="CQ31" i="8"/>
  <c r="CR31" i="8"/>
  <c r="CS31" i="8"/>
  <c r="CT31" i="8"/>
  <c r="CU31" i="8"/>
  <c r="CV31" i="8"/>
  <c r="CW31" i="8"/>
  <c r="CX31" i="8"/>
  <c r="CY31" i="8"/>
  <c r="D32" i="8"/>
  <c r="E32" i="8"/>
  <c r="BK32" i="8"/>
  <c r="BR32" i="8"/>
  <c r="CL32" i="8"/>
  <c r="CM32" i="8"/>
  <c r="CN32" i="8"/>
  <c r="CO32" i="8"/>
  <c r="CP32" i="8"/>
  <c r="CQ32" i="8"/>
  <c r="CR32" i="8"/>
  <c r="CS32" i="8"/>
  <c r="CV32" i="8"/>
  <c r="CW32" i="8"/>
  <c r="CX32" i="8"/>
  <c r="CY32" i="8"/>
  <c r="D33" i="8"/>
  <c r="E33" i="8"/>
  <c r="BK33" i="8"/>
  <c r="CL33" i="8"/>
  <c r="CM33" i="8"/>
  <c r="CN33" i="8"/>
  <c r="CO33" i="8"/>
  <c r="CP33" i="8"/>
  <c r="CQ33" i="8"/>
  <c r="CR33" i="8"/>
  <c r="CS33" i="8"/>
  <c r="CT33" i="8"/>
  <c r="CU33" i="8"/>
  <c r="CV33" i="8"/>
  <c r="CW33" i="8"/>
  <c r="CX33" i="8"/>
  <c r="CY33" i="8"/>
  <c r="D34" i="8"/>
  <c r="E34" i="8"/>
  <c r="BY34" i="8"/>
  <c r="BY27" i="8" s="1"/>
  <c r="BY26" i="8" s="1"/>
  <c r="BY22" i="8" s="1"/>
  <c r="CL34" i="8"/>
  <c r="CM34" i="8"/>
  <c r="CN34" i="8"/>
  <c r="CO34" i="8"/>
  <c r="CP34" i="8"/>
  <c r="CQ34" i="8"/>
  <c r="CR34" i="8"/>
  <c r="CS34" i="8"/>
  <c r="CT34" i="8"/>
  <c r="CU34" i="8"/>
  <c r="CV34" i="8"/>
  <c r="CW34" i="8"/>
  <c r="CX34" i="8"/>
  <c r="D35" i="8"/>
  <c r="E35" i="8"/>
  <c r="BY35" i="8"/>
  <c r="CL35" i="8"/>
  <c r="CM35" i="8"/>
  <c r="CN35" i="8"/>
  <c r="CO35" i="8"/>
  <c r="CP35" i="8"/>
  <c r="CQ35" i="8"/>
  <c r="CR35" i="8"/>
  <c r="CS35" i="8"/>
  <c r="CT35" i="8"/>
  <c r="CU35" i="8"/>
  <c r="CV35" i="8"/>
  <c r="CW35" i="8"/>
  <c r="CX35" i="8"/>
  <c r="D36" i="8"/>
  <c r="E36" i="8"/>
  <c r="BY36" i="8"/>
  <c r="CL36" i="8"/>
  <c r="CM36" i="8"/>
  <c r="CN36" i="8"/>
  <c r="CO36" i="8"/>
  <c r="CP36" i="8"/>
  <c r="CQ36" i="8"/>
  <c r="CR36" i="8"/>
  <c r="CS36" i="8"/>
  <c r="CT36" i="8"/>
  <c r="CU36" i="8"/>
  <c r="CV36" i="8"/>
  <c r="CW36" i="8"/>
  <c r="CX36" i="8"/>
  <c r="A37" i="8"/>
  <c r="B37" i="8"/>
  <c r="C37" i="8"/>
  <c r="D37" i="8"/>
  <c r="D23" i="8" s="1"/>
  <c r="E37" i="8"/>
  <c r="V37" i="8"/>
  <c r="V23" i="8" s="1"/>
  <c r="AJ37" i="8"/>
  <c r="AJ23" i="8" s="1"/>
  <c r="AX37" i="8"/>
  <c r="AX23" i="8" s="1"/>
  <c r="BL37" i="8"/>
  <c r="BL23" i="8" s="1"/>
  <c r="BM37" i="8"/>
  <c r="BM23" i="8" s="1"/>
  <c r="BN37" i="8"/>
  <c r="BN23" i="8" s="1"/>
  <c r="BO37" i="8"/>
  <c r="BO23" i="8" s="1"/>
  <c r="BP37" i="8"/>
  <c r="BP23" i="8" s="1"/>
  <c r="BQ37" i="8"/>
  <c r="BQ23" i="8" s="1"/>
  <c r="BR37" i="8"/>
  <c r="BR23" i="8" s="1"/>
  <c r="BS37" i="8"/>
  <c r="BS23" i="8" s="1"/>
  <c r="BT37" i="8"/>
  <c r="BT23" i="8" s="1"/>
  <c r="BU37" i="8"/>
  <c r="BU23" i="8" s="1"/>
  <c r="BV37" i="8"/>
  <c r="BV23" i="8" s="1"/>
  <c r="BW37" i="8"/>
  <c r="BW23" i="8" s="1"/>
  <c r="BX37" i="8"/>
  <c r="BX23" i="8" s="1"/>
  <c r="BZ37" i="8"/>
  <c r="BZ23" i="8" s="1"/>
  <c r="CA37" i="8"/>
  <c r="CA23" i="8" s="1"/>
  <c r="CB37" i="8"/>
  <c r="CB23" i="8" s="1"/>
  <c r="CC37" i="8"/>
  <c r="CC23" i="8" s="1"/>
  <c r="CD37" i="8"/>
  <c r="CD23" i="8" s="1"/>
  <c r="CE37" i="8"/>
  <c r="CE23" i="8" s="1"/>
  <c r="CF37" i="8"/>
  <c r="CF23" i="8" s="1"/>
  <c r="CG37" i="8"/>
  <c r="CG23" i="8" s="1"/>
  <c r="CH37" i="8"/>
  <c r="CH23" i="8" s="1"/>
  <c r="CI37" i="8"/>
  <c r="CI23" i="8" s="1"/>
  <c r="CJ37" i="8"/>
  <c r="CJ23" i="8" s="1"/>
  <c r="CK37" i="8"/>
  <c r="CK23" i="8" s="1"/>
  <c r="CL37" i="8"/>
  <c r="CL23" i="8" s="1"/>
  <c r="CN37" i="8"/>
  <c r="CN23" i="8" s="1"/>
  <c r="CO37" i="8"/>
  <c r="CO23" i="8" s="1"/>
  <c r="CP37" i="8"/>
  <c r="CP23" i="8" s="1"/>
  <c r="CQ37" i="8"/>
  <c r="CQ23" i="8" s="1"/>
  <c r="CR37" i="8"/>
  <c r="CR23" i="8" s="1"/>
  <c r="CS37" i="8"/>
  <c r="CS23" i="8" s="1"/>
  <c r="CV37" i="8"/>
  <c r="CV23" i="8" s="1"/>
  <c r="CW37" i="8"/>
  <c r="CW23" i="8" s="1"/>
  <c r="CX37" i="8"/>
  <c r="CX23" i="8" s="1"/>
  <c r="D38" i="8"/>
  <c r="U38" i="8"/>
  <c r="CM38" i="8"/>
  <c r="CN38" i="8"/>
  <c r="CO38" i="8"/>
  <c r="CP38" i="8"/>
  <c r="CQ38" i="8"/>
  <c r="CR38" i="8"/>
  <c r="CS38" i="8"/>
  <c r="CT38" i="8"/>
  <c r="D39" i="8"/>
  <c r="AI39" i="8"/>
  <c r="AI37" i="8" s="1"/>
  <c r="CM39" i="8"/>
  <c r="CN39" i="8"/>
  <c r="CO39" i="8"/>
  <c r="CP39" i="8"/>
  <c r="CQ39" i="8"/>
  <c r="CR39" i="8"/>
  <c r="CS39" i="8"/>
  <c r="CT39" i="8"/>
  <c r="D40" i="8"/>
  <c r="AW40" i="8"/>
  <c r="CM40" i="8"/>
  <c r="CN40" i="8"/>
  <c r="CO40" i="8"/>
  <c r="CP40" i="8"/>
  <c r="CQ40" i="8"/>
  <c r="CR40" i="8"/>
  <c r="CS40" i="8"/>
  <c r="CT40" i="8"/>
  <c r="D41" i="8"/>
  <c r="BK41" i="8"/>
  <c r="BK37" i="8" s="1"/>
  <c r="BK23" i="8" s="1"/>
  <c r="CM41" i="8"/>
  <c r="CN41" i="8"/>
  <c r="CO41" i="8"/>
  <c r="CP41" i="8"/>
  <c r="CQ41" i="8"/>
  <c r="CR41" i="8"/>
  <c r="CS41" i="8"/>
  <c r="CT41" i="8"/>
  <c r="CU41" i="8"/>
  <c r="D42" i="8"/>
  <c r="BY42" i="8"/>
  <c r="CM42" i="8"/>
  <c r="CN42" i="8"/>
  <c r="CO42" i="8"/>
  <c r="CP42" i="8"/>
  <c r="CQ42" i="8"/>
  <c r="CR42" i="8"/>
  <c r="CS42" i="8"/>
  <c r="CT42" i="8"/>
  <c r="CU42" i="8"/>
  <c r="D43" i="8"/>
  <c r="BY43" i="8"/>
  <c r="BY37" i="8" s="1"/>
  <c r="BY23" i="8" s="1"/>
  <c r="CM43" i="8"/>
  <c r="CN43" i="8"/>
  <c r="CO43" i="8"/>
  <c r="CP43" i="8"/>
  <c r="CQ43" i="8"/>
  <c r="CR43" i="8"/>
  <c r="CS43" i="8"/>
  <c r="CT43" i="8"/>
  <c r="CU43" i="8"/>
  <c r="D44" i="8"/>
  <c r="BY44" i="8"/>
  <c r="CM44" i="8"/>
  <c r="CN44" i="8"/>
  <c r="CO44" i="8"/>
  <c r="CP44" i="8"/>
  <c r="CQ44" i="8"/>
  <c r="CR44" i="8"/>
  <c r="CS44" i="8"/>
  <c r="CT44" i="8"/>
  <c r="CU44" i="8"/>
  <c r="CT27" i="8" l="1"/>
  <c r="CT26" i="8" s="1"/>
  <c r="CT22" i="8" s="1"/>
  <c r="BR27" i="8"/>
  <c r="BR26" i="8" s="1"/>
  <c r="BR22" i="8" s="1"/>
  <c r="AP27" i="8"/>
  <c r="AP26" i="8" s="1"/>
  <c r="AP22" i="8" s="1"/>
  <c r="E27" i="8"/>
  <c r="E26" i="8" s="1"/>
  <c r="E22" i="8" s="1"/>
  <c r="D27" i="8"/>
  <c r="D26" i="8" s="1"/>
  <c r="D22" i="8" s="1"/>
  <c r="AI23" i="8"/>
  <c r="CM37" i="8"/>
  <c r="CM23" i="8" s="1"/>
  <c r="CX27" i="8"/>
  <c r="CX26" i="8" s="1"/>
  <c r="CX22" i="8" s="1"/>
  <c r="CV27" i="8"/>
  <c r="CV26" i="8" s="1"/>
  <c r="CV22" i="8" s="1"/>
  <c r="CS27" i="8"/>
  <c r="CS26" i="8" s="1"/>
  <c r="CS22" i="8" s="1"/>
  <c r="CL27" i="8"/>
  <c r="CL26" i="8" s="1"/>
  <c r="CL22" i="8" s="1"/>
  <c r="CK29" i="8"/>
  <c r="CK27" i="8" s="1"/>
  <c r="CK26" i="8" s="1"/>
  <c r="CK22" i="8" s="1"/>
  <c r="CJ29" i="8"/>
  <c r="CJ27" i="8" s="1"/>
  <c r="CJ26" i="8" s="1"/>
  <c r="CJ22" i="8" s="1"/>
  <c r="CI29" i="8"/>
  <c r="CI27" i="8" s="1"/>
  <c r="CI26" i="8" s="1"/>
  <c r="CI22" i="8" s="1"/>
  <c r="CH29" i="8"/>
  <c r="CH27" i="8" s="1"/>
  <c r="CH26" i="8" s="1"/>
  <c r="CH22" i="8" s="1"/>
  <c r="CG29" i="8"/>
  <c r="CG27" i="8" s="1"/>
  <c r="CG26" i="8" s="1"/>
  <c r="CG22" i="8" s="1"/>
  <c r="CE29" i="8"/>
  <c r="CE27" i="8" s="1"/>
  <c r="CE26" i="8" s="1"/>
  <c r="CE22" i="8" s="1"/>
  <c r="CD29" i="8"/>
  <c r="CD27" i="8" s="1"/>
  <c r="CD26" i="8" s="1"/>
  <c r="CD22" i="8" s="1"/>
  <c r="CC29" i="8"/>
  <c r="CC27" i="8" s="1"/>
  <c r="CC26" i="8" s="1"/>
  <c r="CC22" i="8" s="1"/>
  <c r="BX29" i="8"/>
  <c r="BX27" i="8" s="1"/>
  <c r="BX26" i="8" s="1"/>
  <c r="BX22" i="8" s="1"/>
  <c r="BV29" i="8"/>
  <c r="BV27" i="8" s="1"/>
  <c r="BV26" i="8" s="1"/>
  <c r="BV22" i="8" s="1"/>
  <c r="BU29" i="8"/>
  <c r="BU27" i="8" s="1"/>
  <c r="BU26" i="8" s="1"/>
  <c r="BU22" i="8" s="1"/>
  <c r="BT29" i="8"/>
  <c r="BT27" i="8" s="1"/>
  <c r="BT26" i="8" s="1"/>
  <c r="BT22" i="8" s="1"/>
  <c r="BQ29" i="8"/>
  <c r="BQ27" i="8" s="1"/>
  <c r="BQ26" i="8" s="1"/>
  <c r="BQ22" i="8" s="1"/>
  <c r="BP29" i="8"/>
  <c r="BO29" i="8"/>
  <c r="BN29" i="8"/>
  <c r="BM29" i="8"/>
  <c r="F27" i="8"/>
  <c r="F26" i="8" s="1"/>
  <c r="F22" i="8" s="1"/>
  <c r="CY20" i="8"/>
  <c r="CX20" i="8"/>
  <c r="CW20" i="8"/>
  <c r="CV20" i="8"/>
  <c r="CU20" i="8"/>
  <c r="CT20" i="8"/>
  <c r="CS20" i="8"/>
  <c r="CN20" i="8"/>
  <c r="CM20" i="8"/>
  <c r="CL20" i="8"/>
  <c r="CK20" i="8"/>
  <c r="CJ20" i="8"/>
  <c r="CI20" i="8"/>
  <c r="CH20" i="8"/>
  <c r="CG20" i="8"/>
  <c r="CF20" i="8"/>
  <c r="CE20" i="8"/>
  <c r="CD20" i="8"/>
  <c r="CC20" i="8"/>
  <c r="CB20" i="8"/>
  <c r="CA20" i="8"/>
  <c r="BZ20" i="8"/>
  <c r="BY20" i="8"/>
  <c r="BX20" i="8"/>
  <c r="BW20" i="8"/>
  <c r="BV20" i="8"/>
  <c r="BU20" i="8"/>
  <c r="BT20" i="8"/>
  <c r="BS20" i="8"/>
  <c r="BR20" i="8"/>
  <c r="BQ20" i="8"/>
  <c r="BL20" i="8"/>
  <c r="BK20" i="8"/>
  <c r="BJ20" i="8"/>
  <c r="BI20" i="8"/>
  <c r="BH20" i="8"/>
  <c r="BG20" i="8"/>
  <c r="BF20" i="8"/>
  <c r="BE20" i="8"/>
  <c r="BD20" i="8"/>
  <c r="BC20" i="8"/>
  <c r="BB20" i="8"/>
  <c r="BA20" i="8"/>
  <c r="AZ20"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R20" i="8"/>
  <c r="Q20" i="8"/>
  <c r="P20" i="8"/>
  <c r="O20" i="8"/>
  <c r="N20" i="8"/>
  <c r="M20" i="8"/>
  <c r="L20" i="8"/>
  <c r="K20" i="8"/>
  <c r="J20" i="8"/>
  <c r="I20" i="8"/>
  <c r="H20" i="8"/>
  <c r="G20" i="8"/>
  <c r="F20" i="8"/>
  <c r="E20" i="8"/>
  <c r="D20" i="8"/>
  <c r="A11" i="7"/>
  <c r="A18" i="7"/>
  <c r="B18" i="7"/>
  <c r="C18" i="7"/>
  <c r="D18" i="7"/>
  <c r="E18" i="7"/>
  <c r="F18" i="7"/>
  <c r="G18" i="7"/>
  <c r="H18" i="7"/>
  <c r="I18" i="7"/>
  <c r="J18" i="7"/>
  <c r="A19" i="7"/>
  <c r="B19" i="7"/>
  <c r="C19" i="7"/>
  <c r="D19" i="7"/>
  <c r="E19" i="7"/>
  <c r="F19" i="7"/>
  <c r="G19" i="7"/>
  <c r="H19" i="7"/>
  <c r="J19" i="7"/>
  <c r="U19" i="7"/>
  <c r="X19" i="7"/>
  <c r="Z19" i="7"/>
  <c r="AC19" i="7"/>
  <c r="AD19" i="7"/>
  <c r="AE19" i="7"/>
  <c r="AF19" i="7"/>
  <c r="AG19" i="7"/>
  <c r="AH19" i="7"/>
  <c r="AI19" i="7"/>
  <c r="AJ19" i="7"/>
  <c r="AK19" i="7"/>
  <c r="AL19" i="7"/>
  <c r="AM19" i="7"/>
  <c r="AN19" i="7"/>
  <c r="A20" i="7"/>
  <c r="B20" i="7"/>
  <c r="C20" i="7"/>
  <c r="D20" i="7"/>
  <c r="E20" i="7"/>
  <c r="F20" i="7"/>
  <c r="G20" i="7"/>
  <c r="I20" i="7"/>
  <c r="J20" i="7"/>
  <c r="U20" i="7"/>
  <c r="A21" i="7"/>
  <c r="B21" i="7"/>
  <c r="C21" i="7"/>
  <c r="D21" i="7"/>
  <c r="E21" i="7"/>
  <c r="F21" i="7"/>
  <c r="G21" i="7"/>
  <c r="I21" i="7"/>
  <c r="J21" i="7"/>
  <c r="Q21" i="7"/>
  <c r="R21" i="7"/>
  <c r="T21" i="7"/>
  <c r="V21" i="7"/>
  <c r="V18" i="7" s="1"/>
  <c r="X21" i="7"/>
  <c r="Z21" i="7"/>
  <c r="AA21" i="7"/>
  <c r="AA18" i="7" s="1"/>
  <c r="AB21" i="7"/>
  <c r="AB18" i="7" s="1"/>
  <c r="AJ21" i="7"/>
  <c r="AL21" i="7"/>
  <c r="A22" i="7"/>
  <c r="B22" i="7"/>
  <c r="C22" i="7"/>
  <c r="D22" i="7"/>
  <c r="E22" i="7"/>
  <c r="F22" i="7"/>
  <c r="G22" i="7"/>
  <c r="H22" i="7"/>
  <c r="J22" i="7"/>
  <c r="U22" i="7"/>
  <c r="X22" i="7"/>
  <c r="W22" i="7" s="1"/>
  <c r="Z22" i="7"/>
  <c r="Y22" i="7" s="1"/>
  <c r="AC22" i="7"/>
  <c r="AD22" i="7"/>
  <c r="AE22" i="7"/>
  <c r="AH22" i="7"/>
  <c r="AI22" i="7"/>
  <c r="AJ22" i="7"/>
  <c r="AK22" i="7"/>
  <c r="AL22" i="7"/>
  <c r="AN22" i="7"/>
  <c r="A23" i="7"/>
  <c r="B23" i="7"/>
  <c r="A24" i="7"/>
  <c r="B24" i="7"/>
  <c r="C24" i="7"/>
  <c r="D24" i="7"/>
  <c r="E24" i="7"/>
  <c r="F24" i="7"/>
  <c r="G24" i="7"/>
  <c r="A25" i="7"/>
  <c r="B25" i="7"/>
  <c r="C25" i="7"/>
  <c r="D25" i="7"/>
  <c r="E25" i="7"/>
  <c r="F25" i="7"/>
  <c r="G25" i="7"/>
  <c r="B26" i="7"/>
  <c r="D26" i="7"/>
  <c r="H26" i="7"/>
  <c r="I26" i="7"/>
  <c r="I25" i="7" s="1"/>
  <c r="I24" i="7" s="1"/>
  <c r="J26" i="7"/>
  <c r="U26" i="7"/>
  <c r="Z26" i="7"/>
  <c r="AB26" i="7"/>
  <c r="AB25" i="7" s="1"/>
  <c r="AB24" i="7" s="1"/>
  <c r="AC26" i="7"/>
  <c r="AC25" i="7" s="1"/>
  <c r="AC24" i="7" s="1"/>
  <c r="AC20" i="7" s="1"/>
  <c r="AD26" i="7"/>
  <c r="AD25" i="7" s="1"/>
  <c r="AD24" i="7" s="1"/>
  <c r="AD20" i="7" s="1"/>
  <c r="AE26" i="7"/>
  <c r="AF26" i="7"/>
  <c r="AF25" i="7" s="1"/>
  <c r="AF24" i="7" s="1"/>
  <c r="AF20" i="7" s="1"/>
  <c r="AG26" i="7"/>
  <c r="AH26" i="7"/>
  <c r="AH25" i="7" s="1"/>
  <c r="AH24" i="7" s="1"/>
  <c r="AH20" i="7" s="1"/>
  <c r="AI26" i="7"/>
  <c r="AJ26" i="7"/>
  <c r="AK26" i="7"/>
  <c r="AL26" i="7"/>
  <c r="AM26" i="7"/>
  <c r="AN26" i="7"/>
  <c r="D27" i="7"/>
  <c r="G27" i="7"/>
  <c r="J27" i="7"/>
  <c r="Q27" i="7"/>
  <c r="Q25" i="7" s="1"/>
  <c r="Q24" i="7" s="1"/>
  <c r="Q20" i="7" s="1"/>
  <c r="R27" i="7"/>
  <c r="T27" i="7"/>
  <c r="AA27" i="7"/>
  <c r="AA25" i="7" s="1"/>
  <c r="AA24" i="7" s="1"/>
  <c r="AB27" i="7"/>
  <c r="V27" i="7" s="1"/>
  <c r="AG27" i="7"/>
  <c r="AI27" i="7"/>
  <c r="AJ27" i="7"/>
  <c r="AK27" i="7"/>
  <c r="AL27" i="7"/>
  <c r="AM27" i="7"/>
  <c r="L27" i="7" s="1"/>
  <c r="AN27" i="7"/>
  <c r="D28" i="7"/>
  <c r="G28" i="7"/>
  <c r="J28" i="7"/>
  <c r="P28" i="7"/>
  <c r="U28" i="7"/>
  <c r="V28" i="7"/>
  <c r="Y28" i="7"/>
  <c r="AE28" i="7"/>
  <c r="AI28" i="7"/>
  <c r="AJ28" i="7"/>
  <c r="AK28" i="7"/>
  <c r="AL28" i="7"/>
  <c r="AM28" i="7"/>
  <c r="M28" i="7" s="1"/>
  <c r="AN28" i="7"/>
  <c r="D29" i="7"/>
  <c r="G29" i="7"/>
  <c r="J29" i="7"/>
  <c r="U29" i="7"/>
  <c r="V29" i="7"/>
  <c r="AE29" i="7"/>
  <c r="AI29" i="7"/>
  <c r="AJ29" i="7"/>
  <c r="AK29" i="7"/>
  <c r="AL29" i="7"/>
  <c r="AM29" i="7"/>
  <c r="L29" i="7" s="1"/>
  <c r="K29" i="7" s="1"/>
  <c r="H29" i="7" s="1"/>
  <c r="AN29" i="7"/>
  <c r="S29" i="7" s="1"/>
  <c r="E30" i="7"/>
  <c r="F30" i="7"/>
  <c r="G30" i="7"/>
  <c r="J30" i="7"/>
  <c r="U30" i="7"/>
  <c r="V30" i="7"/>
  <c r="Y30" i="7"/>
  <c r="AE30" i="7"/>
  <c r="AG30" i="7"/>
  <c r="AI30" i="7"/>
  <c r="AJ30" i="7"/>
  <c r="AK30" i="7"/>
  <c r="AL30" i="7"/>
  <c r="AM30" i="7"/>
  <c r="L30" i="7" s="1"/>
  <c r="K30" i="7" s="1"/>
  <c r="H30" i="7" s="1"/>
  <c r="AN30" i="7"/>
  <c r="S30" i="7" s="1"/>
  <c r="P30" i="7" s="1"/>
  <c r="B31" i="7"/>
  <c r="D31" i="7"/>
  <c r="E31" i="7"/>
  <c r="F31" i="7"/>
  <c r="G31" i="7"/>
  <c r="J31" i="7"/>
  <c r="P31" i="7"/>
  <c r="U31" i="7"/>
  <c r="V31" i="7"/>
  <c r="AE31" i="7"/>
  <c r="AG31" i="7"/>
  <c r="AI31" i="7"/>
  <c r="AJ31" i="7"/>
  <c r="AK31" i="7"/>
  <c r="AL31" i="7"/>
  <c r="AM31" i="7"/>
  <c r="L31" i="7" s="1"/>
  <c r="K31" i="7" s="1"/>
  <c r="H31" i="7" s="1"/>
  <c r="AN31" i="7"/>
  <c r="D32" i="7"/>
  <c r="E32" i="7"/>
  <c r="F32" i="7"/>
  <c r="G32" i="7"/>
  <c r="J32" i="7"/>
  <c r="U32" i="7"/>
  <c r="V32" i="7"/>
  <c r="AE32" i="7"/>
  <c r="AG32" i="7"/>
  <c r="AI32" i="7"/>
  <c r="AK32" i="7"/>
  <c r="AL32" i="7"/>
  <c r="AM32" i="7"/>
  <c r="M32" i="7" s="1"/>
  <c r="AN32" i="7"/>
  <c r="S32" i="7" s="1"/>
  <c r="P32" i="7" s="1"/>
  <c r="U33" i="7"/>
  <c r="V33" i="7"/>
  <c r="AK33" i="7"/>
  <c r="X33" i="7" s="1"/>
  <c r="W33" i="7" s="1"/>
  <c r="AM33" i="7"/>
  <c r="M33" i="7" s="1"/>
  <c r="AN33" i="7"/>
  <c r="S33" i="7" s="1"/>
  <c r="P33" i="7" s="1"/>
  <c r="U34" i="7"/>
  <c r="V34" i="7"/>
  <c r="AK34" i="7"/>
  <c r="X34" i="7" s="1"/>
  <c r="W34" i="7" s="1"/>
  <c r="AM34" i="7"/>
  <c r="AN34" i="7"/>
  <c r="S34" i="7" s="1"/>
  <c r="A35" i="7"/>
  <c r="B35" i="7"/>
  <c r="D35" i="7"/>
  <c r="E35" i="7"/>
  <c r="G35" i="7"/>
  <c r="L35" i="7"/>
  <c r="L21" i="7" s="1"/>
  <c r="M35" i="7"/>
  <c r="M21" i="7" s="1"/>
  <c r="O35" i="7"/>
  <c r="O21" i="7" s="1"/>
  <c r="U35" i="7"/>
  <c r="U21" i="7" s="1"/>
  <c r="W35" i="7"/>
  <c r="W21" i="7" s="1"/>
  <c r="Y35" i="7"/>
  <c r="Y21" i="7" s="1"/>
  <c r="AC35" i="7"/>
  <c r="AC21" i="7" s="1"/>
  <c r="AD35" i="7"/>
  <c r="AD21" i="7" s="1"/>
  <c r="AE35" i="7"/>
  <c r="AE21" i="7" s="1"/>
  <c r="AF35" i="7"/>
  <c r="AF21" i="7" s="1"/>
  <c r="AG35" i="7"/>
  <c r="AG21" i="7" s="1"/>
  <c r="AH35" i="7"/>
  <c r="AH21" i="7" s="1"/>
  <c r="AI35" i="7"/>
  <c r="AI21" i="7" s="1"/>
  <c r="AK35" i="7"/>
  <c r="AK21" i="7" s="1"/>
  <c r="AM35" i="7"/>
  <c r="AM21" i="7" s="1"/>
  <c r="AN35" i="7"/>
  <c r="AN21" i="7" s="1"/>
  <c r="I36" i="7"/>
  <c r="J36" i="7"/>
  <c r="U36" i="7"/>
  <c r="V36" i="7"/>
  <c r="AC36" i="7"/>
  <c r="N36" i="7" s="1"/>
  <c r="AD36" i="7"/>
  <c r="AE36" i="7"/>
  <c r="AF36" i="7"/>
  <c r="AG36" i="7"/>
  <c r="AH36" i="7"/>
  <c r="AI36" i="7"/>
  <c r="AJ36" i="7"/>
  <c r="AK36" i="7"/>
  <c r="AL36" i="7"/>
  <c r="AM36" i="7"/>
  <c r="AN36" i="7"/>
  <c r="S36" i="7" s="1"/>
  <c r="P36" i="7" s="1"/>
  <c r="I37" i="7"/>
  <c r="J37" i="7"/>
  <c r="U37" i="7"/>
  <c r="V37" i="7"/>
  <c r="AC37" i="7"/>
  <c r="AD37" i="7"/>
  <c r="AE37" i="7"/>
  <c r="N37" i="7" s="1"/>
  <c r="K37" i="7" s="1"/>
  <c r="H37" i="7" s="1"/>
  <c r="AF37" i="7"/>
  <c r="AG37" i="7"/>
  <c r="AH37" i="7"/>
  <c r="AI37" i="7"/>
  <c r="AJ37" i="7"/>
  <c r="AK37" i="7"/>
  <c r="AL37" i="7"/>
  <c r="AM37" i="7"/>
  <c r="AN37" i="7"/>
  <c r="S37" i="7" s="1"/>
  <c r="P37" i="7" s="1"/>
  <c r="I38" i="7"/>
  <c r="J38" i="7"/>
  <c r="U38" i="7"/>
  <c r="V38" i="7"/>
  <c r="AC38" i="7"/>
  <c r="AD38" i="7"/>
  <c r="AE38" i="7"/>
  <c r="AF38" i="7"/>
  <c r="AG38" i="7"/>
  <c r="N38" i="7" s="1"/>
  <c r="K38" i="7" s="1"/>
  <c r="H38" i="7" s="1"/>
  <c r="AH38" i="7"/>
  <c r="AI38" i="7"/>
  <c r="AJ38" i="7"/>
  <c r="AK38" i="7"/>
  <c r="AL38" i="7"/>
  <c r="AM38" i="7"/>
  <c r="AN38" i="7"/>
  <c r="S38" i="7" s="1"/>
  <c r="P38" i="7" s="1"/>
  <c r="I39" i="7"/>
  <c r="J39" i="7"/>
  <c r="U39" i="7"/>
  <c r="V39" i="7"/>
  <c r="AC39" i="7"/>
  <c r="AD39" i="7"/>
  <c r="AE39" i="7"/>
  <c r="AF39" i="7"/>
  <c r="AG39" i="7"/>
  <c r="AH39" i="7"/>
  <c r="AI39" i="7"/>
  <c r="N39" i="7" s="1"/>
  <c r="K39" i="7" s="1"/>
  <c r="H39" i="7" s="1"/>
  <c r="AJ39" i="7"/>
  <c r="AK39" i="7"/>
  <c r="AL39" i="7"/>
  <c r="AM39" i="7"/>
  <c r="AN39" i="7"/>
  <c r="S39" i="7" s="1"/>
  <c r="P39" i="7" s="1"/>
  <c r="I40" i="7"/>
  <c r="J40" i="7"/>
  <c r="U40" i="7"/>
  <c r="V40" i="7"/>
  <c r="AC40" i="7"/>
  <c r="AD40" i="7"/>
  <c r="AE40" i="7"/>
  <c r="AF40" i="7"/>
  <c r="AG40" i="7"/>
  <c r="AH40" i="7"/>
  <c r="AI40" i="7"/>
  <c r="AJ40" i="7"/>
  <c r="AK40" i="7"/>
  <c r="N40" i="7" s="1"/>
  <c r="K40" i="7" s="1"/>
  <c r="H40" i="7" s="1"/>
  <c r="AL40" i="7"/>
  <c r="AM40" i="7"/>
  <c r="AN40" i="7"/>
  <c r="S40" i="7" s="1"/>
  <c r="P40" i="7" s="1"/>
  <c r="I41" i="7"/>
  <c r="J41" i="7"/>
  <c r="U41" i="7"/>
  <c r="V41" i="7"/>
  <c r="AC41" i="7"/>
  <c r="AD41" i="7"/>
  <c r="AE41" i="7"/>
  <c r="AF41" i="7"/>
  <c r="AG41" i="7"/>
  <c r="AH41" i="7"/>
  <c r="AI41" i="7"/>
  <c r="AJ41" i="7"/>
  <c r="AK41" i="7"/>
  <c r="N41" i="7" s="1"/>
  <c r="K41" i="7" s="1"/>
  <c r="H41" i="7" s="1"/>
  <c r="AL41" i="7"/>
  <c r="AM41" i="7"/>
  <c r="AN41" i="7"/>
  <c r="S41" i="7" s="1"/>
  <c r="P41" i="7" s="1"/>
  <c r="U42" i="7"/>
  <c r="V42" i="7"/>
  <c r="AK42" i="7"/>
  <c r="N42" i="7" s="1"/>
  <c r="K42" i="7" s="1"/>
  <c r="H42" i="7" s="1"/>
  <c r="AM42" i="7"/>
  <c r="AN42" i="7"/>
  <c r="S42" i="7" s="1"/>
  <c r="P42" i="7" s="1"/>
  <c r="BM27" i="8" l="1"/>
  <c r="BM26" i="8" s="1"/>
  <c r="BM22" i="8" s="1"/>
  <c r="BM20" i="8" s="1"/>
  <c r="CO29" i="8"/>
  <c r="CO27" i="8" s="1"/>
  <c r="CO26" i="8" s="1"/>
  <c r="CO22" i="8" s="1"/>
  <c r="CO20" i="8" s="1"/>
  <c r="BN27" i="8"/>
  <c r="BN26" i="8" s="1"/>
  <c r="BN22" i="8" s="1"/>
  <c r="BN20" i="8" s="1"/>
  <c r="CP29" i="8"/>
  <c r="CP27" i="8" s="1"/>
  <c r="CP26" i="8" s="1"/>
  <c r="CP22" i="8" s="1"/>
  <c r="CP20" i="8" s="1"/>
  <c r="BO27" i="8"/>
  <c r="BO26" i="8" s="1"/>
  <c r="BO22" i="8" s="1"/>
  <c r="BO20" i="8" s="1"/>
  <c r="CQ29" i="8"/>
  <c r="CQ27" i="8" s="1"/>
  <c r="CQ26" i="8" s="1"/>
  <c r="CQ22" i="8" s="1"/>
  <c r="CQ20" i="8" s="1"/>
  <c r="BP27" i="8"/>
  <c r="BP26" i="8" s="1"/>
  <c r="BP22" i="8" s="1"/>
  <c r="BP20" i="8" s="1"/>
  <c r="CR29" i="8"/>
  <c r="CR27" i="8" s="1"/>
  <c r="CR26" i="8" s="1"/>
  <c r="CR22" i="8" s="1"/>
  <c r="CR20" i="8" s="1"/>
  <c r="X41" i="7"/>
  <c r="W41" i="7" s="1"/>
  <c r="X40" i="7"/>
  <c r="W40" i="7" s="1"/>
  <c r="X39" i="7"/>
  <c r="W39" i="7" s="1"/>
  <c r="X38" i="7"/>
  <c r="W38" i="7" s="1"/>
  <c r="X37" i="7"/>
  <c r="W37" i="7" s="1"/>
  <c r="J35" i="7"/>
  <c r="I35" i="7"/>
  <c r="X32" i="7"/>
  <c r="W32" i="7" s="1"/>
  <c r="X31" i="7"/>
  <c r="W31" i="7" s="1"/>
  <c r="X30" i="7"/>
  <c r="W30" i="7" s="1"/>
  <c r="X29" i="7"/>
  <c r="W29" i="7" s="1"/>
  <c r="X28" i="7"/>
  <c r="W28" i="7" s="1"/>
  <c r="X27" i="7"/>
  <c r="W27" i="7" s="1"/>
  <c r="AL25" i="7"/>
  <c r="AL24" i="7" s="1"/>
  <c r="AL20" i="7" s="1"/>
  <c r="AJ25" i="7"/>
  <c r="AJ24" i="7" s="1"/>
  <c r="AJ20" i="7" s="1"/>
  <c r="AI25" i="7"/>
  <c r="AI24" i="7" s="1"/>
  <c r="AI20" i="7" s="1"/>
  <c r="AG25" i="7"/>
  <c r="AG24" i="7" s="1"/>
  <c r="AG20" i="7" s="1"/>
  <c r="AE25" i="7"/>
  <c r="AE24" i="7" s="1"/>
  <c r="AE20" i="7" s="1"/>
  <c r="J25" i="7"/>
  <c r="J24" i="7" s="1"/>
  <c r="N35" i="7"/>
  <c r="N21" i="7" s="1"/>
  <c r="K36" i="7"/>
  <c r="H36" i="7" s="1"/>
  <c r="H35" i="7" s="1"/>
  <c r="H21" i="7" s="1"/>
  <c r="X42" i="7"/>
  <c r="W42" i="7" s="1"/>
  <c r="X36" i="7"/>
  <c r="W36" i="7" s="1"/>
  <c r="S35" i="7"/>
  <c r="K21" i="7"/>
  <c r="K35" i="7"/>
  <c r="M34" i="7"/>
  <c r="N34" i="7"/>
  <c r="O34" i="7"/>
  <c r="S27" i="7"/>
  <c r="P29" i="7"/>
  <c r="Z29" i="7"/>
  <c r="Y29" i="7" s="1"/>
  <c r="L25" i="7"/>
  <c r="L24" i="7" s="1"/>
  <c r="L20" i="7" s="1"/>
  <c r="K27" i="7"/>
  <c r="H27" i="7" s="1"/>
  <c r="Q18" i="7"/>
  <c r="AN25" i="7"/>
  <c r="AN24" i="7" s="1"/>
  <c r="AN20" i="7" s="1"/>
  <c r="AM25" i="7"/>
  <c r="AM24" i="7" s="1"/>
  <c r="AM20" i="7" s="1"/>
  <c r="AK25" i="7"/>
  <c r="AK24" i="7" s="1"/>
  <c r="AK20" i="7" s="1"/>
  <c r="Z25" i="7"/>
  <c r="Z24" i="7" s="1"/>
  <c r="Z20" i="7" s="1"/>
  <c r="Y20" i="7" s="1"/>
  <c r="T22" i="7"/>
  <c r="S22" i="7" s="1"/>
  <c r="R22" i="7" s="1"/>
  <c r="Q22" i="7" s="1"/>
  <c r="P22" i="7" s="1"/>
  <c r="O22" i="7" s="1"/>
  <c r="N22" i="7" s="1"/>
  <c r="M22" i="7" s="1"/>
  <c r="L22" i="7" s="1"/>
  <c r="K22" i="7" s="1"/>
  <c r="O33" i="7"/>
  <c r="N33" i="7"/>
  <c r="K33" i="7" s="1"/>
  <c r="H33" i="7" s="1"/>
  <c r="O32" i="7"/>
  <c r="N32" i="7"/>
  <c r="K32" i="7" s="1"/>
  <c r="H32" i="7" s="1"/>
  <c r="O28" i="7"/>
  <c r="N28" i="7"/>
  <c r="K28" i="7" s="1"/>
  <c r="H28" i="7" s="1"/>
  <c r="U27" i="7"/>
  <c r="U25" i="7" s="1"/>
  <c r="U24" i="7" s="1"/>
  <c r="Y26" i="7"/>
  <c r="Y25" i="7" s="1"/>
  <c r="Y24" i="7" s="1"/>
  <c r="X26" i="7"/>
  <c r="V26" i="7"/>
  <c r="V25" i="7" s="1"/>
  <c r="V24" i="7" s="1"/>
  <c r="T26" i="7"/>
  <c r="T25" i="7" s="1"/>
  <c r="T24" i="7" s="1"/>
  <c r="T20" i="7" s="1"/>
  <c r="T18" i="7" s="1"/>
  <c r="S26" i="7"/>
  <c r="S25" i="7" s="1"/>
  <c r="S24" i="7" s="1"/>
  <c r="S20" i="7" s="1"/>
  <c r="R26" i="7"/>
  <c r="O26" i="7"/>
  <c r="O25" i="7" s="1"/>
  <c r="O24" i="7" s="1"/>
  <c r="O20" i="7" s="1"/>
  <c r="N26" i="7"/>
  <c r="N25" i="7" s="1"/>
  <c r="N24" i="7" s="1"/>
  <c r="N20" i="7" s="1"/>
  <c r="M26" i="7"/>
  <c r="AN18" i="7"/>
  <c r="AM18" i="7"/>
  <c r="AL18" i="7"/>
  <c r="AK18" i="7"/>
  <c r="AJ18" i="7"/>
  <c r="AI18" i="7"/>
  <c r="AH18" i="7"/>
  <c r="AG18" i="7"/>
  <c r="AF18" i="7"/>
  <c r="AE18" i="7"/>
  <c r="AD18" i="7"/>
  <c r="AC18" i="7"/>
  <c r="Z18" i="7"/>
  <c r="U18" i="7"/>
  <c r="Y19" i="7"/>
  <c r="Y18" i="7" s="1"/>
  <c r="W19" i="7"/>
  <c r="T19" i="7"/>
  <c r="S19" i="7" s="1"/>
  <c r="R19" i="7" s="1"/>
  <c r="Q19" i="7" s="1"/>
  <c r="P19" i="7" s="1"/>
  <c r="O19" i="7" s="1"/>
  <c r="CG46" i="6"/>
  <c r="CG74" i="6"/>
  <c r="O18" i="7" l="1"/>
  <c r="N19" i="7"/>
  <c r="M25" i="7"/>
  <c r="M24" i="7" s="1"/>
  <c r="M20" i="7" s="1"/>
  <c r="K26" i="7"/>
  <c r="R25" i="7"/>
  <c r="R24" i="7" s="1"/>
  <c r="R20" i="7" s="1"/>
  <c r="P26" i="7"/>
  <c r="P25" i="7" s="1"/>
  <c r="P24" i="7" s="1"/>
  <c r="X25" i="7"/>
  <c r="X24" i="7" s="1"/>
  <c r="X20" i="7" s="1"/>
  <c r="W26" i="7"/>
  <c r="W25" i="7" s="1"/>
  <c r="W24" i="7" s="1"/>
  <c r="K20" i="7"/>
  <c r="K34" i="7"/>
  <c r="H34" i="7" s="1"/>
  <c r="H25" i="7" s="1"/>
  <c r="H24" i="7" s="1"/>
  <c r="H20" i="7" s="1"/>
  <c r="S21" i="7"/>
  <c r="S18" i="7" s="1"/>
  <c r="P35" i="7"/>
  <c r="P21" i="7" s="1"/>
  <c r="W20" i="7" l="1"/>
  <c r="W18" i="7" s="1"/>
  <c r="X18" i="7"/>
  <c r="R18" i="7"/>
  <c r="P18" i="7" s="1"/>
  <c r="P20" i="7"/>
  <c r="K25" i="7"/>
  <c r="K24" i="7" s="1"/>
  <c r="N18" i="7"/>
  <c r="M19" i="7"/>
  <c r="M18" i="7" l="1"/>
  <c r="L19" i="7"/>
  <c r="L18" i="7" l="1"/>
  <c r="K18" i="7" s="1"/>
  <c r="K19" i="7"/>
  <c r="J19" i="6" l="1"/>
  <c r="N19" i="6"/>
  <c r="O19" i="6"/>
  <c r="P19" i="6"/>
  <c r="Q19" i="6"/>
  <c r="R19" i="6"/>
  <c r="S19" i="6"/>
  <c r="V19" i="6"/>
  <c r="W19" i="6"/>
  <c r="X19" i="6"/>
  <c r="AC19" i="6"/>
  <c r="AE19" i="6"/>
  <c r="AF19" i="6"/>
  <c r="AG19" i="6"/>
  <c r="AH19" i="6"/>
  <c r="AJ19" i="6"/>
  <c r="AK19" i="6"/>
  <c r="AL19" i="6"/>
  <c r="AM19" i="6"/>
  <c r="AO19" i="6"/>
  <c r="AP19" i="6"/>
  <c r="AQ19" i="6"/>
  <c r="AR19" i="6"/>
  <c r="AT19" i="6"/>
  <c r="AU19" i="6"/>
  <c r="AV19" i="6"/>
  <c r="AW19" i="6"/>
  <c r="AX19" i="6"/>
  <c r="AY19" i="6"/>
  <c r="AZ19" i="6"/>
  <c r="BA19" i="6"/>
  <c r="BB19" i="6"/>
  <c r="BC19" i="6"/>
  <c r="BD19" i="6"/>
  <c r="BE19" i="6"/>
  <c r="BF19" i="6"/>
  <c r="BG19"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BJ22" i="6"/>
  <c r="BK22" i="6"/>
  <c r="BL22" i="6"/>
  <c r="BM22" i="6"/>
  <c r="BN22" i="6"/>
  <c r="BO22" i="6"/>
  <c r="BP22" i="6"/>
  <c r="BQ22" i="6"/>
  <c r="BR22" i="6"/>
  <c r="BS22" i="6"/>
  <c r="BT22" i="6"/>
  <c r="BU22" i="6"/>
  <c r="BV22" i="6"/>
  <c r="BW22" i="6"/>
  <c r="BX22" i="6"/>
  <c r="BY22" i="6"/>
  <c r="BZ22" i="6"/>
  <c r="CA22" i="6"/>
  <c r="CB22" i="6"/>
  <c r="CC22" i="6"/>
  <c r="CD22" i="6"/>
  <c r="CE22" i="6"/>
  <c r="CF22" i="6"/>
  <c r="CG22" i="6"/>
  <c r="CH22" i="6"/>
  <c r="CI22" i="6"/>
  <c r="CJ22" i="6"/>
  <c r="CK22" i="6"/>
  <c r="CL22" i="6"/>
  <c r="CM22" i="6"/>
  <c r="CN22" i="6"/>
  <c r="CO22" i="6"/>
  <c r="CP22"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AD26" i="6"/>
  <c r="AD19" i="6" s="1"/>
  <c r="AI26" i="6"/>
  <c r="AI19" i="6" s="1"/>
  <c r="AN26" i="6"/>
  <c r="AN19" i="6" s="1"/>
  <c r="AS26" i="6"/>
  <c r="AS19" i="6" s="1"/>
  <c r="BM26" i="6"/>
  <c r="BM19" i="6" s="1"/>
  <c r="BN26" i="6"/>
  <c r="BN19" i="6" s="1"/>
  <c r="BO26" i="6"/>
  <c r="BO19" i="6" s="1"/>
  <c r="BP26" i="6"/>
  <c r="BP19" i="6" s="1"/>
  <c r="BQ26" i="6"/>
  <c r="BQ19" i="6" s="1"/>
  <c r="BR26" i="6"/>
  <c r="BR19" i="6" s="1"/>
  <c r="BS26" i="6"/>
  <c r="BS19" i="6" s="1"/>
  <c r="BT26" i="6"/>
  <c r="BT19" i="6" s="1"/>
  <c r="BU26" i="6"/>
  <c r="BU19" i="6" s="1"/>
  <c r="BV26" i="6"/>
  <c r="BV19" i="6" s="1"/>
  <c r="BW26" i="6"/>
  <c r="BW19" i="6" s="1"/>
  <c r="BX26" i="6"/>
  <c r="BX19" i="6" s="1"/>
  <c r="BY26" i="6"/>
  <c r="BY19" i="6" s="1"/>
  <c r="BZ26" i="6"/>
  <c r="BZ19" i="6" s="1"/>
  <c r="CA26" i="6"/>
  <c r="CA19" i="6" s="1"/>
  <c r="CB26" i="6"/>
  <c r="CB19" i="6" s="1"/>
  <c r="CC26" i="6"/>
  <c r="CC19" i="6" s="1"/>
  <c r="CD26" i="6"/>
  <c r="CD19" i="6" s="1"/>
  <c r="CE26" i="6"/>
  <c r="CE19" i="6" s="1"/>
  <c r="CF26" i="6"/>
  <c r="CF19" i="6" s="1"/>
  <c r="CG26" i="6"/>
  <c r="CG19" i="6" s="1"/>
  <c r="CH26" i="6"/>
  <c r="CH19" i="6" s="1"/>
  <c r="CI26" i="6"/>
  <c r="CI19" i="6" s="1"/>
  <c r="CJ26" i="6"/>
  <c r="CJ19" i="6" s="1"/>
  <c r="CK26" i="6"/>
  <c r="CK19" i="6" s="1"/>
  <c r="CL26" i="6"/>
  <c r="CL19" i="6" s="1"/>
  <c r="CM26" i="6"/>
  <c r="CM19" i="6" s="1"/>
  <c r="CN26" i="6"/>
  <c r="CN19" i="6" s="1"/>
  <c r="CO26" i="6"/>
  <c r="CO19" i="6" s="1"/>
  <c r="CP26" i="6"/>
  <c r="CP19" i="6" s="1"/>
  <c r="BM42" i="6"/>
  <c r="BN42" i="6"/>
  <c r="BO42" i="6"/>
  <c r="BP42" i="6"/>
  <c r="BQ42" i="6"/>
  <c r="BR42" i="6"/>
  <c r="BS42" i="6"/>
  <c r="BT42" i="6"/>
  <c r="BU42" i="6"/>
  <c r="BV42" i="6"/>
  <c r="BW42" i="6"/>
  <c r="BX42" i="6"/>
  <c r="BY42" i="6"/>
  <c r="BZ42" i="6"/>
  <c r="CA42" i="6"/>
  <c r="CB42" i="6"/>
  <c r="CC42" i="6"/>
  <c r="CD42" i="6"/>
  <c r="CE42" i="6"/>
  <c r="CF42" i="6"/>
  <c r="CG42" i="6"/>
  <c r="CH42" i="6"/>
  <c r="CI42" i="6"/>
  <c r="CJ42" i="6"/>
  <c r="CK42" i="6"/>
  <c r="CL42" i="6"/>
  <c r="CM42" i="6"/>
  <c r="CN42" i="6"/>
  <c r="CO42" i="6"/>
  <c r="CP42" i="6"/>
  <c r="I46" i="6"/>
  <c r="I45" i="6" s="1"/>
  <c r="I20" i="6" s="1"/>
  <c r="L46" i="6"/>
  <c r="L45" i="6" s="1"/>
  <c r="L20" i="6" s="1"/>
  <c r="N46" i="6"/>
  <c r="N45" i="6" s="1"/>
  <c r="N20" i="6" s="1"/>
  <c r="O46" i="6"/>
  <c r="O45" i="6" s="1"/>
  <c r="O20" i="6" s="1"/>
  <c r="P46" i="6"/>
  <c r="P45" i="6" s="1"/>
  <c r="P20" i="6" s="1"/>
  <c r="Q46" i="6"/>
  <c r="Q45" i="6" s="1"/>
  <c r="Q20" i="6" s="1"/>
  <c r="R46" i="6"/>
  <c r="R45" i="6" s="1"/>
  <c r="R20" i="6" s="1"/>
  <c r="S46" i="6"/>
  <c r="S45" i="6" s="1"/>
  <c r="S20" i="6" s="1"/>
  <c r="U46" i="6"/>
  <c r="U45" i="6" s="1"/>
  <c r="U20" i="6" s="1"/>
  <c r="Z46" i="6"/>
  <c r="Z45" i="6" s="1"/>
  <c r="AA46" i="6"/>
  <c r="AA45" i="6" s="1"/>
  <c r="AB46" i="6"/>
  <c r="AB45" i="6" s="1"/>
  <c r="AC46" i="6"/>
  <c r="AC45" i="6" s="1"/>
  <c r="AC20" i="6" s="1"/>
  <c r="AD46" i="6"/>
  <c r="AD45" i="6" s="1"/>
  <c r="AD20" i="6" s="1"/>
  <c r="AE46" i="6"/>
  <c r="AE45" i="6" s="1"/>
  <c r="AE20" i="6" s="1"/>
  <c r="AF46" i="6"/>
  <c r="AF45" i="6" s="1"/>
  <c r="AF20" i="6" s="1"/>
  <c r="AG46" i="6"/>
  <c r="AG45" i="6" s="1"/>
  <c r="AG20" i="6" s="1"/>
  <c r="AH46" i="6"/>
  <c r="AH45" i="6" s="1"/>
  <c r="AH20" i="6" s="1"/>
  <c r="AJ46" i="6"/>
  <c r="AJ45" i="6" s="1"/>
  <c r="AJ20" i="6" s="1"/>
  <c r="AK46" i="6"/>
  <c r="AK45" i="6" s="1"/>
  <c r="AK20" i="6" s="1"/>
  <c r="AM46" i="6"/>
  <c r="AM45" i="6" s="1"/>
  <c r="AM20" i="6" s="1"/>
  <c r="AO46" i="6"/>
  <c r="AO45" i="6" s="1"/>
  <c r="AO20" i="6" s="1"/>
  <c r="AP46" i="6"/>
  <c r="AP45" i="6" s="1"/>
  <c r="AP20" i="6" s="1"/>
  <c r="AQ46" i="6"/>
  <c r="AQ45" i="6" s="1"/>
  <c r="AQ20" i="6" s="1"/>
  <c r="AR46" i="6"/>
  <c r="AR45" i="6" s="1"/>
  <c r="AR20" i="6" s="1"/>
  <c r="AT46" i="6"/>
  <c r="AT45" i="6" s="1"/>
  <c r="AT20" i="6" s="1"/>
  <c r="AU46" i="6"/>
  <c r="AU45" i="6" s="1"/>
  <c r="AU20" i="6" s="1"/>
  <c r="AW46" i="6"/>
  <c r="AW45" i="6" s="1"/>
  <c r="AW20" i="6" s="1"/>
  <c r="AY46" i="6"/>
  <c r="AY45" i="6" s="1"/>
  <c r="AY20" i="6" s="1"/>
  <c r="AZ46" i="6"/>
  <c r="AZ45" i="6" s="1"/>
  <c r="AZ20" i="6" s="1"/>
  <c r="BA46" i="6"/>
  <c r="BA45" i="6" s="1"/>
  <c r="BA20" i="6" s="1"/>
  <c r="BB46" i="6"/>
  <c r="BB45" i="6" s="1"/>
  <c r="BB20" i="6" s="1"/>
  <c r="BD46" i="6"/>
  <c r="BD45" i="6" s="1"/>
  <c r="BD20" i="6" s="1"/>
  <c r="BE46" i="6"/>
  <c r="BE45" i="6" s="1"/>
  <c r="BE20" i="6" s="1"/>
  <c r="BG46" i="6"/>
  <c r="BG45" i="6" s="1"/>
  <c r="BG20" i="6" s="1"/>
  <c r="BI46" i="6"/>
  <c r="BI45" i="6" s="1"/>
  <c r="BI26" i="6" s="1"/>
  <c r="BJ46" i="6"/>
  <c r="BJ45" i="6" s="1"/>
  <c r="BJ26" i="6" s="1"/>
  <c r="BJ24" i="6" s="1"/>
  <c r="BJ20" i="6" s="1"/>
  <c r="BJ19" i="6" s="1"/>
  <c r="BJ18" i="6" s="1"/>
  <c r="BK46" i="6"/>
  <c r="BK45" i="6" s="1"/>
  <c r="BK26" i="6" s="1"/>
  <c r="BK24" i="6" s="1"/>
  <c r="BK20" i="6" s="1"/>
  <c r="BK19" i="6" s="1"/>
  <c r="BK18" i="6" s="1"/>
  <c r="BL46" i="6"/>
  <c r="BL45" i="6" s="1"/>
  <c r="BL26" i="6" s="1"/>
  <c r="BL24" i="6" s="1"/>
  <c r="BL20" i="6" s="1"/>
  <c r="BL19" i="6" s="1"/>
  <c r="BL18" i="6" s="1"/>
  <c r="BN46" i="6"/>
  <c r="BN45" i="6" s="1"/>
  <c r="BN20" i="6" s="1"/>
  <c r="BO46" i="6"/>
  <c r="BO45" i="6" s="1"/>
  <c r="BO20" i="6" s="1"/>
  <c r="BQ46" i="6"/>
  <c r="BQ45" i="6" s="1"/>
  <c r="BQ20" i="6" s="1"/>
  <c r="BS46" i="6"/>
  <c r="BS45" i="6" s="1"/>
  <c r="BS20" i="6" s="1"/>
  <c r="BT46" i="6"/>
  <c r="BT45" i="6" s="1"/>
  <c r="BT20" i="6" s="1"/>
  <c r="BU46" i="6"/>
  <c r="BU45" i="6" s="1"/>
  <c r="BU20" i="6" s="1"/>
  <c r="BV46" i="6"/>
  <c r="BV45" i="6" s="1"/>
  <c r="BV20" i="6" s="1"/>
  <c r="BX46" i="6"/>
  <c r="BX45" i="6" s="1"/>
  <c r="BX20" i="6" s="1"/>
  <c r="BY46" i="6"/>
  <c r="BY45" i="6" s="1"/>
  <c r="BY20" i="6" s="1"/>
  <c r="BZ46" i="6"/>
  <c r="BZ45" i="6" s="1"/>
  <c r="BZ20" i="6" s="1"/>
  <c r="CA46" i="6"/>
  <c r="CA45" i="6" s="1"/>
  <c r="CA20" i="6" s="1"/>
  <c r="CC46" i="6"/>
  <c r="CC45" i="6" s="1"/>
  <c r="CC20" i="6" s="1"/>
  <c r="CD46" i="6"/>
  <c r="CD45" i="6" s="1"/>
  <c r="CD20" i="6" s="1"/>
  <c r="CE46" i="6"/>
  <c r="CE45" i="6" s="1"/>
  <c r="CE20" i="6" s="1"/>
  <c r="CF46" i="6"/>
  <c r="CF45" i="6" s="1"/>
  <c r="CF20" i="6" s="1"/>
  <c r="H47" i="6"/>
  <c r="H46" i="6" s="1"/>
  <c r="H45" i="6" s="1"/>
  <c r="H20" i="6" s="1"/>
  <c r="K47" i="6"/>
  <c r="K46" i="6" s="1"/>
  <c r="K45" i="6" s="1"/>
  <c r="K20" i="6" s="1"/>
  <c r="Y47" i="6"/>
  <c r="AL47" i="6"/>
  <c r="AL46" i="6" s="1"/>
  <c r="AL45" i="6" s="1"/>
  <c r="AL20" i="6" s="1"/>
  <c r="AN47" i="6"/>
  <c r="AV47" i="6"/>
  <c r="AV46" i="6" s="1"/>
  <c r="AV45" i="6" s="1"/>
  <c r="AV20" i="6" s="1"/>
  <c r="AX47" i="6"/>
  <c r="BF47" i="6"/>
  <c r="BF46" i="6" s="1"/>
  <c r="BF45" i="6" s="1"/>
  <c r="BF20" i="6" s="1"/>
  <c r="BH47" i="6"/>
  <c r="BH46" i="6" s="1"/>
  <c r="BH45" i="6" s="1"/>
  <c r="BH20" i="6" s="1"/>
  <c r="BM47" i="6"/>
  <c r="BR47" i="6"/>
  <c r="BW47" i="6"/>
  <c r="CB47" i="6"/>
  <c r="CH47" i="6"/>
  <c r="CI47" i="6"/>
  <c r="CJ47" i="6"/>
  <c r="CK47" i="6"/>
  <c r="CM47" i="6"/>
  <c r="CN47" i="6"/>
  <c r="CO47" i="6"/>
  <c r="CP47" i="6"/>
  <c r="K48" i="6"/>
  <c r="Y48" i="6"/>
  <c r="V48" i="6" s="1"/>
  <c r="T48" i="6" s="1"/>
  <c r="AI48" i="6"/>
  <c r="I48" i="6" s="1"/>
  <c r="H48" i="6" s="1"/>
  <c r="AN48" i="6"/>
  <c r="X48" i="6" s="1"/>
  <c r="AS48" i="6"/>
  <c r="AX48" i="6"/>
  <c r="BC48" i="6"/>
  <c r="BM48" i="6"/>
  <c r="BR48" i="6"/>
  <c r="BW48" i="6"/>
  <c r="CB48" i="6"/>
  <c r="CH48" i="6"/>
  <c r="CG48" i="6" s="1"/>
  <c r="CI48" i="6"/>
  <c r="CJ48" i="6"/>
  <c r="CK48" i="6"/>
  <c r="CM48" i="6"/>
  <c r="CL48" i="6" s="1"/>
  <c r="CN48" i="6"/>
  <c r="CO48" i="6"/>
  <c r="CP48" i="6"/>
  <c r="K49" i="6"/>
  <c r="Y49" i="6"/>
  <c r="AI49" i="6"/>
  <c r="AN49" i="6"/>
  <c r="X49" i="6" s="1"/>
  <c r="AS49" i="6"/>
  <c r="AX49" i="6"/>
  <c r="BC49" i="6"/>
  <c r="BP49" i="6"/>
  <c r="BP46" i="6" s="1"/>
  <c r="BP45" i="6" s="1"/>
  <c r="BP20" i="6" s="1"/>
  <c r="BR49" i="6"/>
  <c r="BW49" i="6"/>
  <c r="CB49" i="6"/>
  <c r="CH49" i="6"/>
  <c r="CG49" i="6" s="1"/>
  <c r="CI49" i="6"/>
  <c r="CJ49" i="6"/>
  <c r="CK49" i="6"/>
  <c r="CM49" i="6"/>
  <c r="CL49" i="6" s="1"/>
  <c r="CN49" i="6"/>
  <c r="CO49" i="6"/>
  <c r="CP49" i="6"/>
  <c r="K50" i="6"/>
  <c r="Y50" i="6"/>
  <c r="AI50" i="6"/>
  <c r="AN50" i="6"/>
  <c r="X50" i="6" s="1"/>
  <c r="AS50" i="6"/>
  <c r="AX50" i="6"/>
  <c r="BC50" i="6"/>
  <c r="BM50" i="6"/>
  <c r="BR50" i="6"/>
  <c r="BW50" i="6"/>
  <c r="CB50" i="6"/>
  <c r="CH50" i="6"/>
  <c r="CG50" i="6" s="1"/>
  <c r="CI50" i="6"/>
  <c r="CJ50" i="6"/>
  <c r="CK50" i="6"/>
  <c r="CM50" i="6"/>
  <c r="CL50" i="6" s="1"/>
  <c r="CN50" i="6"/>
  <c r="CO50" i="6"/>
  <c r="CP50" i="6"/>
  <c r="K51" i="6"/>
  <c r="Y51" i="6"/>
  <c r="V51" i="6" s="1"/>
  <c r="T51" i="6" s="1"/>
  <c r="AI51" i="6"/>
  <c r="I51" i="6" s="1"/>
  <c r="H51" i="6" s="1"/>
  <c r="AN51" i="6"/>
  <c r="X51" i="6" s="1"/>
  <c r="AS51" i="6"/>
  <c r="AX51" i="6"/>
  <c r="BC51" i="6"/>
  <c r="BM51" i="6"/>
  <c r="BR51" i="6"/>
  <c r="BW51" i="6"/>
  <c r="CB51" i="6"/>
  <c r="CH51" i="6"/>
  <c r="CG51" i="6" s="1"/>
  <c r="CI51" i="6"/>
  <c r="CJ51" i="6"/>
  <c r="CK51" i="6"/>
  <c r="CM51" i="6"/>
  <c r="CL51" i="6" s="1"/>
  <c r="CN51" i="6"/>
  <c r="CO51" i="6"/>
  <c r="CP51" i="6"/>
  <c r="K52" i="6"/>
  <c r="Y52" i="6"/>
  <c r="V52" i="6" s="1"/>
  <c r="T52" i="6" s="1"/>
  <c r="AI52" i="6"/>
  <c r="I52" i="6" s="1"/>
  <c r="H52" i="6" s="1"/>
  <c r="AN52" i="6"/>
  <c r="X52" i="6" s="1"/>
  <c r="AS52" i="6"/>
  <c r="AX52" i="6"/>
  <c r="BC52" i="6"/>
  <c r="BM52" i="6"/>
  <c r="BR52" i="6"/>
  <c r="BW52" i="6"/>
  <c r="CB52" i="6"/>
  <c r="CH52" i="6"/>
  <c r="CG52" i="6" s="1"/>
  <c r="CI52" i="6"/>
  <c r="CJ52" i="6"/>
  <c r="CK52" i="6"/>
  <c r="CM52" i="6"/>
  <c r="CL52" i="6" s="1"/>
  <c r="CN52" i="6"/>
  <c r="CO52" i="6"/>
  <c r="CP52" i="6"/>
  <c r="K53" i="6"/>
  <c r="Y53" i="6"/>
  <c r="V53" i="6" s="1"/>
  <c r="T53" i="6" s="1"/>
  <c r="AI53" i="6"/>
  <c r="I53" i="6" s="1"/>
  <c r="H53" i="6" s="1"/>
  <c r="AN53" i="6"/>
  <c r="X53" i="6" s="1"/>
  <c r="AS53" i="6"/>
  <c r="AX53" i="6"/>
  <c r="BC53" i="6"/>
  <c r="BM53" i="6"/>
  <c r="BR53" i="6"/>
  <c r="BW53" i="6"/>
  <c r="CB53" i="6"/>
  <c r="CH53" i="6"/>
  <c r="CG53" i="6" s="1"/>
  <c r="CI53" i="6"/>
  <c r="CJ53" i="6"/>
  <c r="CK53" i="6"/>
  <c r="CM53" i="6"/>
  <c r="CL53" i="6" s="1"/>
  <c r="CN53" i="6"/>
  <c r="CO53" i="6"/>
  <c r="CP53" i="6"/>
  <c r="K54" i="6"/>
  <c r="Y54" i="6"/>
  <c r="V54" i="6" s="1"/>
  <c r="T54" i="6" s="1"/>
  <c r="AI54" i="6"/>
  <c r="I54" i="6" s="1"/>
  <c r="H54" i="6" s="1"/>
  <c r="AN54" i="6"/>
  <c r="X54" i="6" s="1"/>
  <c r="AS54" i="6"/>
  <c r="AX54" i="6"/>
  <c r="BC54" i="6"/>
  <c r="BM54" i="6"/>
  <c r="BR54" i="6"/>
  <c r="BW54" i="6"/>
  <c r="CB54" i="6"/>
  <c r="CH54" i="6"/>
  <c r="CG54" i="6" s="1"/>
  <c r="CI54" i="6"/>
  <c r="CJ54" i="6"/>
  <c r="CK54" i="6"/>
  <c r="CM54" i="6"/>
  <c r="CL54" i="6" s="1"/>
  <c r="CN54" i="6"/>
  <c r="CO54" i="6"/>
  <c r="CP54" i="6"/>
  <c r="K55" i="6"/>
  <c r="Y55" i="6"/>
  <c r="V55" i="6" s="1"/>
  <c r="T55" i="6" s="1"/>
  <c r="AI55" i="6"/>
  <c r="I55" i="6" s="1"/>
  <c r="H55" i="6" s="1"/>
  <c r="AN55" i="6"/>
  <c r="X55" i="6" s="1"/>
  <c r="AS55" i="6"/>
  <c r="AX55" i="6"/>
  <c r="BC55" i="6"/>
  <c r="BM55" i="6"/>
  <c r="BR55" i="6"/>
  <c r="BW55" i="6"/>
  <c r="CB55" i="6"/>
  <c r="CH55" i="6"/>
  <c r="CG55" i="6" s="1"/>
  <c r="CI55" i="6"/>
  <c r="CJ55" i="6"/>
  <c r="CK55" i="6"/>
  <c r="CM55" i="6"/>
  <c r="CL55" i="6" s="1"/>
  <c r="CN55" i="6"/>
  <c r="CO55" i="6"/>
  <c r="CP55" i="6"/>
  <c r="BM57" i="6"/>
  <c r="BN57" i="6"/>
  <c r="BO57" i="6"/>
  <c r="BP57" i="6"/>
  <c r="BQ57" i="6"/>
  <c r="BR57" i="6"/>
  <c r="BS57" i="6"/>
  <c r="BT57" i="6"/>
  <c r="BU57" i="6"/>
  <c r="BV57" i="6"/>
  <c r="BW57" i="6"/>
  <c r="BX57" i="6"/>
  <c r="BY57" i="6"/>
  <c r="BZ57" i="6"/>
  <c r="CA57" i="6"/>
  <c r="CB57" i="6"/>
  <c r="CC57" i="6"/>
  <c r="CD57" i="6"/>
  <c r="CE57" i="6"/>
  <c r="CF57" i="6"/>
  <c r="CG57" i="6"/>
  <c r="CH57" i="6"/>
  <c r="CI57" i="6"/>
  <c r="CJ57" i="6"/>
  <c r="CK57" i="6"/>
  <c r="CL57" i="6"/>
  <c r="CM57" i="6"/>
  <c r="CN57" i="6"/>
  <c r="CO57" i="6"/>
  <c r="CP57" i="6"/>
  <c r="BM66" i="6"/>
  <c r="BN66" i="6"/>
  <c r="BO66" i="6"/>
  <c r="BP66" i="6"/>
  <c r="BQ66" i="6"/>
  <c r="BR66" i="6"/>
  <c r="BS66" i="6"/>
  <c r="BT66" i="6"/>
  <c r="BU66" i="6"/>
  <c r="BV66" i="6"/>
  <c r="BW66" i="6"/>
  <c r="BX66" i="6"/>
  <c r="BY66" i="6"/>
  <c r="BZ66" i="6"/>
  <c r="CA66" i="6"/>
  <c r="CB66" i="6"/>
  <c r="CC66" i="6"/>
  <c r="CD66" i="6"/>
  <c r="CE66" i="6"/>
  <c r="CF66" i="6"/>
  <c r="CG66" i="6"/>
  <c r="CH66" i="6"/>
  <c r="CI66" i="6"/>
  <c r="CJ66" i="6"/>
  <c r="CK66" i="6"/>
  <c r="CL66" i="6"/>
  <c r="CM66" i="6"/>
  <c r="CN66" i="6"/>
  <c r="CO66" i="6"/>
  <c r="CP66" i="6"/>
  <c r="BM69" i="6"/>
  <c r="BM21" i="6" s="1"/>
  <c r="BN69" i="6"/>
  <c r="BN21" i="6" s="1"/>
  <c r="BO69" i="6"/>
  <c r="BO21" i="6" s="1"/>
  <c r="BP69" i="6"/>
  <c r="BP21" i="6" s="1"/>
  <c r="BQ69" i="6"/>
  <c r="BQ21" i="6" s="1"/>
  <c r="BR69" i="6"/>
  <c r="BR21" i="6" s="1"/>
  <c r="BS69" i="6"/>
  <c r="BS21" i="6" s="1"/>
  <c r="BT69" i="6"/>
  <c r="BT21" i="6" s="1"/>
  <c r="BU69" i="6"/>
  <c r="BU21" i="6" s="1"/>
  <c r="BV69" i="6"/>
  <c r="BV21" i="6" s="1"/>
  <c r="BW69" i="6"/>
  <c r="BW21" i="6" s="1"/>
  <c r="BX69" i="6"/>
  <c r="BX21" i="6" s="1"/>
  <c r="BY69" i="6"/>
  <c r="BY21" i="6" s="1"/>
  <c r="BZ69" i="6"/>
  <c r="BZ21" i="6" s="1"/>
  <c r="CA69" i="6"/>
  <c r="CA21" i="6" s="1"/>
  <c r="CB69" i="6"/>
  <c r="CB21" i="6" s="1"/>
  <c r="CC69" i="6"/>
  <c r="CC21" i="6" s="1"/>
  <c r="CD69" i="6"/>
  <c r="CD21" i="6" s="1"/>
  <c r="CE69" i="6"/>
  <c r="CE21" i="6" s="1"/>
  <c r="CF69" i="6"/>
  <c r="CF21" i="6" s="1"/>
  <c r="CG69" i="6"/>
  <c r="CG21" i="6" s="1"/>
  <c r="CH69" i="6"/>
  <c r="CH21" i="6" s="1"/>
  <c r="CI69" i="6"/>
  <c r="CI21" i="6" s="1"/>
  <c r="CJ69" i="6"/>
  <c r="CJ21" i="6" s="1"/>
  <c r="CK69" i="6"/>
  <c r="CK21" i="6" s="1"/>
  <c r="CL69" i="6"/>
  <c r="CL21" i="6" s="1"/>
  <c r="CM69" i="6"/>
  <c r="CM21" i="6" s="1"/>
  <c r="CN69" i="6"/>
  <c r="CN21" i="6" s="1"/>
  <c r="CO69" i="6"/>
  <c r="CO21" i="6" s="1"/>
  <c r="CP69" i="6"/>
  <c r="CP21" i="6" s="1"/>
  <c r="I74" i="6"/>
  <c r="I24" i="6" s="1"/>
  <c r="J74" i="6"/>
  <c r="L74" i="6"/>
  <c r="L24" i="6" s="1"/>
  <c r="M74" i="6"/>
  <c r="N74" i="6"/>
  <c r="N24" i="6" s="1"/>
  <c r="O74" i="6"/>
  <c r="O24" i="6" s="1"/>
  <c r="P74" i="6"/>
  <c r="P24" i="6" s="1"/>
  <c r="Q74" i="6"/>
  <c r="Q24" i="6" s="1"/>
  <c r="R74" i="6"/>
  <c r="R24" i="6" s="1"/>
  <c r="S74" i="6"/>
  <c r="S24" i="6" s="1"/>
  <c r="U74" i="6"/>
  <c r="U24" i="6" s="1"/>
  <c r="Z74" i="6"/>
  <c r="Z24" i="6" s="1"/>
  <c r="AA74" i="6"/>
  <c r="AA24" i="6" s="1"/>
  <c r="AB74" i="6"/>
  <c r="AB24" i="6" s="1"/>
  <c r="AC74" i="6"/>
  <c r="AC24" i="6" s="1"/>
  <c r="AE74" i="6"/>
  <c r="AE24" i="6" s="1"/>
  <c r="AF74" i="6"/>
  <c r="AF24" i="6" s="1"/>
  <c r="AG74" i="6"/>
  <c r="AG24" i="6" s="1"/>
  <c r="AH74" i="6"/>
  <c r="AH24" i="6" s="1"/>
  <c r="AJ74" i="6"/>
  <c r="AJ24" i="6" s="1"/>
  <c r="AK74" i="6"/>
  <c r="AK24" i="6" s="1"/>
  <c r="AL74" i="6"/>
  <c r="AL24" i="6" s="1"/>
  <c r="AM74" i="6"/>
  <c r="AM24" i="6" s="1"/>
  <c r="AO74" i="6"/>
  <c r="AO24" i="6" s="1"/>
  <c r="AP74" i="6"/>
  <c r="AP24" i="6" s="1"/>
  <c r="AQ74" i="6"/>
  <c r="AQ24" i="6" s="1"/>
  <c r="AR74" i="6"/>
  <c r="AR24" i="6" s="1"/>
  <c r="AT74" i="6"/>
  <c r="AT24" i="6" s="1"/>
  <c r="AU74" i="6"/>
  <c r="AU24" i="6" s="1"/>
  <c r="AV74" i="6"/>
  <c r="AV24" i="6" s="1"/>
  <c r="AW74" i="6"/>
  <c r="AW24" i="6" s="1"/>
  <c r="AY74" i="6"/>
  <c r="AY24" i="6" s="1"/>
  <c r="AZ74" i="6"/>
  <c r="AZ24" i="6" s="1"/>
  <c r="BA74" i="6"/>
  <c r="BA24" i="6" s="1"/>
  <c r="BB74" i="6"/>
  <c r="BB24" i="6" s="1"/>
  <c r="BD74" i="6"/>
  <c r="BD24" i="6" s="1"/>
  <c r="BE74" i="6"/>
  <c r="BE24" i="6" s="1"/>
  <c r="BF74" i="6"/>
  <c r="BF24" i="6" s="1"/>
  <c r="BG74" i="6"/>
  <c r="BG24" i="6" s="1"/>
  <c r="BI74" i="6"/>
  <c r="BJ74" i="6"/>
  <c r="BK74" i="6"/>
  <c r="BL74" i="6"/>
  <c r="BN74" i="6"/>
  <c r="BN24" i="6" s="1"/>
  <c r="BO74" i="6"/>
  <c r="BO24" i="6" s="1"/>
  <c r="BP74" i="6"/>
  <c r="BP24" i="6" s="1"/>
  <c r="BQ74" i="6"/>
  <c r="BQ24" i="6" s="1"/>
  <c r="BR74" i="6"/>
  <c r="BR24" i="6" s="1"/>
  <c r="BS74" i="6"/>
  <c r="BS24" i="6" s="1"/>
  <c r="BT74" i="6"/>
  <c r="BT24" i="6" s="1"/>
  <c r="BU74" i="6"/>
  <c r="BU24" i="6" s="1"/>
  <c r="BV74" i="6"/>
  <c r="BV24" i="6" s="1"/>
  <c r="BX74" i="6"/>
  <c r="BX24" i="6" s="1"/>
  <c r="BY74" i="6"/>
  <c r="BY24" i="6" s="1"/>
  <c r="BZ74" i="6"/>
  <c r="BZ24" i="6" s="1"/>
  <c r="CA74" i="6"/>
  <c r="CA24" i="6" s="1"/>
  <c r="CB74" i="6"/>
  <c r="CB24" i="6" s="1"/>
  <c r="CC74" i="6"/>
  <c r="CC24" i="6" s="1"/>
  <c r="CD74" i="6"/>
  <c r="CD24" i="6" s="1"/>
  <c r="CE74" i="6"/>
  <c r="CE24" i="6" s="1"/>
  <c r="CF74" i="6"/>
  <c r="CF24" i="6" s="1"/>
  <c r="H75" i="6"/>
  <c r="K75" i="6"/>
  <c r="K74" i="6" s="1"/>
  <c r="K24" i="6" s="1"/>
  <c r="Y75" i="6"/>
  <c r="Y74" i="6" s="1"/>
  <c r="Y24" i="6" s="1"/>
  <c r="AD75" i="6"/>
  <c r="AD74" i="6" s="1"/>
  <c r="AD24" i="6" s="1"/>
  <c r="AI75" i="6"/>
  <c r="AI74" i="6" s="1"/>
  <c r="AI24" i="6" s="1"/>
  <c r="AN75" i="6"/>
  <c r="AN74" i="6" s="1"/>
  <c r="AN24" i="6" s="1"/>
  <c r="AS75" i="6"/>
  <c r="AS74" i="6" s="1"/>
  <c r="AS24" i="6" s="1"/>
  <c r="AX75" i="6"/>
  <c r="AX74" i="6" s="1"/>
  <c r="AX24" i="6" s="1"/>
  <c r="BC75" i="6"/>
  <c r="BC74" i="6" s="1"/>
  <c r="BC24" i="6" s="1"/>
  <c r="BH75" i="6"/>
  <c r="BH74" i="6" s="1"/>
  <c r="BH24" i="6" s="1"/>
  <c r="BM75" i="6"/>
  <c r="BM74" i="6" s="1"/>
  <c r="BM24" i="6" s="1"/>
  <c r="BW75" i="6"/>
  <c r="BW74" i="6" s="1"/>
  <c r="BW24" i="6" s="1"/>
  <c r="CG75" i="6"/>
  <c r="CG24" i="6" s="1"/>
  <c r="CH75" i="6"/>
  <c r="CH74" i="6" s="1"/>
  <c r="CH24" i="6" s="1"/>
  <c r="CI75" i="6"/>
  <c r="CI74" i="6" s="1"/>
  <c r="CI24" i="6" s="1"/>
  <c r="CJ75" i="6"/>
  <c r="CJ74" i="6" s="1"/>
  <c r="CJ24" i="6" s="1"/>
  <c r="CK75" i="6"/>
  <c r="CK74" i="6" s="1"/>
  <c r="CK24" i="6" s="1"/>
  <c r="CL75" i="6"/>
  <c r="CL74" i="6" s="1"/>
  <c r="CL24" i="6" s="1"/>
  <c r="CM75" i="6"/>
  <c r="CM74" i="6" s="1"/>
  <c r="CM24" i="6" s="1"/>
  <c r="CN75" i="6"/>
  <c r="CN74" i="6" s="1"/>
  <c r="CN24" i="6" s="1"/>
  <c r="CO75" i="6"/>
  <c r="CO74" i="6" s="1"/>
  <c r="CO24" i="6" s="1"/>
  <c r="CP75" i="6"/>
  <c r="CP74" i="6" s="1"/>
  <c r="CP24" i="6" s="1"/>
  <c r="H76" i="6"/>
  <c r="K76" i="6"/>
  <c r="Y76" i="6"/>
  <c r="V76" i="6" s="1"/>
  <c r="T76" i="6" s="1"/>
  <c r="AD76" i="6"/>
  <c r="AI76" i="6"/>
  <c r="W76" i="6" s="1"/>
  <c r="AN76" i="6"/>
  <c r="X76" i="6" s="1"/>
  <c r="AS76" i="6"/>
  <c r="AX76" i="6"/>
  <c r="BC76" i="6"/>
  <c r="BH76" i="6"/>
  <c r="BM76" i="6"/>
  <c r="BW76" i="6"/>
  <c r="CG76" i="6"/>
  <c r="CH76" i="6"/>
  <c r="CI76" i="6"/>
  <c r="CJ76" i="6"/>
  <c r="CK76" i="6"/>
  <c r="CL76" i="6"/>
  <c r="CM76" i="6"/>
  <c r="CN76" i="6"/>
  <c r="CO76" i="6"/>
  <c r="CP76" i="6"/>
  <c r="H77" i="6"/>
  <c r="K77" i="6"/>
  <c r="Y77" i="6"/>
  <c r="V77" i="6" s="1"/>
  <c r="T77" i="6" s="1"/>
  <c r="AD77" i="6"/>
  <c r="AI77" i="6"/>
  <c r="W77" i="6" s="1"/>
  <c r="AN77" i="6"/>
  <c r="X77" i="6" s="1"/>
  <c r="AS77" i="6"/>
  <c r="AX77" i="6"/>
  <c r="BC77" i="6"/>
  <c r="BH77" i="6"/>
  <c r="BM77" i="6"/>
  <c r="BW77" i="6"/>
  <c r="CG77" i="6"/>
  <c r="CH77" i="6"/>
  <c r="CI77" i="6"/>
  <c r="CJ77" i="6"/>
  <c r="CK77" i="6"/>
  <c r="CL77" i="6"/>
  <c r="CM77" i="6"/>
  <c r="CN77" i="6"/>
  <c r="CO77" i="6"/>
  <c r="CP77" i="6"/>
  <c r="H78" i="6"/>
  <c r="K78" i="6"/>
  <c r="Y78" i="6"/>
  <c r="V78" i="6" s="1"/>
  <c r="T78" i="6" s="1"/>
  <c r="AD78" i="6"/>
  <c r="AI78" i="6"/>
  <c r="W78" i="6" s="1"/>
  <c r="AN78" i="6"/>
  <c r="X78" i="6" s="1"/>
  <c r="AS78" i="6"/>
  <c r="AX78" i="6"/>
  <c r="BC78" i="6"/>
  <c r="BH78" i="6"/>
  <c r="BM78" i="6"/>
  <c r="BW78" i="6"/>
  <c r="CG78" i="6"/>
  <c r="CH78" i="6"/>
  <c r="CI78" i="6"/>
  <c r="CJ78" i="6"/>
  <c r="CK78" i="6"/>
  <c r="CL78" i="6"/>
  <c r="CM78" i="6"/>
  <c r="CN78" i="6"/>
  <c r="CO78" i="6"/>
  <c r="CP78" i="6"/>
  <c r="H79" i="6"/>
  <c r="K79" i="6"/>
  <c r="Y79" i="6"/>
  <c r="V79" i="6" s="1"/>
  <c r="T79" i="6" s="1"/>
  <c r="AD79" i="6"/>
  <c r="AI79" i="6"/>
  <c r="W79" i="6" s="1"/>
  <c r="AN79" i="6"/>
  <c r="X79" i="6" s="1"/>
  <c r="AS79" i="6"/>
  <c r="AX79" i="6"/>
  <c r="BC79" i="6"/>
  <c r="BH79" i="6"/>
  <c r="BM79" i="6"/>
  <c r="BW79" i="6"/>
  <c r="CG79" i="6"/>
  <c r="CH79" i="6"/>
  <c r="CI79" i="6"/>
  <c r="CJ79" i="6"/>
  <c r="CK79" i="6"/>
  <c r="CL79" i="6"/>
  <c r="CM79" i="6"/>
  <c r="CN79" i="6"/>
  <c r="CO79" i="6"/>
  <c r="CP79" i="6"/>
  <c r="H80" i="6"/>
  <c r="K80" i="6"/>
  <c r="Y80" i="6"/>
  <c r="V80" i="6" s="1"/>
  <c r="T80" i="6" s="1"/>
  <c r="AD80" i="6"/>
  <c r="AI80" i="6"/>
  <c r="W80" i="6" s="1"/>
  <c r="AN80" i="6"/>
  <c r="X80" i="6" s="1"/>
  <c r="AS80" i="6"/>
  <c r="AX80" i="6"/>
  <c r="BC80" i="6"/>
  <c r="BH80" i="6"/>
  <c r="BM80" i="6"/>
  <c r="BW80" i="6"/>
  <c r="CG80" i="6"/>
  <c r="CH80" i="6"/>
  <c r="CI80" i="6"/>
  <c r="CJ80" i="6"/>
  <c r="CK80" i="6"/>
  <c r="CL80" i="6"/>
  <c r="CM80" i="6"/>
  <c r="CN80" i="6"/>
  <c r="CO80" i="6"/>
  <c r="CP80" i="6"/>
  <c r="H81" i="6"/>
  <c r="Y81" i="6"/>
  <c r="V81" i="6" s="1"/>
  <c r="T81" i="6" s="1"/>
  <c r="AD81" i="6"/>
  <c r="AI81" i="6"/>
  <c r="W81" i="6" s="1"/>
  <c r="AN81" i="6"/>
  <c r="X81" i="6" s="1"/>
  <c r="AS81" i="6"/>
  <c r="AX81" i="6"/>
  <c r="BC81" i="6"/>
  <c r="BH81" i="6"/>
  <c r="BM81" i="6"/>
  <c r="BW81" i="6"/>
  <c r="CG81" i="6"/>
  <c r="CH81" i="6"/>
  <c r="CI81" i="6"/>
  <c r="CJ81" i="6"/>
  <c r="CK81" i="6"/>
  <c r="CL81" i="6"/>
  <c r="CM81" i="6"/>
  <c r="CN81" i="6"/>
  <c r="CO81" i="6"/>
  <c r="CP81" i="6"/>
  <c r="X75" i="6" l="1"/>
  <c r="X74" i="6" s="1"/>
  <c r="X24" i="6" s="1"/>
  <c r="W75" i="6"/>
  <c r="W74" i="6" s="1"/>
  <c r="W24" i="6" s="1"/>
  <c r="V75" i="6"/>
  <c r="H74" i="6"/>
  <c r="H24" i="6" s="1"/>
  <c r="W55" i="6"/>
  <c r="W54" i="6"/>
  <c r="W53" i="6"/>
  <c r="W52" i="6"/>
  <c r="W51" i="6"/>
  <c r="I50" i="6"/>
  <c r="H50" i="6" s="1"/>
  <c r="W50" i="6"/>
  <c r="V50" i="6"/>
  <c r="T50" i="6" s="1"/>
  <c r="CP46" i="6"/>
  <c r="CP45" i="6" s="1"/>
  <c r="CP20" i="6" s="1"/>
  <c r="CO46" i="6"/>
  <c r="CO45" i="6" s="1"/>
  <c r="CO20" i="6" s="1"/>
  <c r="CN46" i="6"/>
  <c r="CN45" i="6" s="1"/>
  <c r="CN20" i="6" s="1"/>
  <c r="CM46" i="6"/>
  <c r="CM45" i="6" s="1"/>
  <c r="CM20" i="6" s="1"/>
  <c r="CK46" i="6"/>
  <c r="CK45" i="6" s="1"/>
  <c r="CK20" i="6" s="1"/>
  <c r="CJ46" i="6"/>
  <c r="CJ45" i="6" s="1"/>
  <c r="CJ20" i="6" s="1"/>
  <c r="CI46" i="6"/>
  <c r="CI45" i="6" s="1"/>
  <c r="CI20" i="6" s="1"/>
  <c r="CH46" i="6"/>
  <c r="CH45" i="6" s="1"/>
  <c r="CH20" i="6" s="1"/>
  <c r="CB46" i="6"/>
  <c r="CB45" i="6" s="1"/>
  <c r="CB20" i="6" s="1"/>
  <c r="BW46" i="6"/>
  <c r="BW45" i="6" s="1"/>
  <c r="BW20" i="6" s="1"/>
  <c r="BR46" i="6"/>
  <c r="BR45" i="6" s="1"/>
  <c r="BR20" i="6" s="1"/>
  <c r="AX46" i="6"/>
  <c r="AX45" i="6" s="1"/>
  <c r="AX20" i="6" s="1"/>
  <c r="AN46" i="6"/>
  <c r="AN45" i="6" s="1"/>
  <c r="AN20" i="6" s="1"/>
  <c r="Y46" i="6"/>
  <c r="Y45" i="6" s="1"/>
  <c r="Y20" i="6" s="1"/>
  <c r="BI24" i="6"/>
  <c r="BI20" i="6" s="1"/>
  <c r="BI19" i="6" s="1"/>
  <c r="BI18" i="6" s="1"/>
  <c r="BH26" i="6"/>
  <c r="BH19" i="6" s="1"/>
  <c r="BH18" i="6" s="1"/>
  <c r="AB20" i="6"/>
  <c r="AB26" i="6"/>
  <c r="AB19" i="6" s="1"/>
  <c r="AB18" i="6" s="1"/>
  <c r="AA20" i="6"/>
  <c r="AA26" i="6"/>
  <c r="AA19" i="6" s="1"/>
  <c r="AA18" i="6" s="1"/>
  <c r="Z20" i="6"/>
  <c r="Z26" i="6"/>
  <c r="CP41" i="6"/>
  <c r="CO41" i="6"/>
  <c r="CN41" i="6"/>
  <c r="CM41" i="6"/>
  <c r="CK41" i="6"/>
  <c r="CJ41" i="6"/>
  <c r="CI41" i="6"/>
  <c r="CH41" i="6"/>
  <c r="CF41" i="6"/>
  <c r="CE41" i="6"/>
  <c r="CD41" i="6"/>
  <c r="CC41" i="6"/>
  <c r="CB41" i="6"/>
  <c r="CA41" i="6"/>
  <c r="BZ41" i="6"/>
  <c r="BY41" i="6"/>
  <c r="BX41" i="6"/>
  <c r="BW41" i="6"/>
  <c r="BV41" i="6"/>
  <c r="BU41" i="6"/>
  <c r="BT41" i="6"/>
  <c r="BS41" i="6"/>
  <c r="BR41" i="6"/>
  <c r="BQ41" i="6"/>
  <c r="BP41" i="6"/>
  <c r="BO41" i="6"/>
  <c r="BN41" i="6"/>
  <c r="BM49" i="6"/>
  <c r="I49" i="6" s="1"/>
  <c r="H49" i="6" s="1"/>
  <c r="W49" i="6"/>
  <c r="W48" i="6"/>
  <c r="CL47" i="6"/>
  <c r="CL46" i="6" s="1"/>
  <c r="CL45" i="6" s="1"/>
  <c r="CL20" i="6" s="1"/>
  <c r="CG47" i="6"/>
  <c r="CG45" i="6" s="1"/>
  <c r="CG20" i="6" s="1"/>
  <c r="BC47" i="6"/>
  <c r="BC46" i="6" s="1"/>
  <c r="BC45" i="6" s="1"/>
  <c r="BC20" i="6" s="1"/>
  <c r="AS47" i="6"/>
  <c r="AS46" i="6" s="1"/>
  <c r="AS45" i="6" s="1"/>
  <c r="AS20" i="6" s="1"/>
  <c r="AI47" i="6"/>
  <c r="X47" i="6"/>
  <c r="X46" i="6" s="1"/>
  <c r="X45" i="6" s="1"/>
  <c r="X20" i="6" s="1"/>
  <c r="V47" i="6"/>
  <c r="CP18" i="6"/>
  <c r="CO18" i="6"/>
  <c r="CN18" i="6"/>
  <c r="CM18" i="6"/>
  <c r="CL18" i="6"/>
  <c r="CK18" i="6"/>
  <c r="CJ18" i="6"/>
  <c r="CI18" i="6"/>
  <c r="CH18" i="6"/>
  <c r="CG18" i="6"/>
  <c r="CF18" i="6"/>
  <c r="CE18" i="6"/>
  <c r="CD18" i="6"/>
  <c r="CC18" i="6"/>
  <c r="CB18" i="6"/>
  <c r="CA18" i="6"/>
  <c r="BZ18" i="6"/>
  <c r="BY18" i="6"/>
  <c r="BX18" i="6"/>
  <c r="BW18" i="6"/>
  <c r="BV18" i="6"/>
  <c r="BU18" i="6"/>
  <c r="BT18" i="6"/>
  <c r="BS18" i="6"/>
  <c r="BR18" i="6"/>
  <c r="BQ18" i="6"/>
  <c r="BP18" i="6"/>
  <c r="BO18" i="6"/>
  <c r="BN18" i="6"/>
  <c r="AS18" i="6"/>
  <c r="AN18" i="6"/>
  <c r="AD18" i="6"/>
  <c r="U26" i="6"/>
  <c r="U19" i="6" s="1"/>
  <c r="U18" i="6" s="1"/>
  <c r="T26" i="6"/>
  <c r="T19" i="6" s="1"/>
  <c r="L26" i="6"/>
  <c r="I26" i="6"/>
  <c r="BG18" i="6"/>
  <c r="BF18" i="6"/>
  <c r="BE18" i="6"/>
  <c r="BD18" i="6"/>
  <c r="BC18" i="6"/>
  <c r="BB18" i="6"/>
  <c r="BA18" i="6"/>
  <c r="AZ18" i="6"/>
  <c r="AY18" i="6"/>
  <c r="AX18" i="6"/>
  <c r="AW18" i="6"/>
  <c r="AV18" i="6"/>
  <c r="AU18" i="6"/>
  <c r="AT18" i="6"/>
  <c r="AR18" i="6"/>
  <c r="AQ18" i="6"/>
  <c r="AP18" i="6"/>
  <c r="AO18" i="6"/>
  <c r="AM18" i="6"/>
  <c r="AL18" i="6"/>
  <c r="AK18" i="6"/>
  <c r="AJ18" i="6"/>
  <c r="AH18" i="6"/>
  <c r="AG18" i="6"/>
  <c r="AF18" i="6"/>
  <c r="AE18" i="6"/>
  <c r="AC18" i="6"/>
  <c r="X18" i="6"/>
  <c r="S18" i="6"/>
  <c r="R18" i="6"/>
  <c r="Q18" i="6"/>
  <c r="P18" i="6"/>
  <c r="O18" i="6"/>
  <c r="N18" i="6"/>
  <c r="D21" i="5"/>
  <c r="E21" i="5"/>
  <c r="F21" i="5"/>
  <c r="G21" i="5"/>
  <c r="H21" i="5"/>
  <c r="I21" i="5"/>
  <c r="J21" i="5"/>
  <c r="K21" i="5"/>
  <c r="L21" i="5"/>
  <c r="M21" i="5"/>
  <c r="N21" i="5"/>
  <c r="O21" i="5"/>
  <c r="P21" i="5"/>
  <c r="Q21" i="5"/>
  <c r="R21" i="5"/>
  <c r="S21" i="5"/>
  <c r="B25" i="5"/>
  <c r="D27" i="5"/>
  <c r="D26" i="5" s="1"/>
  <c r="D22" i="5" s="1"/>
  <c r="E27" i="5"/>
  <c r="E26" i="5" s="1"/>
  <c r="E22" i="5" s="1"/>
  <c r="F27" i="5"/>
  <c r="F26" i="5" s="1"/>
  <c r="F22" i="5" s="1"/>
  <c r="G27" i="5"/>
  <c r="G26" i="5" s="1"/>
  <c r="G22" i="5" s="1"/>
  <c r="H27" i="5"/>
  <c r="H26" i="5" s="1"/>
  <c r="H22" i="5" s="1"/>
  <c r="I27" i="5"/>
  <c r="I26" i="5" s="1"/>
  <c r="I22" i="5" s="1"/>
  <c r="J27" i="5"/>
  <c r="J26" i="5" s="1"/>
  <c r="J22" i="5" s="1"/>
  <c r="K27" i="5"/>
  <c r="K26" i="5" s="1"/>
  <c r="K22" i="5" s="1"/>
  <c r="L27" i="5"/>
  <c r="L26" i="5" s="1"/>
  <c r="L22" i="5" s="1"/>
  <c r="M27" i="5"/>
  <c r="M26" i="5" s="1"/>
  <c r="M22" i="5" s="1"/>
  <c r="N27" i="5"/>
  <c r="N26" i="5" s="1"/>
  <c r="N22" i="5" s="1"/>
  <c r="O27" i="5"/>
  <c r="O26" i="5" s="1"/>
  <c r="O22" i="5" s="1"/>
  <c r="P27" i="5"/>
  <c r="P26" i="5" s="1"/>
  <c r="P22" i="5" s="1"/>
  <c r="Q27" i="5"/>
  <c r="Q26" i="5" s="1"/>
  <c r="Q22" i="5" s="1"/>
  <c r="R27" i="5"/>
  <c r="R26" i="5" s="1"/>
  <c r="R22" i="5" s="1"/>
  <c r="S27" i="5"/>
  <c r="S26" i="5" s="1"/>
  <c r="S22" i="5" s="1"/>
  <c r="D31" i="5"/>
  <c r="D23" i="5" s="1"/>
  <c r="E31" i="5"/>
  <c r="E23" i="5" s="1"/>
  <c r="F31" i="5"/>
  <c r="F23" i="5" s="1"/>
  <c r="G31" i="5"/>
  <c r="G23" i="5" s="1"/>
  <c r="H31" i="5"/>
  <c r="H23" i="5" s="1"/>
  <c r="I31" i="5"/>
  <c r="I23" i="5" s="1"/>
  <c r="J31" i="5"/>
  <c r="J23" i="5" s="1"/>
  <c r="K31" i="5"/>
  <c r="K23" i="5" s="1"/>
  <c r="L31" i="5"/>
  <c r="L23" i="5" s="1"/>
  <c r="M31" i="5"/>
  <c r="M23" i="5" s="1"/>
  <c r="N31" i="5"/>
  <c r="N23" i="5" s="1"/>
  <c r="O31" i="5"/>
  <c r="O23" i="5" s="1"/>
  <c r="P31" i="5"/>
  <c r="P23" i="5" s="1"/>
  <c r="Q31" i="5"/>
  <c r="Q23" i="5" s="1"/>
  <c r="R31" i="5"/>
  <c r="R23" i="5" s="1"/>
  <c r="S31" i="5"/>
  <c r="S23" i="5" s="1"/>
  <c r="I19" i="6" l="1"/>
  <c r="I18" i="6" s="1"/>
  <c r="H26" i="6"/>
  <c r="H19" i="6" s="1"/>
  <c r="H18" i="6" s="1"/>
  <c r="L19" i="6"/>
  <c r="L18" i="6" s="1"/>
  <c r="K26" i="6"/>
  <c r="K19" i="6" s="1"/>
  <c r="K18" i="6" s="1"/>
  <c r="T47" i="6"/>
  <c r="AI46" i="6"/>
  <c r="AI45" i="6" s="1"/>
  <c r="AI20" i="6" s="1"/>
  <c r="AI18" i="6" s="1"/>
  <c r="W47" i="6"/>
  <c r="W46" i="6" s="1"/>
  <c r="W45" i="6" s="1"/>
  <c r="W20" i="6" s="1"/>
  <c r="W18" i="6" s="1"/>
  <c r="CG41" i="6"/>
  <c r="CL41" i="6"/>
  <c r="Z19" i="6"/>
  <c r="Z18" i="6" s="1"/>
  <c r="Y26" i="6"/>
  <c r="Y19" i="6" s="1"/>
  <c r="Y18" i="6" s="1"/>
  <c r="BM46" i="6"/>
  <c r="BM45" i="6" s="1"/>
  <c r="BM41" i="6" s="1"/>
  <c r="BM20" i="6" s="1"/>
  <c r="BM18" i="6" s="1"/>
  <c r="V49" i="6"/>
  <c r="T49" i="6" s="1"/>
  <c r="V74" i="6"/>
  <c r="V24" i="6" s="1"/>
  <c r="T75" i="6"/>
  <c r="T74" i="6" s="1"/>
  <c r="T24" i="6" s="1"/>
  <c r="S20" i="5"/>
  <c r="R20" i="5"/>
  <c r="Q20" i="5"/>
  <c r="P20" i="5"/>
  <c r="O20" i="5"/>
  <c r="N20" i="5"/>
  <c r="M20" i="5"/>
  <c r="L20" i="5"/>
  <c r="K20" i="5"/>
  <c r="J20" i="5"/>
  <c r="I20" i="5"/>
  <c r="H20" i="5"/>
  <c r="G20" i="5"/>
  <c r="F20" i="5"/>
  <c r="E20" i="5"/>
  <c r="D20" i="5"/>
  <c r="D21" i="4"/>
  <c r="E21" i="4"/>
  <c r="F21" i="4"/>
  <c r="G21" i="4"/>
  <c r="H21" i="4"/>
  <c r="I21" i="4"/>
  <c r="J21" i="4"/>
  <c r="K21" i="4"/>
  <c r="L21" i="4"/>
  <c r="M21" i="4"/>
  <c r="N21" i="4"/>
  <c r="O21" i="4"/>
  <c r="P21" i="4"/>
  <c r="Q21" i="4"/>
  <c r="R21" i="4"/>
  <c r="S21" i="4"/>
  <c r="B25" i="4"/>
  <c r="D27" i="4"/>
  <c r="D26" i="4" s="1"/>
  <c r="D22" i="4" s="1"/>
  <c r="E27" i="4"/>
  <c r="E26" i="4" s="1"/>
  <c r="E22" i="4" s="1"/>
  <c r="F27" i="4"/>
  <c r="F26" i="4" s="1"/>
  <c r="F22" i="4" s="1"/>
  <c r="G27" i="4"/>
  <c r="G26" i="4" s="1"/>
  <c r="G22" i="4" s="1"/>
  <c r="H27" i="4"/>
  <c r="H26" i="4" s="1"/>
  <c r="H22" i="4" s="1"/>
  <c r="I27" i="4"/>
  <c r="I26" i="4" s="1"/>
  <c r="I22" i="4" s="1"/>
  <c r="J27" i="4"/>
  <c r="J26" i="4" s="1"/>
  <c r="J22" i="4" s="1"/>
  <c r="K27" i="4"/>
  <c r="K26" i="4" s="1"/>
  <c r="K22" i="4" s="1"/>
  <c r="L27" i="4"/>
  <c r="L26" i="4" s="1"/>
  <c r="L22" i="4" s="1"/>
  <c r="M27" i="4"/>
  <c r="M26" i="4" s="1"/>
  <c r="M22" i="4" s="1"/>
  <c r="N27" i="4"/>
  <c r="N26" i="4" s="1"/>
  <c r="N22" i="4" s="1"/>
  <c r="O27" i="4"/>
  <c r="O26" i="4" s="1"/>
  <c r="O22" i="4" s="1"/>
  <c r="P27" i="4"/>
  <c r="P26" i="4" s="1"/>
  <c r="P22" i="4" s="1"/>
  <c r="Q27" i="4"/>
  <c r="Q26" i="4" s="1"/>
  <c r="Q22" i="4" s="1"/>
  <c r="R27" i="4"/>
  <c r="R26" i="4" s="1"/>
  <c r="R22" i="4" s="1"/>
  <c r="S27" i="4"/>
  <c r="S26" i="4" s="1"/>
  <c r="S22" i="4" s="1"/>
  <c r="D32" i="4"/>
  <c r="D23" i="4" s="1"/>
  <c r="E32" i="4"/>
  <c r="E23" i="4" s="1"/>
  <c r="F32" i="4"/>
  <c r="F23" i="4" s="1"/>
  <c r="G32" i="4"/>
  <c r="G23" i="4" s="1"/>
  <c r="H32" i="4"/>
  <c r="H23" i="4" s="1"/>
  <c r="I32" i="4"/>
  <c r="I23" i="4" s="1"/>
  <c r="J32" i="4"/>
  <c r="J23" i="4" s="1"/>
  <c r="K32" i="4"/>
  <c r="K23" i="4" s="1"/>
  <c r="L32" i="4"/>
  <c r="L23" i="4" s="1"/>
  <c r="M32" i="4"/>
  <c r="M23" i="4" s="1"/>
  <c r="N32" i="4"/>
  <c r="N23" i="4" s="1"/>
  <c r="O32" i="4"/>
  <c r="O23" i="4" s="1"/>
  <c r="P32" i="4"/>
  <c r="P23" i="4" s="1"/>
  <c r="Q32" i="4"/>
  <c r="Q23" i="4" s="1"/>
  <c r="R32" i="4"/>
  <c r="R23" i="4" s="1"/>
  <c r="S32" i="4"/>
  <c r="S23" i="4" s="1"/>
  <c r="T46" i="6" l="1"/>
  <c r="T45" i="6" s="1"/>
  <c r="T20" i="6" s="1"/>
  <c r="T18" i="6" s="1"/>
  <c r="V46" i="6"/>
  <c r="V45" i="6" s="1"/>
  <c r="V20" i="6" s="1"/>
  <c r="V18" i="6" s="1"/>
  <c r="S20" i="4"/>
  <c r="R20" i="4"/>
  <c r="Q20" i="4"/>
  <c r="P20" i="4"/>
  <c r="O20" i="4"/>
  <c r="N20" i="4"/>
  <c r="M20" i="4"/>
  <c r="L20" i="4"/>
  <c r="K20" i="4"/>
  <c r="J20" i="4"/>
  <c r="I20" i="4"/>
  <c r="H20" i="4"/>
  <c r="G20" i="4"/>
  <c r="F20" i="4"/>
  <c r="E20" i="4"/>
  <c r="D20" i="4"/>
  <c r="D21" i="3"/>
  <c r="E21" i="3"/>
  <c r="F21" i="3"/>
  <c r="G21" i="3"/>
  <c r="H21" i="3"/>
  <c r="I21" i="3"/>
  <c r="J21" i="3"/>
  <c r="K21" i="3"/>
  <c r="L21" i="3"/>
  <c r="M21" i="3"/>
  <c r="N21" i="3"/>
  <c r="O21" i="3"/>
  <c r="P21" i="3"/>
  <c r="Q21" i="3"/>
  <c r="R21" i="3"/>
  <c r="S21" i="3"/>
  <c r="B25" i="3"/>
  <c r="D27" i="3"/>
  <c r="D26" i="3" s="1"/>
  <c r="D22" i="3" s="1"/>
  <c r="E27" i="3"/>
  <c r="E26" i="3" s="1"/>
  <c r="E22" i="3" s="1"/>
  <c r="F27" i="3"/>
  <c r="F26" i="3" s="1"/>
  <c r="F22" i="3" s="1"/>
  <c r="G27" i="3"/>
  <c r="G26" i="3" s="1"/>
  <c r="G22" i="3" s="1"/>
  <c r="H27" i="3"/>
  <c r="H26" i="3" s="1"/>
  <c r="H22" i="3" s="1"/>
  <c r="I27" i="3"/>
  <c r="I26" i="3" s="1"/>
  <c r="I22" i="3" s="1"/>
  <c r="J27" i="3"/>
  <c r="J26" i="3" s="1"/>
  <c r="J22" i="3" s="1"/>
  <c r="K27" i="3"/>
  <c r="K26" i="3" s="1"/>
  <c r="K22" i="3" s="1"/>
  <c r="L27" i="3"/>
  <c r="L26" i="3" s="1"/>
  <c r="L22" i="3" s="1"/>
  <c r="M27" i="3"/>
  <c r="M26" i="3" s="1"/>
  <c r="M22" i="3" s="1"/>
  <c r="N27" i="3"/>
  <c r="N26" i="3" s="1"/>
  <c r="N22" i="3" s="1"/>
  <c r="O27" i="3"/>
  <c r="O26" i="3" s="1"/>
  <c r="O22" i="3" s="1"/>
  <c r="P27" i="3"/>
  <c r="P26" i="3" s="1"/>
  <c r="P22" i="3" s="1"/>
  <c r="Q27" i="3"/>
  <c r="Q26" i="3" s="1"/>
  <c r="Q22" i="3" s="1"/>
  <c r="R27" i="3"/>
  <c r="R26" i="3" s="1"/>
  <c r="R22" i="3" s="1"/>
  <c r="S27" i="3"/>
  <c r="S26" i="3" s="1"/>
  <c r="S22" i="3" s="1"/>
  <c r="D30" i="3"/>
  <c r="D23" i="3" s="1"/>
  <c r="E30" i="3"/>
  <c r="E23" i="3" s="1"/>
  <c r="F30" i="3"/>
  <c r="F23" i="3" s="1"/>
  <c r="G30" i="3"/>
  <c r="G23" i="3" s="1"/>
  <c r="H30" i="3"/>
  <c r="H23" i="3" s="1"/>
  <c r="I30" i="3"/>
  <c r="I23" i="3" s="1"/>
  <c r="J30" i="3"/>
  <c r="J23" i="3" s="1"/>
  <c r="K30" i="3"/>
  <c r="K23" i="3" s="1"/>
  <c r="L30" i="3"/>
  <c r="L23" i="3" s="1"/>
  <c r="M30" i="3"/>
  <c r="M23" i="3" s="1"/>
  <c r="N30" i="3"/>
  <c r="N23" i="3" s="1"/>
  <c r="O30" i="3"/>
  <c r="O23" i="3" s="1"/>
  <c r="P30" i="3"/>
  <c r="P23" i="3" s="1"/>
  <c r="Q30" i="3"/>
  <c r="Q23" i="3" s="1"/>
  <c r="R30" i="3"/>
  <c r="R23" i="3" s="1"/>
  <c r="S30" i="3"/>
  <c r="S23" i="3" s="1"/>
  <c r="S20" i="3" l="1"/>
  <c r="R20" i="3"/>
  <c r="Q20" i="3"/>
  <c r="P20" i="3"/>
  <c r="O20" i="3"/>
  <c r="N20" i="3"/>
  <c r="M20" i="3"/>
  <c r="L20" i="3"/>
  <c r="K20" i="3"/>
  <c r="J20" i="3"/>
  <c r="I20" i="3"/>
  <c r="H20" i="3"/>
  <c r="G20" i="3"/>
  <c r="F20" i="3"/>
  <c r="E20" i="3"/>
  <c r="D20" i="3"/>
  <c r="D21" i="2"/>
  <c r="E21" i="2"/>
  <c r="F21" i="2"/>
  <c r="G21" i="2"/>
  <c r="H21" i="2"/>
  <c r="I21" i="2"/>
  <c r="J21" i="2"/>
  <c r="K21" i="2"/>
  <c r="L21" i="2"/>
  <c r="M21" i="2"/>
  <c r="N21" i="2"/>
  <c r="O21" i="2"/>
  <c r="P21" i="2"/>
  <c r="Q21" i="2"/>
  <c r="R21" i="2"/>
  <c r="S21" i="2"/>
  <c r="B25" i="2"/>
  <c r="D27" i="2"/>
  <c r="D26" i="2" s="1"/>
  <c r="D22" i="2" s="1"/>
  <c r="E27" i="2"/>
  <c r="E26" i="2" s="1"/>
  <c r="E22" i="2" s="1"/>
  <c r="F27" i="2"/>
  <c r="F26" i="2" s="1"/>
  <c r="F22" i="2" s="1"/>
  <c r="G27" i="2"/>
  <c r="G26" i="2" s="1"/>
  <c r="G22" i="2" s="1"/>
  <c r="H27" i="2"/>
  <c r="H26" i="2" s="1"/>
  <c r="H22" i="2" s="1"/>
  <c r="I27" i="2"/>
  <c r="I26" i="2" s="1"/>
  <c r="I22" i="2" s="1"/>
  <c r="J27" i="2"/>
  <c r="J26" i="2" s="1"/>
  <c r="J22" i="2" s="1"/>
  <c r="K27" i="2"/>
  <c r="K26" i="2" s="1"/>
  <c r="K22" i="2" s="1"/>
  <c r="L27" i="2"/>
  <c r="L26" i="2" s="1"/>
  <c r="L22" i="2" s="1"/>
  <c r="M27" i="2"/>
  <c r="M26" i="2" s="1"/>
  <c r="M22" i="2" s="1"/>
  <c r="N27" i="2"/>
  <c r="N26" i="2" s="1"/>
  <c r="N22" i="2" s="1"/>
  <c r="O27" i="2"/>
  <c r="O26" i="2" s="1"/>
  <c r="O22" i="2" s="1"/>
  <c r="P27" i="2"/>
  <c r="P26" i="2" s="1"/>
  <c r="P22" i="2" s="1"/>
  <c r="Q27" i="2"/>
  <c r="Q26" i="2" s="1"/>
  <c r="Q22" i="2" s="1"/>
  <c r="R27" i="2"/>
  <c r="R26" i="2" s="1"/>
  <c r="R22" i="2" s="1"/>
  <c r="S27" i="2"/>
  <c r="S26" i="2" s="1"/>
  <c r="S22" i="2" s="1"/>
  <c r="D30" i="2"/>
  <c r="D23" i="2" s="1"/>
  <c r="E30" i="2"/>
  <c r="E23" i="2" s="1"/>
  <c r="F30" i="2"/>
  <c r="F23" i="2" s="1"/>
  <c r="G30" i="2"/>
  <c r="G23" i="2" s="1"/>
  <c r="H30" i="2"/>
  <c r="H23" i="2" s="1"/>
  <c r="I30" i="2"/>
  <c r="I23" i="2" s="1"/>
  <c r="J30" i="2"/>
  <c r="J23" i="2" s="1"/>
  <c r="K30" i="2"/>
  <c r="K23" i="2" s="1"/>
  <c r="L30" i="2"/>
  <c r="L23" i="2" s="1"/>
  <c r="M30" i="2"/>
  <c r="M23" i="2" s="1"/>
  <c r="N30" i="2"/>
  <c r="N23" i="2" s="1"/>
  <c r="O30" i="2"/>
  <c r="O23" i="2" s="1"/>
  <c r="P30" i="2"/>
  <c r="P23" i="2" s="1"/>
  <c r="Q30" i="2"/>
  <c r="Q23" i="2" s="1"/>
  <c r="R30" i="2"/>
  <c r="R23" i="2" s="1"/>
  <c r="S30" i="2"/>
  <c r="S23" i="2" s="1"/>
  <c r="R20" i="2" l="1"/>
  <c r="Q20" i="2"/>
  <c r="P20" i="2"/>
  <c r="O20" i="2"/>
  <c r="N20" i="2"/>
  <c r="M20" i="2"/>
  <c r="L20" i="2"/>
  <c r="K20" i="2"/>
  <c r="J20" i="2"/>
  <c r="I20" i="2"/>
  <c r="H20" i="2"/>
  <c r="G20" i="2"/>
  <c r="F20" i="2"/>
  <c r="E20" i="2"/>
  <c r="D20" i="2"/>
  <c r="D21" i="1"/>
  <c r="E21" i="1"/>
  <c r="F21" i="1"/>
  <c r="G21" i="1"/>
  <c r="H21" i="1"/>
  <c r="I21" i="1"/>
  <c r="J21" i="1"/>
  <c r="K21" i="1"/>
  <c r="L21" i="1"/>
  <c r="M21" i="1"/>
  <c r="N21" i="1"/>
  <c r="O21" i="1"/>
  <c r="P21" i="1"/>
  <c r="Q21" i="1"/>
  <c r="R21" i="1"/>
  <c r="S21" i="1"/>
  <c r="D27" i="1"/>
  <c r="D26" i="1" s="1"/>
  <c r="D22" i="1" s="1"/>
  <c r="E27" i="1"/>
  <c r="E26" i="1" s="1"/>
  <c r="E22" i="1" s="1"/>
  <c r="F27" i="1"/>
  <c r="F26" i="1" s="1"/>
  <c r="F22" i="1" s="1"/>
  <c r="G27" i="1"/>
  <c r="G26" i="1" s="1"/>
  <c r="G22" i="1" s="1"/>
  <c r="H27" i="1"/>
  <c r="H26" i="1" s="1"/>
  <c r="H22" i="1" s="1"/>
  <c r="I27" i="1"/>
  <c r="I26" i="1" s="1"/>
  <c r="I22" i="1" s="1"/>
  <c r="J27" i="1"/>
  <c r="J26" i="1" s="1"/>
  <c r="J22" i="1" s="1"/>
  <c r="K27" i="1"/>
  <c r="K26" i="1" s="1"/>
  <c r="K22" i="1" s="1"/>
  <c r="L27" i="1"/>
  <c r="L26" i="1" s="1"/>
  <c r="L22" i="1" s="1"/>
  <c r="M27" i="1"/>
  <c r="M26" i="1" s="1"/>
  <c r="M22" i="1" s="1"/>
  <c r="N27" i="1"/>
  <c r="N26" i="1" s="1"/>
  <c r="N22" i="1" s="1"/>
  <c r="O27" i="1"/>
  <c r="O26" i="1" s="1"/>
  <c r="O22" i="1" s="1"/>
  <c r="P27" i="1"/>
  <c r="P26" i="1" s="1"/>
  <c r="P22" i="1" s="1"/>
  <c r="Q27" i="1"/>
  <c r="Q26" i="1" s="1"/>
  <c r="Q22" i="1" s="1"/>
  <c r="R27" i="1"/>
  <c r="R26" i="1" s="1"/>
  <c r="R22" i="1" s="1"/>
  <c r="S27" i="1"/>
  <c r="S26" i="1" s="1"/>
  <c r="S22" i="1" s="1"/>
  <c r="D29" i="1"/>
  <c r="D23" i="1" s="1"/>
  <c r="E29" i="1"/>
  <c r="E23" i="1" s="1"/>
  <c r="F29" i="1"/>
  <c r="F23" i="1" s="1"/>
  <c r="G29" i="1"/>
  <c r="G23" i="1" s="1"/>
  <c r="H29" i="1"/>
  <c r="H23" i="1" s="1"/>
  <c r="I29" i="1"/>
  <c r="I23" i="1" s="1"/>
  <c r="J29" i="1"/>
  <c r="J23" i="1" s="1"/>
  <c r="K29" i="1"/>
  <c r="K23" i="1" s="1"/>
  <c r="L29" i="1"/>
  <c r="L23" i="1" s="1"/>
  <c r="M29" i="1"/>
  <c r="M23" i="1" s="1"/>
  <c r="N29" i="1"/>
  <c r="N23" i="1" s="1"/>
  <c r="O29" i="1"/>
  <c r="O23" i="1" s="1"/>
  <c r="P29" i="1"/>
  <c r="P23" i="1" s="1"/>
  <c r="Q29" i="1"/>
  <c r="Q23" i="1" s="1"/>
  <c r="R29" i="1"/>
  <c r="R23" i="1" s="1"/>
  <c r="S29" i="1"/>
  <c r="S23" i="1" s="1"/>
  <c r="O20" i="1" l="1"/>
  <c r="K20" i="1"/>
  <c r="G20" i="1"/>
  <c r="R20" i="1"/>
  <c r="N20" i="1"/>
  <c r="J20" i="1"/>
  <c r="F20" i="1"/>
  <c r="Q20" i="1"/>
  <c r="M20" i="1"/>
  <c r="I20" i="1"/>
  <c r="E20" i="1"/>
  <c r="P20" i="1"/>
  <c r="L20" i="1"/>
  <c r="H20" i="1"/>
  <c r="D20" i="1"/>
</calcChain>
</file>

<file path=xl/sharedStrings.xml><?xml version="1.0" encoding="utf-8"?>
<sst xmlns="http://schemas.openxmlformats.org/spreadsheetml/2006/main" count="6058" uniqueCount="1634">
  <si>
    <t>Праводелова В.Ю.</t>
  </si>
  <si>
    <t xml:space="preserve">Заместитель директора филиала по экономике и финансам </t>
  </si>
  <si>
    <t>1.6.1</t>
  </si>
  <si>
    <t>Прочие инвестиционные проекты, всего, в том числе:</t>
  </si>
  <si>
    <t>1.6</t>
  </si>
  <si>
    <t>H/ВЛГ/12/01/0001</t>
  </si>
  <si>
    <t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t>
  </si>
  <si>
    <t>1.2.2.1.1</t>
  </si>
  <si>
    <t>Реконструкция линий электропередачи, всего, в том числе:</t>
  </si>
  <si>
    <t>1.2.2.1</t>
  </si>
  <si>
    <t>Реконструкция, модернизация, техническое перевооружение линий электропередачи, всего, в том числе:</t>
  </si>
  <si>
    <t>1.2.2</t>
  </si>
  <si>
    <t>Республика Марий Эл</t>
  </si>
  <si>
    <t>Технологическое присоединение, всего, в том числе:</t>
  </si>
  <si>
    <t>Прочие инвестиционные проекты, всего</t>
  </si>
  <si>
    <t>0.6</t>
  </si>
  <si>
    <t>Реконструкция, модернизация, техническое перевооружение, всего</t>
  </si>
  <si>
    <t>0.2</t>
  </si>
  <si>
    <t>Технологическое присоединение, всего</t>
  </si>
  <si>
    <t>0.1</t>
  </si>
  <si>
    <t>ВСЕГО по инвестиционной программе, в том числе:</t>
  </si>
  <si>
    <t>0</t>
  </si>
  <si>
    <t>10.2</t>
  </si>
  <si>
    <t>10.1</t>
  </si>
  <si>
    <t>9.2</t>
  </si>
  <si>
    <t>9.1</t>
  </si>
  <si>
    <t>8.2</t>
  </si>
  <si>
    <t>8.1</t>
  </si>
  <si>
    <t>7.2</t>
  </si>
  <si>
    <t>7.1</t>
  </si>
  <si>
    <t>6.2</t>
  </si>
  <si>
    <t>6.1</t>
  </si>
  <si>
    <t>5.4</t>
  </si>
  <si>
    <t>5.3</t>
  </si>
  <si>
    <t>5.2</t>
  </si>
  <si>
    <t>5.1</t>
  </si>
  <si>
    <t>4.2</t>
  </si>
  <si>
    <t>4.1</t>
  </si>
  <si>
    <t>Факт 
(Предложение по корректировке утвержденного плана)</t>
  </si>
  <si>
    <t>План
 (Утвержденный план)</t>
  </si>
  <si>
    <t>Наименование количественного показателя, соответствующего цели</t>
  </si>
  <si>
    <t>Фхо (млн.руб)</t>
  </si>
  <si>
    <t>Р6з_тр (мВА)</t>
  </si>
  <si>
    <t>L35 з_лэп (км)</t>
  </si>
  <si>
    <t>Инвестиции, связанные с деятельностью, не относящейся к сфере электроэнергетики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</si>
  <si>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</si>
  <si>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</si>
  <si>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 xml:space="preserve">Повышение качества оказываемых услуг в сфере электроэнергетики </t>
  </si>
  <si>
    <t xml:space="preserve">Повышение надежности оказываемых услуг в сфере электроэнергетики </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</si>
  <si>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</si>
  <si>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Развитие электрической сети/усиление существующей электрической сети, связанное с подключением новых потребителей</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</si>
  <si>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</si>
  <si>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Идентифика-тор инвестицион-ного проекта</t>
  </si>
  <si>
    <t xml:space="preserve">  Наименование инвестиционного проекта (группы инвестиционных проектов)</t>
  </si>
  <si>
    <t>Номер группы инвести-ционных проектов</t>
  </si>
  <si>
    <t xml:space="preserve">                                                                                                              реквизиты решения органа исполнительной власти, утвердившего инвестиционную программу</t>
  </si>
  <si>
    <t xml:space="preserve">                                                         полное наименование субъекта электроэнергетики</t>
  </si>
  <si>
    <t>Инвестиционная программа  филиал "Волго-Вятский" АО "Оборонэнерго"</t>
  </si>
  <si>
    <t>Форма 1. Перечени инвестиционных проектов</t>
  </si>
  <si>
    <t xml:space="preserve"> на год 2020</t>
  </si>
  <si>
    <t>Год раскрытия информации: 2019 год</t>
  </si>
  <si>
    <t>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t>
  </si>
  <si>
    <t>Замена силовых трансформаторов ТМ-250 на ТМГ-250 в ТП-7 инв.№ 864004762, Республика Марий Эл Медведевский район, п. Речной</t>
  </si>
  <si>
    <t>Заместитель главного инженера                                                   О. В. Сергеев</t>
  </si>
  <si>
    <t>К/ВЛГ/12/02/0001</t>
  </si>
  <si>
    <t>Заместитель директора филиала по экономике и финансам  ________В.Ю. Праводелова</t>
  </si>
  <si>
    <t>К/ВЛГ/12/02/0002</t>
  </si>
  <si>
    <t>Замена силового трансформатора ТМ-250 на ТМГ-250 в ТП-10 инв.№ 864004692, Республика Марий Эл Медведевский район, п. Сурок</t>
  </si>
  <si>
    <t>1.680</t>
  </si>
  <si>
    <t>I/ВЛГ/12/01/0001</t>
  </si>
  <si>
    <t>Утвержденные плановые значения показателей приведены в соответствии с  Приказом №       года Министерством экономического развития и торговли Республики Марий Эл</t>
  </si>
  <si>
    <t xml:space="preserve"> на год 2021</t>
  </si>
  <si>
    <t>Заместитель директора филиала по экономике и финансам _____________В.Ю. Праводелова</t>
  </si>
  <si>
    <t>К/ВЛГ/12/02/0003</t>
  </si>
  <si>
    <t>Замена силового трансформатора ТМ-100 на ТМГ-160 в ТП-3 инв.№ 864004683, Республика Марий Эл Медведевский район, п. Сурок</t>
  </si>
  <si>
    <t>К/ВЛГ/12/01/0002</t>
  </si>
  <si>
    <t xml:space="preserve">Выполнение проектных работ по реконструкции ВЛ 35 кВ: ПС "Силикатный"-ТП 35/6 "Сурок" инв. № 865002901, с установкой реклоузера и высоковольтного узла учёта находящаяся по адресу Республика Марий Эл, Медведевский район, в/г 18, п. Сурок  </t>
  </si>
  <si>
    <t>1.2.2.1.2</t>
  </si>
  <si>
    <t>К/ВЛГ/12/01/0001</t>
  </si>
  <si>
    <t>Утвержденные плановые значения показателей приведены в соответствии с  Приказом №  года Министерством экономического развития и торговли Республики Марий Эл</t>
  </si>
  <si>
    <t xml:space="preserve"> на год 2022</t>
  </si>
  <si>
    <t>Заместитель директора филиала по экономике и финансам _________________В.Ю. Праводелова</t>
  </si>
  <si>
    <t>К/ВЛГ/12/02/0004</t>
  </si>
  <si>
    <t>Замена силового трансформатора ТМ-250 на ТМГ-250 в ТП-11 инв.№ 864004756, Республика Марий Эл Медведевский район, п. Речной</t>
  </si>
  <si>
    <t>К/ВЛГ/12/01/0006</t>
  </si>
  <si>
    <t>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t>
  </si>
  <si>
    <t>1.2.2.3.</t>
  </si>
  <si>
    <t>К/ВЛГ/12/01/0005</t>
  </si>
  <si>
    <t>Проектные работы по реконструкции кабельной  линии 6 кВ кабельной  линии 6 кВ ТП-10 - КТПн-17, расположенной по адресу:  республика Марий Эл,  Медведевский район, пос. Сурок, в/г 18,  инв. № 865002899</t>
  </si>
  <si>
    <t>1.2.2.2.</t>
  </si>
  <si>
    <t>К/ВЛГ/12/01/0004</t>
  </si>
  <si>
    <t>Проектные работы по реконструкции кабельной  линии 6 кВ кабельной  линии 6 кВ ТП-7 - КТПн-9, расположенной по адресу:  республика Марий Эл,  Медведевский район, пос. Сурок, в/г 18,  инв. № 865002899</t>
  </si>
  <si>
    <t>К/ВЛГ/12/01/0003</t>
  </si>
  <si>
    <t xml:space="preserve">Выполнение строительно-монтажных работ по реконструкции ВЛ 35 кВ: ПС "Силикатный"-ТП 35/6 "Сурок" инв. № 865002901, с установкой реклоузера и высоковольтного узла учёта находящаяся по адресу Республика Марий Эл, Медведевский район, в/г 18, п. Сурок  </t>
  </si>
  <si>
    <t>1.2.2.1.</t>
  </si>
  <si>
    <t xml:space="preserve"> на год 2023</t>
  </si>
  <si>
    <t>Заместитель главного инженера                                                   Б. В. Куманеев</t>
  </si>
  <si>
    <t>К/ВЛГ/12/05/0010</t>
  </si>
  <si>
    <t>Поставка измерительных приборов для ремонтного, оперативного персонала ПУ, РЭС и ЭТЛ для филиала «Волго-Вятский» АО «Оборонэнерго»</t>
  </si>
  <si>
    <t>1.6.3</t>
  </si>
  <si>
    <t>К/ВЛГ/12/05/0009</t>
  </si>
  <si>
    <t>Замена силового трансформатора ТМ-250 на ТМГ-250 в КТПн-10 инв.№ 864004754, Республика Марий Эл Медведевский район, п. Речной</t>
  </si>
  <si>
    <t>1.6.2</t>
  </si>
  <si>
    <t>К/ВЛГ/12/05/0008</t>
  </si>
  <si>
    <t>Замена силового трансформатора ТМ-400 на ТМГ-400 в ТП-5 инв.№ 864004758, Республика Марий Эл Медведевский район, п. Речной</t>
  </si>
  <si>
    <t>Строительно-монтажные работы по реконструкции кабельной  линии 6 кВ ТП-8 - КТПн-10, расположенной по адресу:  республика Марий Эл, Медведевский район, пос. Речной, в/г 24,  инв. № 864023077</t>
  </si>
  <si>
    <t>Строительно-монтажные работы по реконструкции кабельной  линии 6 кВ ТП-10 - КТПн-17, расположенной по адресу:  республика Марий Эл,  Медведевский район, пос. Сурок, в/г 18,  инв. № 865002899.</t>
  </si>
  <si>
    <t>Строительно-монтажные работы по реконструкции кабельной линии 6 кВ ТП-7 - КТПн-9, расположенной по адресу:  республика Марий Эл,  Медведевский район, пос. Сурок, в/г 18,  инв. № 865002899.</t>
  </si>
  <si>
    <t>L6 з_лэп (км)</t>
  </si>
  <si>
    <t xml:space="preserve"> на год 2024</t>
  </si>
  <si>
    <t>В.Ю. Праводелова</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</si>
  <si>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</si>
  <si>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</si>
  <si>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</si>
  <si>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</si>
  <si>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t>нд</t>
  </si>
  <si>
    <t>С</t>
  </si>
  <si>
    <t>К/ВЛГ/12/02/0007</t>
  </si>
  <si>
    <t>1.6.7</t>
  </si>
  <si>
    <t>К/ВЛГ/12/02/0006</t>
  </si>
  <si>
    <t>1.6.6</t>
  </si>
  <si>
    <t>К/ВЛГ/12/02/0005</t>
  </si>
  <si>
    <t>1.6.5</t>
  </si>
  <si>
    <t>1.6.4</t>
  </si>
  <si>
    <t>Покупка земельных участков для целей реализации инвестиционных проектов, всего, в том числе:</t>
  </si>
  <si>
    <t>1.5.</t>
  </si>
  <si>
    <t>Прочее новое строительство объектов электросетевого хозяйства, всего, в том числе:</t>
  </si>
  <si>
    <t>1.4.</t>
  </si>
  <si>
    <t>Инвестиционные проекты, предусмотренные схемой и программой развития Воронежской области, всего, в том числе:</t>
  </si>
  <si>
    <t>1.3.2.</t>
  </si>
  <si>
    <t>Инвестиционные проекты, предусмотренные схемой и программой развития Единой энергетической системы России, всего, в том числе:</t>
  </si>
  <si>
    <t>1.3.1.</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</si>
  <si>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</si>
  <si>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t>
  </si>
  <si>
    <t>Модернизация, техническое перевооружение прочих объектов основных средств, всего, в том числе:</t>
  </si>
  <si>
    <t>1.2.4.2.</t>
  </si>
  <si>
    <t>Реконструкция прочих объектов основных средств, всего, в том числе:</t>
  </si>
  <si>
    <t>1.2.4.1.</t>
  </si>
  <si>
    <t>Реконструкция, модернизация, техническое перевооружение прочих объектов основных средств, всего, в том числе:</t>
  </si>
  <si>
    <t>1.2.4.</t>
  </si>
  <si>
    <t>«Включение приборов учета в систему сбора и передачи данных, класс напряжения 110 кВ и выше, всего, в том числе:»</t>
  </si>
  <si>
    <t>1.2.3.8.</t>
  </si>
  <si>
    <t>«Включение приборов учета в систему сбора и передачи данных, класс напряжения 35 кВ, всего, в том числе:»</t>
  </si>
  <si>
    <t>1.2.3.7.</t>
  </si>
  <si>
    <t>«Включение приборов учета в систему сбора и передачи данных, класс напряжения 6 (10) кВ, всего, в том числе:»</t>
  </si>
  <si>
    <t>1.2.3.6.</t>
  </si>
  <si>
    <t>«Включение приборов учета в систему сбора и передачи данных, класс напряжения 0,22 (0,4) кВ, всего, в том числе:»</t>
  </si>
  <si>
    <t>1.2.3.5.</t>
  </si>
  <si>
    <t>«Установка приборов учета, класс напряжения 110 кВ и выше, всего, в том числе:»</t>
  </si>
  <si>
    <t>1.2.3.4.</t>
  </si>
  <si>
    <t>«Установка приборов учета, класс напряжения 35 кВ, всего, в том числе:»</t>
  </si>
  <si>
    <t>1.2.3.3.</t>
  </si>
  <si>
    <t>«Установка приборов учета, класс напряжения 6 (10) кВ, всего, в том числе:»</t>
  </si>
  <si>
    <t>1.2.3.2.</t>
  </si>
  <si>
    <t>«Установка приборов учета, класс напряжения 0,22 (0,4) кВ, всего, в том числе:»</t>
  </si>
  <si>
    <t>1.2.3.1.</t>
  </si>
  <si>
    <t>Развитие и модернизация учета электрической энергии (мощности), всего, в том числе:</t>
  </si>
  <si>
    <t>1.2.3.</t>
  </si>
  <si>
    <t>Модернизация, техническое перевооружение линий электропередачи, всего , в том числе:</t>
  </si>
  <si>
    <t>К/ВЛГ/12/01/0009</t>
  </si>
  <si>
    <t>1.2.2.1.9</t>
  </si>
  <si>
    <t>К/ВЛГ/12/01/0008</t>
  </si>
  <si>
    <t>1.2.2.1.8</t>
  </si>
  <si>
    <t>К/ВЛГ/12/01/0007</t>
  </si>
  <si>
    <t>1.2.2.1.7</t>
  </si>
  <si>
    <t>П</t>
  </si>
  <si>
    <t>1.2.2.1.6</t>
  </si>
  <si>
    <t>1.2.2.1.5</t>
  </si>
  <si>
    <t>1.2.2.1.4</t>
  </si>
  <si>
    <t>1.2.2.1.3</t>
  </si>
  <si>
    <t>Уменьшение лимитов финансирования</t>
  </si>
  <si>
    <t>1.2.2.1.1.</t>
  </si>
  <si>
    <t>Модернизация, техническое перевооружение трансформаторных и иных подстанций, распределительных пунктов, всего, в том числе:</t>
  </si>
  <si>
    <t>1.2.1.2.</t>
  </si>
  <si>
    <t>Реконструкция трансформаторных и иных подстанций, всего, в том числе:</t>
  </si>
  <si>
    <t>1.2.1.1.</t>
  </si>
  <si>
    <t>Реконструкция, модернизация, техническое перевооружение  трансформаторных и иных подстанций, распределительных пунктов, всего , в том числе:</t>
  </si>
  <si>
    <t>1.2.1.</t>
  </si>
  <si>
    <t>Реконструкция, модернизация, техническое перевооружение всего , в том числе:</t>
  </si>
  <si>
    <t>1.2.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</si>
  <si>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 в том числе:</t>
  </si>
  <si>
    <t>1.4.2.</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</si>
  <si>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 в том числе:</t>
  </si>
  <si>
    <t>1.4.1.</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</si>
  <si>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 в том числе:</t>
  </si>
  <si>
    <t>1.1.4.</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</si>
  <si>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</si>
  <si>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1.3.3.</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</si>
  <si>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</si>
  <si>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 в том числе:</t>
  </si>
  <si>
    <t>Технологическое присоединение объектов по производству электрической энергии всего , в том числе:</t>
  </si>
  <si>
    <t>1.1.3.</t>
  </si>
  <si>
    <t>Технологическое присоединение к электрическим сетям иных сетевых организаций, всего , в том числе:</t>
  </si>
  <si>
    <t>1.1.2.2.</t>
  </si>
  <si>
    <t>Технологическое присоединение объектов электросетевого хозяйства, принадлежащих  иным сетевым организациям и иным лицам, всего , в том числе:</t>
  </si>
  <si>
    <t>1.1.2.1.</t>
  </si>
  <si>
    <t>Технологическое присоединение объектов электросетевого хозяйства, всего , в том числе:</t>
  </si>
  <si>
    <t>1.1.2.</t>
  </si>
  <si>
    <t>Технологическое присоединение энергопринимающих устройств потребителей свыше 150 кВт, всего , в том числе:</t>
  </si>
  <si>
    <t>1.1.1.3</t>
  </si>
  <si>
    <t xml:space="preserve">Технологическое присоединение энергопринимающих устройств потребителей максимальной мощностью до 150 кВт включительно, всего </t>
  </si>
  <si>
    <t>1.1.1.2</t>
  </si>
  <si>
    <t xml:space="preserve">Технологическое присоединение энергопринимающих устройств потребителей максимальной мощностью до 15 кВт включительно, всего </t>
  </si>
  <si>
    <t>1.1.1.1</t>
  </si>
  <si>
    <t>Технологическое присоединение энергопринимающих устройств потребителей, всего , в том числе:</t>
  </si>
  <si>
    <t>1.1.1.</t>
  </si>
  <si>
    <t>0,000</t>
  </si>
  <si>
    <t>1.1</t>
  </si>
  <si>
    <t>1</t>
  </si>
  <si>
    <t>Покупка земельных участков для целей реализации инвестиционных проектов, всего</t>
  </si>
  <si>
    <t>0.5</t>
  </si>
  <si>
    <t>Прочее новое строительство объектов электросетевого хозяйства, всего</t>
  </si>
  <si>
    <t>0.4</t>
  </si>
  <si>
    <t>Инвестиционные проекты, реализация которых обуславливается схемами и программами перспективного развития электроэнергетики, всего</t>
  </si>
  <si>
    <t>0.3</t>
  </si>
  <si>
    <t>32.50</t>
  </si>
  <si>
    <t>32.49</t>
  </si>
  <si>
    <t>32.48</t>
  </si>
  <si>
    <t>32.47</t>
  </si>
  <si>
    <t>32.46</t>
  </si>
  <si>
    <t>32.45</t>
  </si>
  <si>
    <t>32.44</t>
  </si>
  <si>
    <t>32.43</t>
  </si>
  <si>
    <t>32.42</t>
  </si>
  <si>
    <t>32.41</t>
  </si>
  <si>
    <t>32.40</t>
  </si>
  <si>
    <t>32.39</t>
  </si>
  <si>
    <t>32.38</t>
  </si>
  <si>
    <t>32.37</t>
  </si>
  <si>
    <t>32.36</t>
  </si>
  <si>
    <t>32.35</t>
  </si>
  <si>
    <t>32.34</t>
  </si>
  <si>
    <t>32.33</t>
  </si>
  <si>
    <t>32.32</t>
  </si>
  <si>
    <t>32.31</t>
  </si>
  <si>
    <t>32.30</t>
  </si>
  <si>
    <t>32.29</t>
  </si>
  <si>
    <t>32.28</t>
  </si>
  <si>
    <t>32.27</t>
  </si>
  <si>
    <t>32.26</t>
  </si>
  <si>
    <t>32.25</t>
  </si>
  <si>
    <t>32.24</t>
  </si>
  <si>
    <t>32.23</t>
  </si>
  <si>
    <t>32.22</t>
  </si>
  <si>
    <t>32.21</t>
  </si>
  <si>
    <t>32.20</t>
  </si>
  <si>
    <t>32.19</t>
  </si>
  <si>
    <t>32.18</t>
  </si>
  <si>
    <t>32.17</t>
  </si>
  <si>
    <t>32.16</t>
  </si>
  <si>
    <t>32.15</t>
  </si>
  <si>
    <t>32.14</t>
  </si>
  <si>
    <t>32.13</t>
  </si>
  <si>
    <t>32.12</t>
  </si>
  <si>
    <t>32.11</t>
  </si>
  <si>
    <t>32.10</t>
  </si>
  <si>
    <t>32.9</t>
  </si>
  <si>
    <t>32.8</t>
  </si>
  <si>
    <t>32.7</t>
  </si>
  <si>
    <t>32.6</t>
  </si>
  <si>
    <t>32.5</t>
  </si>
  <si>
    <t>32.4</t>
  </si>
  <si>
    <t>32.3</t>
  </si>
  <si>
    <t>32.2</t>
  </si>
  <si>
    <t>32.1</t>
  </si>
  <si>
    <t>16.4</t>
  </si>
  <si>
    <t>16.3</t>
  </si>
  <si>
    <t>16.2</t>
  </si>
  <si>
    <t>16.1</t>
  </si>
  <si>
    <t>иных источников финансирования</t>
  </si>
  <si>
    <t>средств, полученных от оказания услуг, реализации товаров по регулируемым государством ценам (тарифам)</t>
  </si>
  <si>
    <t>бюджетов субъектов Российской Федерации и муниципальных образований</t>
  </si>
  <si>
    <t>федерального бюджета</t>
  </si>
  <si>
    <t>Общий объем финансирования, в том числе за счет:</t>
  </si>
  <si>
    <t>Предложение по корректировке утвержденного плана на 01.01.2020 года X</t>
  </si>
  <si>
    <r>
      <t>План 
на 01.01.2020 года X</t>
    </r>
    <r>
      <rPr>
        <vertAlign val="superscript"/>
        <sz val="12"/>
        <rFont val="Times New Roman"/>
        <family val="1"/>
        <charset val="204"/>
      </rPr>
      <t>4)</t>
    </r>
  </si>
  <si>
    <t>План 
на 01.01.2019года (N-1)</t>
  </si>
  <si>
    <t>Предложение по корректировке утвержденного плана</t>
  </si>
  <si>
    <t>План</t>
  </si>
  <si>
    <t xml:space="preserve">в прогнозных ценах соответствующих лет, млн рублей 
(с НДС) </t>
  </si>
  <si>
    <t xml:space="preserve">в текущих ценах, млн рублей (с НДС) </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</si>
  <si>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</si>
  <si>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</si>
  <si>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 млн рублей 
(с НДС)</t>
  </si>
  <si>
    <t xml:space="preserve">План </t>
  </si>
  <si>
    <r>
      <rPr>
        <b/>
        <sz val="12"/>
        <rFont val="Times New Roman"/>
        <family val="1"/>
        <charset val="204"/>
      </rPr>
      <t>Итого</t>
    </r>
    <r>
      <rPr>
        <sz val="12"/>
        <rFont val="Times New Roman"/>
        <family val="1"/>
        <charset val="204"/>
      </rPr>
      <t xml:space="preserve"> за период реализации инвестиционной программы
(с учетом предложений по </t>
    </r>
    <r>
      <rPr>
        <b/>
        <sz val="12"/>
        <rFont val="Times New Roman"/>
        <family val="1"/>
        <charset val="204"/>
      </rPr>
      <t>корректировке утвержденного плана</t>
    </r>
    <r>
      <rPr>
        <sz val="12"/>
        <rFont val="Times New Roman"/>
        <family val="1"/>
        <charset val="204"/>
      </rPr>
      <t xml:space="preserve">) </t>
    </r>
    <r>
      <rPr>
        <b/>
        <sz val="12"/>
        <rFont val="Times New Roman"/>
        <family val="1"/>
        <charset val="204"/>
      </rPr>
      <t xml:space="preserve"> года</t>
    </r>
  </si>
  <si>
    <r>
      <rPr>
        <b/>
        <sz val="12"/>
        <rFont val="Times New Roman"/>
        <family val="1"/>
        <charset val="204"/>
      </rPr>
      <t xml:space="preserve">Итого </t>
    </r>
    <r>
      <rPr>
        <sz val="12"/>
        <rFont val="Times New Roman"/>
        <family val="1"/>
        <charset val="204"/>
      </rPr>
      <t>за период реализации инвестиционной программы</t>
    </r>
    <r>
      <rPr>
        <b/>
        <sz val="12"/>
        <rFont val="Times New Roman"/>
        <family val="1"/>
        <charset val="204"/>
      </rPr>
      <t xml:space="preserve"> года</t>
    </r>
    <r>
      <rPr>
        <sz val="12"/>
        <rFont val="Times New Roman"/>
        <family val="1"/>
        <charset val="204"/>
      </rPr>
      <t xml:space="preserve">
</t>
    </r>
    <r>
      <rPr>
        <b/>
        <sz val="12"/>
        <rFont val="Times New Roman"/>
        <family val="1"/>
        <charset val="204"/>
      </rPr>
      <t>(план)</t>
    </r>
  </si>
  <si>
    <t>Предложение по корректировке   плана 2024 года</t>
  </si>
  <si>
    <t>План года 2024</t>
  </si>
  <si>
    <t>Предложение по корректировке   плана 2023 года</t>
  </si>
  <si>
    <t xml:space="preserve"> План года 2023</t>
  </si>
  <si>
    <t>Предложение по корректировке  плана 2022 года</t>
  </si>
  <si>
    <t>План года 2022</t>
  </si>
  <si>
    <t>Предложение по корректировке  плана 2021 года</t>
  </si>
  <si>
    <t>План года 2021</t>
  </si>
  <si>
    <t>Предложение по корректировке  плана 2020 года</t>
  </si>
  <si>
    <t>План года 2020</t>
  </si>
  <si>
    <r>
      <t>Факт 
(Предложение по корректировке утвержденного плана)</t>
    </r>
    <r>
      <rPr>
        <vertAlign val="superscript"/>
        <sz val="12"/>
        <rFont val="Times New Roman"/>
        <family val="1"/>
        <charset val="204"/>
      </rPr>
      <t>1)</t>
    </r>
  </si>
  <si>
    <t>План (Утвержденный план)</t>
  </si>
  <si>
    <t>Краткое обоснование  корректировки утвержденного плана</t>
  </si>
  <si>
    <t>Финансирование капитальных вложений в прогнозных ценах соответствующих лет , млн рублей (с НДС)</t>
  </si>
  <si>
    <t>Финансирование капитальных вложений 
2019 года (N-1) в прогнозных ценах, млн рублей (с НДС)</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</si>
  <si>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</si>
  <si>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</si>
  <si>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</si>
  <si>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r>
      <t>Фактический объем финансирования на 01.01.2019 года 
(N-1)</t>
    </r>
    <r>
      <rPr>
        <vertAlign val="superscript"/>
        <sz val="12"/>
        <rFont val="Times New Roman"/>
        <family val="1"/>
        <charset val="204"/>
      </rPr>
      <t>3)</t>
    </r>
    <r>
      <rPr>
        <sz val="12"/>
        <rFont val="Times New Roman"/>
        <family val="1"/>
        <charset val="204"/>
      </rPr>
      <t xml:space="preserve">, млн рублей 
(с НДС) </t>
    </r>
  </si>
  <si>
    <t>Размер платы за технологическое присоединение (подключение), млн рублей</t>
  </si>
  <si>
    <t>Полная сметная стоимость инвестиционного проекта в соответствии с утвержденной проектной документацией</t>
  </si>
  <si>
    <t>Год окончания реализации инвестицион-ного проекта</t>
  </si>
  <si>
    <t>Год начала  реализации инвестиционного проекта</t>
  </si>
  <si>
    <t>Текущая стадия реализации инвестиционного проекта</t>
  </si>
  <si>
    <t>Идентификатор инвестицион-ного проекта</t>
  </si>
  <si>
    <t xml:space="preserve">                                                                                                                                                             реквизиты решения органа исполнительной власти, утвердившего инвестиционную программу</t>
  </si>
  <si>
    <t>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t>
  </si>
  <si>
    <t>Инвестиционная программа филиал "Волго-Вятский" АО "Оборонэнерго"</t>
  </si>
  <si>
    <t>Форма 2. План финансирования капитальных вложений по инвестиционным проектам</t>
  </si>
  <si>
    <t>от «05» мая 2016 г. № 380</t>
  </si>
  <si>
    <t>к приказу Минэнерго России</t>
  </si>
  <si>
    <t>Приложение  № 2</t>
  </si>
  <si>
    <t>29.10</t>
  </si>
  <si>
    <t>29.9</t>
  </si>
  <si>
    <t>29.8</t>
  </si>
  <si>
    <t>29.7</t>
  </si>
  <si>
    <t>29.6</t>
  </si>
  <si>
    <t>29.5</t>
  </si>
  <si>
    <t>29.4</t>
  </si>
  <si>
    <t>29.3</t>
  </si>
  <si>
    <t>29.2</t>
  </si>
  <si>
    <t>29.1</t>
  </si>
  <si>
    <t>Факт 
(Предложение по корректировке плана)</t>
  </si>
  <si>
    <t>План
(Утвержденный план)</t>
  </si>
  <si>
    <t xml:space="preserve">Факт 
(Предложение по корректировке утвержденного плана) </t>
  </si>
  <si>
    <t xml:space="preserve">
План
(Утвержденный план)</t>
  </si>
  <si>
    <t>в прогнозных ценах соответствующих лет</t>
  </si>
  <si>
    <t>в базисном уровне цен</t>
  </si>
  <si>
    <t>прочие затраты</t>
  </si>
  <si>
    <t>оборудование</t>
  </si>
  <si>
    <t>строительные работы, реконструкция, монтаж оборудования</t>
  </si>
  <si>
    <t>проектно-изыскательские работы</t>
  </si>
  <si>
    <t>Всего, в т.ч.:</t>
  </si>
  <si>
    <t>Итого за период реализации инвестиционной программы
(предложение по корректировке утвержденного плана)</t>
  </si>
  <si>
    <t>Итого за период реализации инвестиционной программы
(план)</t>
  </si>
  <si>
    <t>2024 год (N+2)</t>
  </si>
  <si>
    <t>2023 год (N+2)</t>
  </si>
  <si>
    <t>2022 год (N+2)</t>
  </si>
  <si>
    <t xml:space="preserve">2021год (N+1) </t>
  </si>
  <si>
    <t>2020 год N</t>
  </si>
  <si>
    <t>Предложение по корректировке утвержденного плана 
на 01.01.2020 года X</t>
  </si>
  <si>
    <t>План 
на 01.01.2020 года X</t>
  </si>
  <si>
    <t>План на 01.01.2019 года (N-1)</t>
  </si>
  <si>
    <t>Предложение по корректировке утвержденного  плана</t>
  </si>
  <si>
    <t>Краткое обоснование корректировки утвержденного плана</t>
  </si>
  <si>
    <t>Освоение капитальных вложений в прогнозных ценах соответствующих лет, млн рублей  (без НДС)</t>
  </si>
  <si>
    <t>Освоение капитальных вложений года 2019 (N-1) в прогнозных ценах соответствующих лет, млн рублей (без НДС)</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</si>
  <si>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</si>
  <si>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</si>
  <si>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 xml:space="preserve">Фактический объем освоения капитальных вложений на 01.01.2019 года 
(N-1), млн рублей 
(без НДС) </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</si>
  <si>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</si>
  <si>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Год окончания реализации инвестиционного проекта</t>
  </si>
  <si>
    <t xml:space="preserve">Текущая стадия реализации инвестиционного проекта  </t>
  </si>
  <si>
    <t xml:space="preserve">                                                                                                                                                              реквизиты решения органа исполнительной власти, утвердившего инвестиционную программу</t>
  </si>
  <si>
    <t>Форма 3. План освоения капитальных вложений по инвестиционным проектам</t>
  </si>
  <si>
    <t>Приложение  № 3</t>
  </si>
  <si>
    <t>Заместитель главного инженера                                                  О. В. Сергеев</t>
  </si>
  <si>
    <t>9</t>
  </si>
  <si>
    <t>8.2.7</t>
  </si>
  <si>
    <t>8.2.6</t>
  </si>
  <si>
    <t>8.2.5</t>
  </si>
  <si>
    <t>8.2.4</t>
  </si>
  <si>
    <t>8.2.3</t>
  </si>
  <si>
    <t>8.2.2</t>
  </si>
  <si>
    <t>8.2.1</t>
  </si>
  <si>
    <t>8.1.7</t>
  </si>
  <si>
    <t>8.1.6</t>
  </si>
  <si>
    <t>8.1.5</t>
  </si>
  <si>
    <t>8.1.4</t>
  </si>
  <si>
    <t>8.1.3</t>
  </si>
  <si>
    <t>8.1.2</t>
  </si>
  <si>
    <t>8.1.1</t>
  </si>
  <si>
    <t>7.6.7</t>
  </si>
  <si>
    <t>7.6.6</t>
  </si>
  <si>
    <t>7.6.5</t>
  </si>
  <si>
    <t>7.6.4</t>
  </si>
  <si>
    <t>7.6.3</t>
  </si>
  <si>
    <t>7.6.2</t>
  </si>
  <si>
    <t>7.6.1</t>
  </si>
  <si>
    <t>7.5.7</t>
  </si>
  <si>
    <t>7.5.6</t>
  </si>
  <si>
    <t>7.5.5</t>
  </si>
  <si>
    <t>7.5.4</t>
  </si>
  <si>
    <t>7.5.3</t>
  </si>
  <si>
    <t>7.5.2</t>
  </si>
  <si>
    <t>7.5.1</t>
  </si>
  <si>
    <t>7.4.7</t>
  </si>
  <si>
    <t>7.4.6</t>
  </si>
  <si>
    <t>7.4.5</t>
  </si>
  <si>
    <t>7.4.4</t>
  </si>
  <si>
    <t>7.4.3</t>
  </si>
  <si>
    <t>7.4.2</t>
  </si>
  <si>
    <t>7.4.1</t>
  </si>
  <si>
    <t>7.3.7</t>
  </si>
  <si>
    <t>7.3.6</t>
  </si>
  <si>
    <t>7.3.5</t>
  </si>
  <si>
    <t>7.3.4</t>
  </si>
  <si>
    <t>7.3.3</t>
  </si>
  <si>
    <t>7.3.2</t>
  </si>
  <si>
    <t>7.3.1</t>
  </si>
  <si>
    <t>7.2.7</t>
  </si>
  <si>
    <t>7.2.6</t>
  </si>
  <si>
    <t>7.2.5</t>
  </si>
  <si>
    <t>7.2.4</t>
  </si>
  <si>
    <t>7.2.3</t>
  </si>
  <si>
    <t>7.2.2</t>
  </si>
  <si>
    <t>7.2.1</t>
  </si>
  <si>
    <t>7.1.7</t>
  </si>
  <si>
    <t>7.1.6</t>
  </si>
  <si>
    <t>7.1.5</t>
  </si>
  <si>
    <t>7.1.4</t>
  </si>
  <si>
    <t>7.1.3</t>
  </si>
  <si>
    <t>7.1.2</t>
  </si>
  <si>
    <t>7.1.1</t>
  </si>
  <si>
    <t>6.2.7</t>
  </si>
  <si>
    <t>6.2.6</t>
  </si>
  <si>
    <t>6.2.5</t>
  </si>
  <si>
    <t>6.2.4</t>
  </si>
  <si>
    <t>6.2.3</t>
  </si>
  <si>
    <t>6.2.2</t>
  </si>
  <si>
    <t>6.2.1</t>
  </si>
  <si>
    <t>6.1.7</t>
  </si>
  <si>
    <t>6.1.6</t>
  </si>
  <si>
    <t>6.1.5</t>
  </si>
  <si>
    <t>6.1.4</t>
  </si>
  <si>
    <t>6.1.3</t>
  </si>
  <si>
    <t>6.1.2</t>
  </si>
  <si>
    <t>6.1.1</t>
  </si>
  <si>
    <t>Другое</t>
  </si>
  <si>
    <t>МВт</t>
  </si>
  <si>
    <t>км ЛЭП</t>
  </si>
  <si>
    <t>Мвар</t>
  </si>
  <si>
    <t>МВ×А</t>
  </si>
  <si>
    <t>млн рублей (без НДС)</t>
  </si>
  <si>
    <t>основные средства</t>
  </si>
  <si>
    <t>нематериальные активы</t>
  </si>
  <si>
    <t>Факт (Предложение по корректировке утвержденного плана)</t>
  </si>
  <si>
    <t>Факт Предложение по корректировке утвержденного плана</t>
  </si>
  <si>
    <t>Итого за период реализации инвестиционной программы</t>
  </si>
  <si>
    <t>Год 2024</t>
  </si>
  <si>
    <t>Год 2023</t>
  </si>
  <si>
    <t>Год 2022</t>
  </si>
  <si>
    <t>Год 2021</t>
  </si>
  <si>
    <t>Год N 2020</t>
  </si>
  <si>
    <t>Принятие основных средств и нематериальных активов к бухгалтерскому учету</t>
  </si>
  <si>
    <t>Принятие основных средств и нематериальных активов к бухгалтерскому учету в год 2019 (N-1)</t>
  </si>
  <si>
    <t>Первоначальная стоимость принимаемых к учету основных средств и нематериальных активов, млн рублей (без НДС)</t>
  </si>
  <si>
    <t xml:space="preserve">                                                                                                                                           реквизиты решения органа исполнительной власти, утвердившего инвестиционную программу</t>
  </si>
  <si>
    <t>Год раскрытия информации: 2018 год</t>
  </si>
  <si>
    <t>Форма 4. План ввода основных средств</t>
  </si>
  <si>
    <t>Приложение  № 4</t>
  </si>
  <si>
    <t xml:space="preserve"> </t>
  </si>
  <si>
    <t xml:space="preserve"> О. В. Сергеев</t>
  </si>
  <si>
    <t xml:space="preserve">Заместитель главного инженера                                                  </t>
  </si>
  <si>
    <t>11</t>
  </si>
  <si>
    <t>10</t>
  </si>
  <si>
    <t>8</t>
  </si>
  <si>
    <t>7</t>
  </si>
  <si>
    <t>6</t>
  </si>
  <si>
    <t>5</t>
  </si>
  <si>
    <t>4.4.7</t>
  </si>
  <si>
    <t>4.4.6</t>
  </si>
  <si>
    <t>4.4.5</t>
  </si>
  <si>
    <t>4.4.4</t>
  </si>
  <si>
    <t>4.4.3</t>
  </si>
  <si>
    <t>4.4.2</t>
  </si>
  <si>
    <t>4.4.1</t>
  </si>
  <si>
    <t>4.3.7</t>
  </si>
  <si>
    <t>4.3.6</t>
  </si>
  <si>
    <t>4.3.5</t>
  </si>
  <si>
    <t>4.3.4</t>
  </si>
  <si>
    <t>4.3.3</t>
  </si>
  <si>
    <t>4.3.2</t>
  </si>
  <si>
    <t>4.3.1</t>
  </si>
  <si>
    <t>4.2.7</t>
  </si>
  <si>
    <t>4.2.6</t>
  </si>
  <si>
    <t>4.2.5</t>
  </si>
  <si>
    <t>4.2.4</t>
  </si>
  <si>
    <t>4.2.3</t>
  </si>
  <si>
    <t>4.2.2</t>
  </si>
  <si>
    <t>4.2.1</t>
  </si>
  <si>
    <t>4.1.7</t>
  </si>
  <si>
    <t>4.1.6</t>
  </si>
  <si>
    <t>4.1.5</t>
  </si>
  <si>
    <t>4.1.4</t>
  </si>
  <si>
    <t>4.1.3</t>
  </si>
  <si>
    <t>4.1.2</t>
  </si>
  <si>
    <t>4.1.1</t>
  </si>
  <si>
    <t>Итого план (утвержденный план) 
за год</t>
  </si>
  <si>
    <t>IV кв.</t>
  </si>
  <si>
    <t>III кв.</t>
  </si>
  <si>
    <t>II кв.</t>
  </si>
  <si>
    <t>I кв.</t>
  </si>
  <si>
    <t>План (Утвержденный план) принятия основных средств и нематериальных активов к бухгалтерскому учету на год</t>
  </si>
  <si>
    <t>Форма 5. План ввода основных средств (с распределением по кварталам)</t>
  </si>
  <si>
    <t>Приложение  № 5</t>
  </si>
  <si>
    <t>О. В. Сергеев</t>
  </si>
  <si>
    <t>К/ВЛГ/12/05/0005</t>
  </si>
  <si>
    <t>К/ВЛГ/12/05/0006</t>
  </si>
  <si>
    <t>К/ВЛГ/12/05/0007</t>
  </si>
  <si>
    <t>К/ВЛГ/12/05/0004</t>
  </si>
  <si>
    <t>5.6.6</t>
  </si>
  <si>
    <t>5.6.5</t>
  </si>
  <si>
    <t>5.6.4</t>
  </si>
  <si>
    <t>5.6.3</t>
  </si>
  <si>
    <t>5.6.2</t>
  </si>
  <si>
    <t>5.6.1</t>
  </si>
  <si>
    <t>5.5.6</t>
  </si>
  <si>
    <t>5.5.5</t>
  </si>
  <si>
    <t>5.5.4</t>
  </si>
  <si>
    <t>5.5.3</t>
  </si>
  <si>
    <t>5.5.2</t>
  </si>
  <si>
    <t>5.5.1</t>
  </si>
  <si>
    <t>5.4.30</t>
  </si>
  <si>
    <t>5.4.29</t>
  </si>
  <si>
    <t>5.4.28</t>
  </si>
  <si>
    <t>5.4.27</t>
  </si>
  <si>
    <t>5.4.26</t>
  </si>
  <si>
    <t>5.4.25</t>
  </si>
  <si>
    <t>5.4.24</t>
  </si>
  <si>
    <t>5.4.23</t>
  </si>
  <si>
    <t>5.4.22</t>
  </si>
  <si>
    <t>5.4.21</t>
  </si>
  <si>
    <t>5.4.20</t>
  </si>
  <si>
    <t>5.4.19</t>
  </si>
  <si>
    <t>5.4.18</t>
  </si>
  <si>
    <t>5.4.17</t>
  </si>
  <si>
    <t>5.4.16</t>
  </si>
  <si>
    <t>5.4.15</t>
  </si>
  <si>
    <t>5.4.14</t>
  </si>
  <si>
    <t>5.4.13</t>
  </si>
  <si>
    <t>5.4.12</t>
  </si>
  <si>
    <t>5.4.11</t>
  </si>
  <si>
    <t>5.4.10</t>
  </si>
  <si>
    <t>5.4.9</t>
  </si>
  <si>
    <t>5.4.8</t>
  </si>
  <si>
    <t>5.4.7</t>
  </si>
  <si>
    <t>5.4.6</t>
  </si>
  <si>
    <t>5.4.5</t>
  </si>
  <si>
    <t>5.4.4</t>
  </si>
  <si>
    <t>5.4.3</t>
  </si>
  <si>
    <t>5.4.2</t>
  </si>
  <si>
    <t>5.4.1</t>
  </si>
  <si>
    <t>5.3.6</t>
  </si>
  <si>
    <t>5.3.5</t>
  </si>
  <si>
    <t>5.3.4</t>
  </si>
  <si>
    <t>5.3.3</t>
  </si>
  <si>
    <t>5.3.2</t>
  </si>
  <si>
    <t>5.3.1</t>
  </si>
  <si>
    <t>5.2.6</t>
  </si>
  <si>
    <t>5.2.5</t>
  </si>
  <si>
    <t>5.2.4</t>
  </si>
  <si>
    <t>5.2.3</t>
  </si>
  <si>
    <t>5.2.2</t>
  </si>
  <si>
    <t>5.2.1</t>
  </si>
  <si>
    <t>5.1.6</t>
  </si>
  <si>
    <t>5.1.5</t>
  </si>
  <si>
    <t>5.1.4</t>
  </si>
  <si>
    <t>5.1.3</t>
  </si>
  <si>
    <t>5.1.2</t>
  </si>
  <si>
    <t>5.1.1</t>
  </si>
  <si>
    <t>Квартал</t>
  </si>
  <si>
    <t>2024 год N+2</t>
  </si>
  <si>
    <t>2023 год N+1</t>
  </si>
  <si>
    <t>2022 год N+1</t>
  </si>
  <si>
    <t>2021 год N+1</t>
  </si>
  <si>
    <t xml:space="preserve">2020год N </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</si>
  <si>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</si>
  <si>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(N-1) 2019</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</si>
  <si>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</si>
  <si>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Приложение  № 6</t>
  </si>
  <si>
    <t>6.6.7</t>
  </si>
  <si>
    <t>6.6.6</t>
  </si>
  <si>
    <t>6.6.5</t>
  </si>
  <si>
    <t>6.6.4</t>
  </si>
  <si>
    <t>6.6.3</t>
  </si>
  <si>
    <t>6.6.2</t>
  </si>
  <si>
    <t>6.6.1</t>
  </si>
  <si>
    <t>6.5.7</t>
  </si>
  <si>
    <t>6.5.6</t>
  </si>
  <si>
    <t>6.5.5</t>
  </si>
  <si>
    <t>6.5.4</t>
  </si>
  <si>
    <t>6.5.3</t>
  </si>
  <si>
    <t>6.5.2</t>
  </si>
  <si>
    <t>6.5.1</t>
  </si>
  <si>
    <t>6.4.7</t>
  </si>
  <si>
    <t>6.4.6</t>
  </si>
  <si>
    <t>6.4.5</t>
  </si>
  <si>
    <t>6.4.4</t>
  </si>
  <si>
    <t>6.4.3</t>
  </si>
  <si>
    <t>6.4.2</t>
  </si>
  <si>
    <t>6.4.1</t>
  </si>
  <si>
    <t>6.3.7</t>
  </si>
  <si>
    <t>6.3.6</t>
  </si>
  <si>
    <t>6.3.5</t>
  </si>
  <si>
    <t>6.3.4</t>
  </si>
  <si>
    <t>6.3.3</t>
  </si>
  <si>
    <t>6.3.2</t>
  </si>
  <si>
    <t>6.3.1</t>
  </si>
  <si>
    <t>5.2.7</t>
  </si>
  <si>
    <t>5.1.7</t>
  </si>
  <si>
    <t>км КЛ</t>
  </si>
  <si>
    <t>км ВЛ
 2-цеп</t>
  </si>
  <si>
    <t>км ВЛ
 1-цеп</t>
  </si>
  <si>
    <t xml:space="preserve">Итого за период реализации инвестиционной программы </t>
  </si>
  <si>
    <t>2024 Год N+4</t>
  </si>
  <si>
    <t>2023 Год N+3</t>
  </si>
  <si>
    <t>2022 Год N+2</t>
  </si>
  <si>
    <t>2021 Год N+1</t>
  </si>
  <si>
    <t xml:space="preserve">2020 Год N </t>
  </si>
  <si>
    <t>Ввод объектов инвестиционной деятельности (мощностей) в эксплуатацию</t>
  </si>
  <si>
    <t>Ввод объектов инвестиционной деятельности (мощностей) в эксплуатацию в год (N-1) 2019</t>
  </si>
  <si>
    <t>Характеристики объекта электроэнергетики (объекта инвестиционной деятельности)</t>
  </si>
  <si>
    <t>Форма 7. Краткое описание инвестиционной программы. Ввод объектов инвестиционной деятельности (мощностей) в эксплуатацию</t>
  </si>
  <si>
    <t>Приложение  № 7</t>
  </si>
  <si>
    <t xml:space="preserve"> Б. В. Куманеев</t>
  </si>
  <si>
    <t>Трансформатор ТМ-250 кВа, 6/0,4 кВ</t>
  </si>
  <si>
    <t>Трансформатор ТМ-400 кВа, 6/0,4 кВ</t>
  </si>
  <si>
    <t>Трансформатор ТМ-100кВа, 6/0,4 кВ</t>
  </si>
  <si>
    <t>Трансформатор ТМ-320 кВа, 6/0,4 кВ</t>
  </si>
  <si>
    <t>КЛ-6 кВ</t>
  </si>
  <si>
    <t>ВЛ-6 кВ</t>
  </si>
  <si>
    <t>ВЛ-35 кВ</t>
  </si>
  <si>
    <t>6.3.15</t>
  </si>
  <si>
    <t>6.3.14</t>
  </si>
  <si>
    <t>6.3.13</t>
  </si>
  <si>
    <t>6.3.12</t>
  </si>
  <si>
    <t>6.3.11</t>
  </si>
  <si>
    <t>6.3.10</t>
  </si>
  <si>
    <t>6.3.9</t>
  </si>
  <si>
    <t>6.3.8</t>
  </si>
  <si>
    <t>План (Факт)</t>
  </si>
  <si>
    <t>2024 Год N+2</t>
  </si>
  <si>
    <t>2023 Год N+2</t>
  </si>
  <si>
    <t>Вывод объектов инвестиционной деятельности (мощностей) из эксплуатации</t>
  </si>
  <si>
    <t>Вывод объектов инвестиционной деятельности (мощностей) из эксплуатации в год (N-1) 2019</t>
  </si>
  <si>
    <t>Наименование объекта, выводимого из эксплуатации</t>
  </si>
  <si>
    <t>Форма 8. Краткое описание инвестиционной программы. Вывод объектов инвестиционной деятельности (мощностей) из эксплуатации</t>
  </si>
  <si>
    <t>Приложение  № 8</t>
  </si>
  <si>
    <t>Трансформатор силовой 6-10 кВ Численное значение экономии электроэнергии в год (тыс. кВт)</t>
  </si>
  <si>
    <t>Воздушная линия 35 кВ</t>
  </si>
  <si>
    <t>Наименование показателя энергетической эффективности, единицы измерения</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</si>
  <si>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</si>
  <si>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Идентификатор инвестиционного проекта</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</si>
  <si>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</si>
  <si>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______________________________________________________________________________________________________________________________________________________________________________________________________________</t>
  </si>
  <si>
    <t>Форма 9. Краткое описание инвестиционной программы. Показатели энергетической эффективности</t>
  </si>
  <si>
    <t>не требуется</t>
  </si>
  <si>
    <t>не относится</t>
  </si>
  <si>
    <t>филиал "Волго-Вятский"</t>
  </si>
  <si>
    <t xml:space="preserve">Медведевский район,  п. Речной  </t>
  </si>
  <si>
    <t>Приволжский Федеральный округ</t>
  </si>
  <si>
    <t xml:space="preserve">Медведевский район,  п. Сурок  </t>
  </si>
  <si>
    <t>Наличие разрешения 
на строи-
тельство
(+; -; не требуется)</t>
  </si>
  <si>
    <t>Наличие утвержденной  
проектной 
документации
(+; -; не требуется)</t>
  </si>
  <si>
    <t>Наличие положительного заключения 
экспертизы проектной документации
(+; -; не требуется)</t>
  </si>
  <si>
    <t>Наличие заключения по результатам 
технологического и ценового аудита инвестиционного проекта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</si>
  <si>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</si>
  <si>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</si>
  <si>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Наличие утвержденной документации по планировке территории
(+; -; не требуется)</t>
  </si>
  <si>
    <t>Наличие  правоустанав-ливающих документов на земельный участок
(+; -; не требуется)</t>
  </si>
  <si>
    <t>Наличие решения о переводе земель или земельных участков из одной категории в другую
(+; -; не требуется)</t>
  </si>
  <si>
    <t>Наличие решения  об изъятии земельных участков для государственных или муниципальных нужд
(+; -; не требуется)</t>
  </si>
  <si>
    <t>Наличие решения о резервировании земель
(+; -; не требуется)</t>
  </si>
  <si>
    <t>Наименование обособленного подразделения субъекта электроэнергетики, реализующего инвестиционный проект 
(если применимо)</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</si>
  <si>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</si>
  <si>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</si>
  <si>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Федеральные округа, на территории 
которых 
реализуется 
инвестиционный 
проект</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</si>
  <si>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</si>
  <si>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Приложение  № 10</t>
  </si>
  <si>
    <t>После</t>
  </si>
  <si>
    <t>До</t>
  </si>
  <si>
    <t>после</t>
  </si>
  <si>
    <t>до</t>
  </si>
  <si>
    <t>Дата контрольного замерного дня</t>
  </si>
  <si>
    <t>МВхА</t>
  </si>
  <si>
    <t>квартал</t>
  </si>
  <si>
    <t>год</t>
  </si>
  <si>
    <t>Номер</t>
  </si>
  <si>
    <t>Дата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</si>
  <si>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</si>
  <si>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Срок ввода объекта в эксплуатацию, предусмотренный схемой и программой развития электроэнергетики субъекта Российской Федерации</t>
  </si>
  <si>
    <t>всего за вычетом мощности  наиболее крупного (авто-) трансформатора</t>
  </si>
  <si>
    <t>всего</t>
  </si>
  <si>
    <t>Максимальная мощность энергопринимающих устройств по документам о технологическом присоединении, МВт</t>
  </si>
  <si>
    <t>Наименование заявителя по договору об осуществлении технологического присоединения  объекта электросетевого хозяйства</t>
  </si>
  <si>
    <t>Наименование  присоединяемых объектов электросетевого хозяйства</t>
  </si>
  <si>
    <t>Мощность присоединенных объектов по производству электрической энергии по документам о технологическом присоединении, МВт</t>
  </si>
  <si>
    <t>Наименование заявителя по договору об осуществлении технологического присоединения объекта по производству электрической энергии</t>
  </si>
  <si>
    <t xml:space="preserve">Наименование  присоединяемых объектов по производству электрической энергии </t>
  </si>
  <si>
    <t>Планируемый в инвестиционной программе срок принятия объектов электросетевого хозяйства к бухгалтерскому учету, год</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</si>
  <si>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</si>
  <si>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</si>
  <si>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</si>
  <si>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</si>
  <si>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</si>
  <si>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</si>
  <si>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Схема и программа развития электроэнергетики субъекта Российской Федерации, утвержденные в год (X-1)</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</si>
  <si>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</si>
  <si>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</si>
  <si>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Максимальная мощность энергопринимающих устройств  потребителей услуг  по документам о технологическом присоединении, МВт</t>
  </si>
  <si>
    <t>Аварийная нагрузка, %</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</si>
  <si>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</si>
  <si>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</si>
  <si>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Технологическое присоединение объектов электросетевого хозяйства</t>
  </si>
  <si>
    <t>Технологическое присоединение объектов по производству электрической энергии</t>
  </si>
  <si>
    <t>Сроки осуществления мероприятий по технологическому присоединению</t>
  </si>
  <si>
    <t>Размер платы за технологическое присоединение (в соответствии с договором об осуществлении технологического присоединения), млн рублей</t>
  </si>
  <si>
    <t>Наличие заключенного договора об осуществлении технологического присоединения</t>
  </si>
  <si>
    <t>Год раскрытия информации: 2019_ год</t>
  </si>
  <si>
    <t>Раздел 1. Технологическое присоединение к электрическим сетям энергопринимающих устройств потребителей максимальной мощностью свыше 150 кВт</t>
  </si>
  <si>
    <t>Форма 11. Краткое описание инвестиционной программы. Обоснование необходимости реализации инвестиционных проектов</t>
  </si>
  <si>
    <t>от «__» _____ 2016 г. №___</t>
  </si>
  <si>
    <t>Приложение  № 11</t>
  </si>
  <si>
    <r>
      <rPr>
        <vertAlign val="superscript"/>
        <sz val="11"/>
        <color indexed="8"/>
        <rFont val="Times New Roman"/>
        <family val="1"/>
        <charset val="204"/>
      </rPr>
      <t>5)</t>
    </r>
    <r>
      <rPr>
        <sz val="11"/>
        <color indexed="8"/>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</si>
  <si>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indexed="8"/>
        <rFont val="Times New Roman"/>
        <family val="1"/>
        <charset val="204"/>
      </rPr>
      <t>4)</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</si>
  <si>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indexed="8"/>
        <rFont val="Times New Roman"/>
        <family val="1"/>
        <charset val="204"/>
      </rPr>
      <t xml:space="preserve">3) </t>
    </r>
    <r>
      <rPr>
        <sz val="11"/>
        <color indexed="8"/>
        <rFont val="Times New Roman"/>
        <family val="1"/>
        <charset val="204"/>
      </rPr>
      <t>Ячейки, в которых указано слово "нд", заполнению не подлежат</t>
    </r>
  </si>
  <si>
    <r>
      <rPr>
        <vertAlign val="superscript"/>
        <sz val="11"/>
        <color indexed="8"/>
        <rFont val="Times New Roman"/>
        <family val="1"/>
        <charset val="204"/>
      </rPr>
      <t xml:space="preserve">2) </t>
    </r>
    <r>
      <rPr>
        <sz val="11"/>
        <color indexed="8"/>
        <rFont val="Times New Roman"/>
        <family val="1"/>
        <charset val="204"/>
      </rPr>
      <t xml:space="preserve">МВт максимальной мощности энергопринимающих устройств потребителей  </t>
    </r>
  </si>
  <si>
    <r>
      <rPr>
        <vertAlign val="superscript"/>
        <sz val="11"/>
        <color indexed="8"/>
        <rFont val="Times New Roman"/>
        <family val="1"/>
        <charset val="204"/>
      </rPr>
      <t xml:space="preserve">1) </t>
    </r>
    <r>
      <rPr>
        <sz val="11"/>
        <color indexed="8"/>
        <rFont val="Times New Roman"/>
        <family val="1"/>
        <charset val="204"/>
      </rPr>
      <t>шт. договоров об осуществлении технологического присоединения к электрическим сетям</t>
    </r>
  </si>
  <si>
    <r>
      <t>…</t>
    </r>
    <r>
      <rPr>
        <vertAlign val="superscript"/>
        <sz val="12"/>
        <color indexed="8"/>
        <rFont val="Times New Roman"/>
        <family val="1"/>
        <charset val="204"/>
      </rPr>
      <t>4)</t>
    </r>
  </si>
  <si>
    <t>Наименование субъекта Российской Федерации</t>
  </si>
  <si>
    <t>2</t>
  </si>
  <si>
    <r>
      <t>Другое</t>
    </r>
    <r>
      <rPr>
        <vertAlign val="superscript"/>
        <sz val="12"/>
        <color indexed="8"/>
        <rFont val="Times New Roman"/>
        <family val="1"/>
        <charset val="204"/>
      </rPr>
      <t>5)</t>
    </r>
  </si>
  <si>
    <t>км</t>
  </si>
  <si>
    <t>МВА</t>
  </si>
  <si>
    <t xml:space="preserve">          в том числе только с новым строительством объектов электросетевого хозяйства</t>
  </si>
  <si>
    <t>1.2.6.3</t>
  </si>
  <si>
    <t xml:space="preserve">          в том числе с реконструкцией и новым строительством объектов электросетевого хозяйства</t>
  </si>
  <si>
    <t>1.2.6.2</t>
  </si>
  <si>
    <t xml:space="preserve">          в том числе только с реконструкцией объектов электросетевого хозяйства</t>
  </si>
  <si>
    <t>1.2.6.1</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</si>
  <si>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</si>
  <si>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1.2.6</t>
  </si>
  <si>
    <t>1.2.5.3</t>
  </si>
  <si>
    <t>1.2.5.2</t>
  </si>
  <si>
    <t>1.2.5.1</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</si>
  <si>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</si>
  <si>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1.2.5</t>
  </si>
  <si>
    <t>млн рублей
без НДС</t>
  </si>
  <si>
    <t xml:space="preserve">          в том числе затраты не включаемые в плату за технологическое присоединение</t>
  </si>
  <si>
    <t>1.2.4.4</t>
  </si>
  <si>
    <t xml:space="preserve">          в том числе затраты на новое строительство объектов электросетевого хозяйства</t>
  </si>
  <si>
    <t>1.2.4.3</t>
  </si>
  <si>
    <t xml:space="preserve">          в том числе затраты на реконструкцию объектов электросетевого хозяйства</t>
  </si>
  <si>
    <t>1.2.4.2</t>
  </si>
  <si>
    <t xml:space="preserve">          в том числе затраты на проектно изыскательские работы</t>
  </si>
  <si>
    <t>1.2.4.1</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</si>
  <si>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</si>
  <si>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1.2.4</t>
  </si>
  <si>
    <r>
      <t>МВт</t>
    </r>
    <r>
      <rPr>
        <vertAlign val="superscript"/>
        <sz val="12"/>
        <color indexed="8"/>
        <rFont val="Times New Roman"/>
        <family val="1"/>
        <charset val="204"/>
      </rPr>
      <t>2)</t>
    </r>
  </si>
  <si>
    <r>
      <t>шт.</t>
    </r>
    <r>
      <rPr>
        <vertAlign val="superscript"/>
        <sz val="12"/>
        <color indexed="8"/>
        <rFont val="Times New Roman"/>
        <family val="1"/>
        <charset val="204"/>
      </rPr>
      <t>1)</t>
    </r>
  </si>
  <si>
    <t>1.2.3.4</t>
  </si>
  <si>
    <t>1.2.3.3</t>
  </si>
  <si>
    <t>1.2.3.2</t>
  </si>
  <si>
    <t xml:space="preserve">          в том числе не предусматривающие выполнение работ со стороны сетевой организации</t>
  </si>
  <si>
    <t>1.2.3.1</t>
  </si>
  <si>
    <t>Исполнено обязательств по договорам об осуществлении технологического присоединения к электрическим сетям за планируемый (истекший) год</t>
  </si>
  <si>
    <t>1.2.3</t>
  </si>
  <si>
    <t>1.2.2.4</t>
  </si>
  <si>
    <t>1.2.2.3</t>
  </si>
  <si>
    <t>1.2.2.2</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</si>
  <si>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</si>
  <si>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1.2.1.4</t>
  </si>
  <si>
    <t>1.2.1.3</t>
  </si>
  <si>
    <t>1.2.1.2</t>
  </si>
  <si>
    <t>1.2.1.1</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</si>
  <si>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</si>
  <si>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1.2.1</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</si>
  <si>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</si>
  <si>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t>
  </si>
  <si>
    <t>1.1.6.3</t>
  </si>
  <si>
    <t>1.1.6.2</t>
  </si>
  <si>
    <t>1.1.6.1</t>
  </si>
  <si>
    <t>1.1.6</t>
  </si>
  <si>
    <t>1.1.5.3</t>
  </si>
  <si>
    <t>1.1.5.2</t>
  </si>
  <si>
    <t>1.1.5.1</t>
  </si>
  <si>
    <t>1.1.5</t>
  </si>
  <si>
    <t>1.1.4.4</t>
  </si>
  <si>
    <t>1.1.4.3</t>
  </si>
  <si>
    <t>1.1.4.2</t>
  </si>
  <si>
    <t>1.1.4.1</t>
  </si>
  <si>
    <t>1.1.4</t>
  </si>
  <si>
    <t>1.1.3.4</t>
  </si>
  <si>
    <t>1.1.3.3</t>
  </si>
  <si>
    <t>1.1.3.2</t>
  </si>
  <si>
    <t>1.1.3.1</t>
  </si>
  <si>
    <t>1.1.3</t>
  </si>
  <si>
    <t>1.1.2.4</t>
  </si>
  <si>
    <t>1.1.2.3</t>
  </si>
  <si>
    <t>1.1.2.2</t>
  </si>
  <si>
    <t>1.1.2.1</t>
  </si>
  <si>
    <t>1.1.2</t>
  </si>
  <si>
    <t>1.1.1.4</t>
  </si>
  <si>
    <t>1.1.1</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</si>
  <si>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</si>
  <si>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r>
      <t>нд</t>
    </r>
    <r>
      <rPr>
        <vertAlign val="superscript"/>
        <sz val="12"/>
        <color indexed="8"/>
        <rFont val="Times New Roman"/>
        <family val="1"/>
        <charset val="204"/>
      </rPr>
      <t>3)</t>
    </r>
  </si>
  <si>
    <t>год (N-2)</t>
  </si>
  <si>
    <t>год (N-3)</t>
  </si>
  <si>
    <t xml:space="preserve">год (N-4) </t>
  </si>
  <si>
    <t>год (N+2)</t>
  </si>
  <si>
    <t>год (N+1)</t>
  </si>
  <si>
    <t>год N</t>
  </si>
  <si>
    <t>год (N-1)</t>
  </si>
  <si>
    <t xml:space="preserve">Среднее за 3 года значение фактических данных о реализации мероприятий по технологическому присоединению </t>
  </si>
  <si>
    <t>Фактические данные о реализации мероприятий по технологическому присоединению</t>
  </si>
  <si>
    <t>Единица измерения</t>
  </si>
  <si>
    <t>Наименование показателя</t>
  </si>
  <si>
    <t>№ п/п</t>
  </si>
  <si>
    <t xml:space="preserve">                                                                                                                                                                  реквизиты решения органа исполнительной власти, утвердившего инвестиционную программу</t>
  </si>
  <si>
    <t>Утвержденные плановые значения показателей приведены в соответствии с  ______________________________________________________________________________</t>
  </si>
  <si>
    <t>Инвестиционная программа _филиал "Волго-Вятский" АО "Оборонэнерго"</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</si>
  <si>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</si>
  <si>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rPr>
        <vertAlign val="superscript"/>
        <sz val="11"/>
        <color indexed="8"/>
        <rFont val="Times New Roman"/>
        <family val="1"/>
        <charset val="204"/>
      </rP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</si>
  <si>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indexed="8"/>
        <rFont val="Times New Roman"/>
        <family val="1"/>
        <charset val="204"/>
      </rPr>
      <t>6)</t>
    </r>
    <r>
      <rPr>
        <sz val="11"/>
        <color indexed="8"/>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</si>
  <si>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indexed="8"/>
        <rFont val="Times New Roman"/>
        <family val="1"/>
        <charset val="204"/>
      </rPr>
      <t xml:space="preserve">5) </t>
    </r>
    <r>
      <rPr>
        <sz val="11"/>
        <color indexed="8"/>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</si>
  <si>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indexed="8"/>
        <rFont val="Times New Roman"/>
        <family val="1"/>
        <charset val="204"/>
      </rPr>
      <t xml:space="preserve">4) </t>
    </r>
    <r>
      <rPr>
        <sz val="11"/>
        <color indexed="8"/>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</si>
  <si>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indexed="8"/>
        <rFont val="Times New Roman"/>
        <family val="1"/>
        <charset val="204"/>
      </rPr>
      <t xml:space="preserve">2) </t>
    </r>
    <r>
      <rPr>
        <sz val="11"/>
        <color indexed="8"/>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</si>
  <si>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indexed="8"/>
        <rFont val="Times New Roman"/>
        <family val="1"/>
        <charset val="204"/>
      </rPr>
      <t xml:space="preserve">1) </t>
    </r>
    <r>
      <rPr>
        <sz val="11"/>
        <color indexed="8"/>
        <rFont val="Times New Roman"/>
        <family val="1"/>
        <charset val="204"/>
      </rPr>
      <t>Определяется как (столбец (ст.)3+ст.4+ст.5)/3</t>
    </r>
  </si>
  <si>
    <r>
      <t>…</t>
    </r>
    <r>
      <rPr>
        <vertAlign val="superscript"/>
        <sz val="11"/>
        <color indexed="8"/>
        <rFont val="Times New Roman"/>
        <family val="1"/>
        <charset val="204"/>
      </rPr>
      <t>7)</t>
    </r>
  </si>
  <si>
    <t>ст.6*ст.7*ст.8/1000</t>
  </si>
  <si>
    <t>С4</t>
  </si>
  <si>
    <t>(ст.3+ст.4+ст.5)/3</t>
  </si>
  <si>
    <t>строительство центров питания, подстанций уровнем напряжения 35 кВ и выше (ПС), на уровне напряжения i и (или) диапазоне мощности j</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</si>
  <si>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</si>
  <si>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 xml:space="preserve">строительство пунктов секционирования, на уровне напряжения i и (или) диапазоне мощности j  </t>
  </si>
  <si>
    <t>С3</t>
  </si>
  <si>
    <t xml:space="preserve">строительство кабельных линий, на уровне напряжения i </t>
  </si>
  <si>
    <t>С2</t>
  </si>
  <si>
    <t>строительство воздушных линий, на уровне напряжения i</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</si>
  <si>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[п.1.2.1+п.1.2.2+п.1.2.3+
п.1.2.4+п.1.2.5]</t>
    </r>
  </si>
  <si>
    <r>
      <t>(ст.</t>
    </r>
    <r>
      <rPr>
        <sz val="12"/>
        <color indexed="8"/>
        <rFont val="Times New Roman"/>
        <family val="1"/>
        <charset val="204"/>
      </rPr>
      <t>3+ст.4+ст.5)/3</t>
    </r>
  </si>
  <si>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[п.1.1.1+п.1.1.2+п.1.1.3+
п.1.1.4+п.1.1.5]:</t>
    </r>
  </si>
  <si>
    <r>
      <t>Год (X-1)</t>
    </r>
    <r>
      <rPr>
        <vertAlign val="superscript"/>
        <sz val="12"/>
        <color indexed="8"/>
        <rFont val="Times New Roman"/>
        <family val="1"/>
        <charset val="204"/>
      </rPr>
      <t>6)</t>
    </r>
  </si>
  <si>
    <r>
      <t>Год (X-2)</t>
    </r>
    <r>
      <rPr>
        <vertAlign val="superscript"/>
        <sz val="12"/>
        <color indexed="8"/>
        <rFont val="Times New Roman"/>
        <family val="1"/>
        <charset val="204"/>
      </rPr>
      <t>6)</t>
    </r>
  </si>
  <si>
    <r>
      <t>Год (X-3)</t>
    </r>
    <r>
      <rPr>
        <vertAlign val="superscript"/>
        <sz val="12"/>
        <color indexed="8"/>
        <rFont val="Times New Roman"/>
        <family val="1"/>
        <charset val="204"/>
      </rPr>
      <t>6)</t>
    </r>
  </si>
  <si>
    <r>
      <t>Плановые значения стоимости на год X</t>
    </r>
    <r>
      <rPr>
        <vertAlign val="superscript"/>
        <sz val="12"/>
        <color indexed="8"/>
        <rFont val="Times New Roman"/>
        <family val="1"/>
        <charset val="204"/>
      </rPr>
      <t>6)</t>
    </r>
    <r>
      <rPr>
        <sz val="12"/>
        <color indexed="8"/>
        <rFont val="Times New Roman"/>
        <family val="1"/>
        <charset val="204"/>
      </rPr>
      <t>, 
тыс. рублей</t>
    </r>
    <r>
      <rPr>
        <vertAlign val="superscript"/>
        <sz val="12"/>
        <color indexed="8"/>
        <rFont val="Times New Roman"/>
        <family val="1"/>
        <charset val="204"/>
      </rPr>
      <t>2)</t>
    </r>
  </si>
  <si>
    <t>Индекс сметной стоимости</t>
  </si>
  <si>
    <t>Значения стандартизированных ставок за год (X-1), тыс. рублей</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</si>
  <si>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</si>
  <si>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Фактические значения показателей мощности, протяженности, кВт (км)</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</si>
  <si>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</si>
  <si>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Мероприятия направленные на снижение эксплуатационных затрат. Задачи, реализуемые в рамках данного мероприятия снижение потерь электроэнергии при ее передаче по распределительным сетям.</t>
  </si>
  <si>
    <t xml:space="preserve">Целью мероприятия является повышение уровня энергосбережения и энергетической эффективности. Задачи, реализуемые в рамках данного мероприятия снижение потерь электроэнергии при ее передаче по распределительным сетям.
</t>
  </si>
  <si>
    <t>КТП-10</t>
  </si>
  <si>
    <t>ТП-5</t>
  </si>
  <si>
    <t>ТП-11</t>
  </si>
  <si>
    <t>ТП-3</t>
  </si>
  <si>
    <t>+</t>
  </si>
  <si>
    <t>-</t>
  </si>
  <si>
    <t>ТП-10</t>
  </si>
  <si>
    <t>ТП-7</t>
  </si>
  <si>
    <t xml:space="preserve"> КЛ 6 кВ ТП-8 - КТПн-10,</t>
  </si>
  <si>
    <t xml:space="preserve"> КЛ 6 кВ ТП-10- КТПн-17,</t>
  </si>
  <si>
    <t xml:space="preserve"> КЛ 6 кВ ТП-7 - КТПн-9,</t>
  </si>
  <si>
    <t xml:space="preserve"> КЛ 6 кВ ТП-10 - КТПн-17,</t>
  </si>
  <si>
    <t>35</t>
  </si>
  <si>
    <t>ВЛ-35 кВ:
ПС "Силикатный" -
ТП-35/6 "Сурок"</t>
  </si>
  <si>
    <t>технического обследования (+;-)</t>
  </si>
  <si>
    <t>технического освидетельст-вования (+;-)</t>
  </si>
  <si>
    <t>регламентов рынков электрической энергии  (+;-)</t>
  </si>
  <si>
    <t>законодательства Российской Федерации (+;-)</t>
  </si>
  <si>
    <t>всего, Мвар</t>
  </si>
  <si>
    <t>всего за вычетом мощности  наиболее крупного (авто-) трансформатора, МВхА</t>
  </si>
  <si>
    <t>всего, МВхА</t>
  </si>
  <si>
    <t>предписаний иных органов государственной власти (указать наименования органов исполнительной власти)</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</si>
  <si>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</si>
  <si>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</si>
  <si>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противоаварийных мероприятий, предусмотренных актами о расследовании причин аварии (реквизиты актов)</t>
  </si>
  <si>
    <t>Неудовлетворительное техническое состояние подтверждается  результатами:</t>
  </si>
  <si>
    <t>Задачи, решаемые в рамках реализации инвестиционного проекта</t>
  </si>
  <si>
    <t>Проектный высший класс напряжения (рабочее высшее  напряжение), кВ</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</si>
  <si>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</si>
  <si>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Максимальная мощность энергопринимающих устройств потребителей услуг  по документам о технологическом присоединении</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</si>
  <si>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</si>
  <si>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</si>
  <si>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</si>
  <si>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</si>
  <si>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</si>
  <si>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</si>
  <si>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Год определения показателей оценки технического состояния и последствий отказа</t>
  </si>
  <si>
    <t>Показатель оценки последствий отказа</t>
  </si>
  <si>
    <t>Показатель  оценки технического состояния</t>
  </si>
  <si>
    <t>Год ввода в эксплуатацию трансформаторной или иной подстанции, линии электропередачи 
(до реализации инвестиционного проекта)</t>
  </si>
  <si>
    <t>Идентифика-
тор инвестицион-ного проекта</t>
  </si>
  <si>
    <t>Форма 12. Краткое описание инвестиционной программы. Обоснование необходимости реализации инвестиционных проектов</t>
  </si>
  <si>
    <t>Приложение  № 12</t>
  </si>
  <si>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</si>
  <si>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</si>
  <si>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r>
      <t>Срок ввода объекта в эксплуатацию, предусмотренный схемой и программой развития электроэнергетики субъекта Российской Федерации, утвержденные в год (X-1)</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</si>
  <si>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</si>
  <si>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r>
      <t>Схема и программа развития электроэнергетики субъекта Российской Федерации, утвержденные в год (X-1)</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</si>
  <si>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</si>
  <si>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t>Планируемый в инвестиционной программе срок ввода объектов электросетевого хозяйства (объектов теплоснабжения) в эксплуатацию, год</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</si>
  <si>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</si>
  <si>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 xml:space="preserve">                                              полное наименование субъекта электроэнергетики</t>
  </si>
  <si>
    <t>Форма 13. Краткое описание инвестиционной программы. Обоснование необходимости реализации инвестиционных проектов</t>
  </si>
  <si>
    <t>Приложение  № 13</t>
  </si>
  <si>
    <t>мероприятия направленные на снижение эксплуатационных затрат</t>
  </si>
  <si>
    <t>Коммерческое предложение</t>
  </si>
  <si>
    <t>Замена силового трансформатора ТМ-250 на ТМГ-250 в ТП-7 инв.№ 865068797, Республика Марий Эл Медведевский район, п. Речной</t>
  </si>
  <si>
    <t>Локальная смета</t>
  </si>
  <si>
    <t>16.2.2</t>
  </si>
  <si>
    <t>16.2.1</t>
  </si>
  <si>
    <t>16.1.2</t>
  </si>
  <si>
    <t>16.1.1</t>
  </si>
  <si>
    <t>значение после</t>
  </si>
  <si>
    <t>значение до</t>
  </si>
  <si>
    <t>Первоначальная стоимость, млн рублей</t>
  </si>
  <si>
    <t>Год принятия к бухгалтерскому учету</t>
  </si>
  <si>
    <t>бюджетов субъектов Российской Федерации</t>
  </si>
  <si>
    <t xml:space="preserve">Замена силовых трансформаторов, МВА </t>
  </si>
  <si>
    <t>Изменение протяженности линий электропередач, не связанного с осуществлением технологического присоединения , км</t>
  </si>
  <si>
    <t>Характеристики объектов инвестиционной деятельности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</si>
  <si>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</si>
  <si>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Задачи, решаемые в рамках инвестиционного проекта</t>
  </si>
  <si>
    <t>Принятие основных средств (нематериальных активов) к бухгалтерскому учету</t>
  </si>
  <si>
    <t>Освоение капитальных вложений в прогнозных ценах соответствующих лет итого за период реализации инвестиционной программы, млн рублей  (без НДС)</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</si>
  <si>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</si>
  <si>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Наименование документа, обосновывающего оценку полной стоимости инвестиционного проекта</t>
  </si>
  <si>
    <t>Форма 14. Краткое описание инвестиционной программы. Обоснование необходимости реализации инвестиционных проектов</t>
  </si>
  <si>
    <t>Приложение  № 14</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</si>
  <si>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</si>
  <si>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</si>
  <si>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всего за вычетом мощности  наиболее крупного источника тепловой энергии (насосного агрегата), Гкал/ч (т/ч)</t>
  </si>
  <si>
    <t>всего, Гкал/ч (т/ч, мм)</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</si>
  <si>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</si>
  <si>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Наименование заявителя по договору о подключении к системам теплоснабжения объекта теплоснабжения</t>
  </si>
  <si>
    <t>Наименование  подключаемых объектов теплоснабжения</t>
  </si>
  <si>
    <t>Планируемый в инвестиционной программе срок принятия законченных строительством объектов теплоснабжения к бухгалтерскому учету, год</t>
  </si>
  <si>
    <t>Планируемый в инвестиционной программе срок ввода  объектов теплоснабжения  в эксплуатацию, год</t>
  </si>
  <si>
    <t>Планируемый в инвестиционной программе срок включения объектов капитального строительства для проведения пусконаладочных работ</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</si>
  <si>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</si>
  <si>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</si>
  <si>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</si>
  <si>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</si>
  <si>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Схема теплоснабжения</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</si>
  <si>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</si>
  <si>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</si>
  <si>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</si>
  <si>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Присоединение источников тепловой энергии или тепловых сетей к системам теплоснабжения</t>
  </si>
  <si>
    <t>Сроки осуществления мероприятий по подключению</t>
  </si>
  <si>
    <t>Размер платы за подключение в соответствии с договором о подключении к системам теплоснабжения, млн рублей</t>
  </si>
  <si>
    <t>Наличие заключенного договора о подключении к системам теплоснабжения</t>
  </si>
  <si>
    <t>Год раскрытия информации:2019 год</t>
  </si>
  <si>
    <t>Форма 15. Краткое описание инвестиционной программы. Обоснование необходимости реализации инвестиционных проектов</t>
  </si>
  <si>
    <t>Приложение  № 15</t>
  </si>
  <si>
    <t>Необходимость замены физически изношенного оборудования подтверждается  результатами:</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</si>
  <si>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</si>
  <si>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</si>
  <si>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</si>
  <si>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Год ввода в эксплуатацию объекта теплоснабжения, объекта по производству электрической энергии
(до реализации инвестиционного проекта)</t>
  </si>
  <si>
    <t xml:space="preserve"> Номер группы инвести-ционных проектов</t>
  </si>
  <si>
    <t>Форма 16. Краткое описание инвестиционной программы. Обоснование необходимости реализации инвестиционных проектов</t>
  </si>
  <si>
    <t>Приложение  № 16</t>
  </si>
  <si>
    <t xml:space="preserve">Заместитель главного инженера </t>
  </si>
  <si>
    <t>значение  показателя</t>
  </si>
  <si>
    <t>Показатель уровня качества оказываемых услуг территориальными сетевыми организациями (Птсо)</t>
  </si>
  <si>
    <t>Показатель уровня качества осуществляемого технологического присоединения (Птпр)</t>
  </si>
  <si>
    <t>Показатель средней продолжительности прекращения передачи электрической энергии (Пп)</t>
  </si>
  <si>
    <t>год 2024</t>
  </si>
  <si>
    <t>год 2023</t>
  </si>
  <si>
    <t>год 2022</t>
  </si>
  <si>
    <t>год 2021</t>
  </si>
  <si>
    <t>год 2020</t>
  </si>
  <si>
    <t>Значения целевых показателей, годы</t>
  </si>
  <si>
    <t>Единицы измерения</t>
  </si>
  <si>
    <t>Наименование целевого показателя</t>
  </si>
  <si>
    <t>______________________________________________________________________________________________________________________________________________________________________________</t>
  </si>
  <si>
    <t>Наименование  субъекта Российской Федерации: Республика Марий Эл</t>
  </si>
  <si>
    <t>Форма 18. Значения целевых показателей, установленные для целей формирования инвестиционной программы</t>
  </si>
  <si>
    <t>Приложение  № 18</t>
  </si>
  <si>
    <t xml:space="preserve">Наименование субъекта Российской Федерации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</si>
  <si>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</si>
  <si>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Приложение  № 19</t>
  </si>
  <si>
    <t xml:space="preserve">(http://economy.gov.ru/minec/activity/sections/macro/prognoz/index).    </t>
  </si>
  <si>
    <t xml:space="preserve">* Индекс-дефлятор на 2016-2018 гг. принят согласно публикации Минэкономразвития от 26 октября 2015 г. "Прогноз социально-экономического развития Российской Федерации на 2016-2018 годы" а также принятые согласно публикации Минэкономразвития России от 24 ноября 2016 г.                                                                                                                                    </t>
  </si>
  <si>
    <t>Наименование индексов-дефляторов, отражающих повышение эффективности инвестиционной деятельности (в %, к предыдущему году)</t>
  </si>
  <si>
    <t xml:space="preserve">http://economy.gov.ru/minec/activity/sections/macro/2016241101 </t>
  </si>
  <si>
    <t>Индексы-дефляторы прогнозные на 2017-2018 гг., принятые согласно публикации Минэкономразвития России от 24 ноября 2016 г.</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</si>
  <si>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</si>
  <si>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5.5</t>
  </si>
  <si>
    <t>2023 год</t>
  </si>
  <si>
    <t>2022 год</t>
  </si>
  <si>
    <t>2021 год</t>
  </si>
  <si>
    <t>2020 год</t>
  </si>
  <si>
    <t>Реквизиты документа</t>
  </si>
  <si>
    <t xml:space="preserve">Наименование документа - источника данных </t>
  </si>
  <si>
    <t>Наименование</t>
  </si>
  <si>
    <t>Инвестиционная программа филиал "Волго-Вятский" АО "Оборонэнерго" в границах Республики Марий Эл</t>
  </si>
  <si>
    <t>Форма 17. Краткое описание инвестиционной программы. Индексы-дефляторы инвестиций в основной капитал (капитальных вложений)</t>
  </si>
  <si>
    <t>Приложение  № 17</t>
  </si>
  <si>
    <t xml:space="preserve">***** указывается суммарно стоимость оказынных субъекту электроэнергетики услуг: 
по оперативно-диспетчерскому управлению в электроэнергетике;
по организации оптовой торговли электрической энергией, мощностью и иными допущенными к обращению на оптовом рынке товарами и услугами;
по расчету требований и обязательств участников оптового рынка
</t>
  </si>
  <si>
    <t>**** указываются денежные средства в виде положительного сальдо от налога на добаленную стоимость к уплате и налога на добаленную стоимость к возврату, рассчитанные с учетом налогового вычета, в том числе связанного с капитальными вложениями</t>
  </si>
  <si>
    <t xml:space="preserve">*** указывается на основании заключенных договоров на оказание услуг по передаче электрической энергии </t>
  </si>
  <si>
    <t>** строка заполняется в объеме притока денежных средств от эмиссии акций. В случае оплаты эмиссии акций с использованием не денежных операций, данная строка не заполняется</t>
  </si>
  <si>
    <t xml:space="preserve">*в строках, содержащих слова "всего, в том числе" указывается сумма нижерасположенных строк соответствующего раздела (подраздела) </t>
  </si>
  <si>
    <t>Примечание:</t>
  </si>
  <si>
    <t>млн рублей</t>
  </si>
  <si>
    <t>заемные средства, направляемые на инвестиции</t>
  </si>
  <si>
    <t>3.2.3</t>
  </si>
  <si>
    <t>доход на инвестированный капитал, направляемый на инвестиции</t>
  </si>
  <si>
    <t>3.2.2</t>
  </si>
  <si>
    <t>возврат инвестированного капитала, направляемый на инвестиции</t>
  </si>
  <si>
    <t>3.2.1</t>
  </si>
  <si>
    <t>Для субъектов электроэнергетики, осуществляющих регулируемые виды деятельности с использованием метода доходности инвестированного капитала</t>
  </si>
  <si>
    <t>3.2</t>
  </si>
  <si>
    <t>кредитов</t>
  </si>
  <si>
    <t>3.1.3</t>
  </si>
  <si>
    <t>амортизации, учтенной в ценах (тарифах) на услуги по передаче электрической энергии;</t>
  </si>
  <si>
    <t>3.1.2</t>
  </si>
  <si>
    <t>цен (тарифов) на услуги по передаче электрической энергии;</t>
  </si>
  <si>
    <t>3.1.1</t>
  </si>
  <si>
    <t xml:space="preserve">Объем финансирования мероприятий по технологическому присоединению льготных категорий заявителей максимальной присоединяемой мощностью до 150 кВт, в том числе за счет: </t>
  </si>
  <si>
    <t>3.1.</t>
  </si>
  <si>
    <t>Иные сведения:</t>
  </si>
  <si>
    <t>III</t>
  </si>
  <si>
    <t>Прочие привлеченные средства</t>
  </si>
  <si>
    <t>2.7</t>
  </si>
  <si>
    <t>Использование лизинга</t>
  </si>
  <si>
    <t>2.6</t>
  </si>
  <si>
    <t>в том числе средства консолидированного бюджета субъекта Российской Федерации, недоиспользованные в прошлых периодах</t>
  </si>
  <si>
    <t>2.5.2.1</t>
  </si>
  <si>
    <t>средства консолидированного бюджета субъекта Российской Федерации</t>
  </si>
  <si>
    <t>2.5.2</t>
  </si>
  <si>
    <t>в том числе средства федерального бюджета, недоиспользованные в прошлых периодах</t>
  </si>
  <si>
    <t>2.5.1.1</t>
  </si>
  <si>
    <t>средства федерального бюджета</t>
  </si>
  <si>
    <t>2.5.1</t>
  </si>
  <si>
    <t>Бюджетное финансирование</t>
  </si>
  <si>
    <t>2.5</t>
  </si>
  <si>
    <t>Займы организаций</t>
  </si>
  <si>
    <t>2.4</t>
  </si>
  <si>
    <t>Вексели</t>
  </si>
  <si>
    <t>2.3</t>
  </si>
  <si>
    <t>Облигационные займы</t>
  </si>
  <si>
    <t>2.2</t>
  </si>
  <si>
    <t>Кредиты</t>
  </si>
  <si>
    <t>2.1</t>
  </si>
  <si>
    <t>Привлеченные средства всего, в том числе:</t>
  </si>
  <si>
    <t>II</t>
  </si>
  <si>
    <t>остаток собственных средств на начало года</t>
  </si>
  <si>
    <t>1.4.2</t>
  </si>
  <si>
    <t>средства от эмиссии акций</t>
  </si>
  <si>
    <t>1.4.1</t>
  </si>
  <si>
    <t>Прочие собственные средства всего, в том числе:</t>
  </si>
  <si>
    <t>1.4</t>
  </si>
  <si>
    <t>Возврат налога на добавленную стоимость****</t>
  </si>
  <si>
    <t>1.3</t>
  </si>
  <si>
    <t>в части обеспечения надежности</t>
  </si>
  <si>
    <t>1.2.3.7.2</t>
  </si>
  <si>
    <t xml:space="preserve">в части управления технологическими режимами </t>
  </si>
  <si>
    <t>1.2.3.7.1</t>
  </si>
  <si>
    <t>оказание услуг по оперативно-диспетчерскому управлению в электроэнергетике всего, в том числе:</t>
  </si>
  <si>
    <t>1.2.3.7</t>
  </si>
  <si>
    <t>реализации тепловой энергии (мощности)</t>
  </si>
  <si>
    <t>1.2.3.6</t>
  </si>
  <si>
    <t>реализация электрической энергии и мощности</t>
  </si>
  <si>
    <t>1.2.3.5</t>
  </si>
  <si>
    <t>оказание услуг по передаче тепловой энергии, теплоносителя</t>
  </si>
  <si>
    <t>оказание услуг по передаче электрической энергии</t>
  </si>
  <si>
    <t>производство и поставка тепловой энергии (мощности)</t>
  </si>
  <si>
    <t>производство и поставка электрической энергии (мощности) на розничных рынках электрической энергии</t>
  </si>
  <si>
    <t>1.2.3.1.2</t>
  </si>
  <si>
    <t>производство и поставка электрической мощности на оптовом рынке электрической энергии и мощности</t>
  </si>
  <si>
    <t>1.2.3.1.2.</t>
  </si>
  <si>
    <t>производство и поставка электрической энергии на оптовом рынке электрической энергии и мощности</t>
  </si>
  <si>
    <t>1.2.3.1.1</t>
  </si>
  <si>
    <t>производство и поставка электрической энергии и мощности</t>
  </si>
  <si>
    <t>недоиспользованная амортизация прошлых лет всего, в том числе:</t>
  </si>
  <si>
    <t>прочая текущая амортизация</t>
  </si>
  <si>
    <t>1.2.1.7.2</t>
  </si>
  <si>
    <t>1.2.1.7.1</t>
  </si>
  <si>
    <t>1.2.1.7</t>
  </si>
  <si>
    <t>1.2.1.6</t>
  </si>
  <si>
    <t>1.2.1.5</t>
  </si>
  <si>
    <t>1.2.1.1.3</t>
  </si>
  <si>
    <t>1.2.1.1.2</t>
  </si>
  <si>
    <t>1.2.1.1.1</t>
  </si>
  <si>
    <t>текущая амортизация, учтенная в ценах (тарифах) всего, в том числе:</t>
  </si>
  <si>
    <t>Амортизация основных средств всего, в том числе:</t>
  </si>
  <si>
    <t>прочая прибыль</t>
  </si>
  <si>
    <t>прибыль от продажи электрической энергии (мощности) по нерегулируемым ценам, всего в том числе:</t>
  </si>
  <si>
    <t>1.1.1.8.2</t>
  </si>
  <si>
    <t>1.1.1.8.1</t>
  </si>
  <si>
    <t>оказания услуг по оперативно-диспетчерскому управлению в электроэнергетике всего, в том числе:</t>
  </si>
  <si>
    <t>1.1.1.8</t>
  </si>
  <si>
    <t>1.1.1.7</t>
  </si>
  <si>
    <t>реализации электрической энергии и мощности</t>
  </si>
  <si>
    <t>1.1.1.6</t>
  </si>
  <si>
    <t xml:space="preserve">    авансовое использование прибыли</t>
  </si>
  <si>
    <t>1.1.1.5.2.а</t>
  </si>
  <si>
    <t>от технологического присоединения потребителей</t>
  </si>
  <si>
    <t>1.1.1.5.2</t>
  </si>
  <si>
    <t>1.1.1.5.1.а</t>
  </si>
  <si>
    <t>от технологического присоединения объектов по производству электрической и тепловой энергии</t>
  </si>
  <si>
    <t>1.1.1.5.1</t>
  </si>
  <si>
    <t>от технологического присоединения, в том числе</t>
  </si>
  <si>
    <t>1.1.1.5</t>
  </si>
  <si>
    <t>оказания услуг по передаче тепловой энергии, теплоносителя</t>
  </si>
  <si>
    <t>оказания услуг по передаче электрической энергии</t>
  </si>
  <si>
    <t>производства и поставки тепловой энергии (мощности)</t>
  </si>
  <si>
    <t>1.1.1.1.3</t>
  </si>
  <si>
    <t>1.1.1.1.2</t>
  </si>
  <si>
    <t>1.1.1.1.1</t>
  </si>
  <si>
    <t>производства и поставки электрической энергии и мощности</t>
  </si>
  <si>
    <t>полученная от реализации продукции и оказанных услуг по регулируемым ценам (тарифам):</t>
  </si>
  <si>
    <t>Прибыль, направляемая на инвестиции, в том числе:</t>
  </si>
  <si>
    <t>Собственные средства всего, в том числе:</t>
  </si>
  <si>
    <t>I</t>
  </si>
  <si>
    <t>Источники финансирования инвестиционной программы всего (строка I+строка II), в том числе:</t>
  </si>
  <si>
    <t>Предложение по корректировке  утвержденного плана</t>
  </si>
  <si>
    <t>Прогноз</t>
  </si>
  <si>
    <t>Факт</t>
  </si>
  <si>
    <t>2024 год</t>
  </si>
  <si>
    <t>2019 год</t>
  </si>
  <si>
    <t>Ед. изм.</t>
  </si>
  <si>
    <t>Показатель</t>
  </si>
  <si>
    <t xml:space="preserve">2 Источники финансирования инвестиционной программы субъекта электроэнергетики </t>
  </si>
  <si>
    <t>чел</t>
  </si>
  <si>
    <t>Среднесписочная численность работников</t>
  </si>
  <si>
    <t>XXVIII</t>
  </si>
  <si>
    <t>27.3.2</t>
  </si>
  <si>
    <t xml:space="preserve"> в части управления технологическими режимами </t>
  </si>
  <si>
    <t>27.3.1</t>
  </si>
  <si>
    <t>Собственная необходимая валовая выручка субъекта оперативно-диспетчерского управления, всего в том числе</t>
  </si>
  <si>
    <t>27.3</t>
  </si>
  <si>
    <t>млн.кВт.ч</t>
  </si>
  <si>
    <t>суммарный объем поставки электрической энергии на экспорт из России</t>
  </si>
  <si>
    <t>27.2.2</t>
  </si>
  <si>
    <t>суммарный объем потребления (покупки) электрической энергии по всем группам точек поставки, зарегистрированным на оптовом рынке</t>
  </si>
  <si>
    <t>27.2.1</t>
  </si>
  <si>
    <t>Объем потребления в Единой энергетической системе России, в том числе</t>
  </si>
  <si>
    <t>27.2</t>
  </si>
  <si>
    <t>средняя мощность поставки электрической энергии по группам точек поставки импорта на оптовом рынке</t>
  </si>
  <si>
    <t>27.1.3</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</si>
  <si>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розничном рынке</t>
  </si>
  <si>
    <t>27.1.2</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</si>
  <si>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оптовом рынке</t>
  </si>
  <si>
    <t>27.1.1</t>
  </si>
  <si>
    <t>Установленная мощность в Единой энергетической системе России, в том числе</t>
  </si>
  <si>
    <t>27.1</t>
  </si>
  <si>
    <t>x</t>
  </si>
  <si>
    <t>В отношении деятельности по оперативно-диспетчерскому управлению</t>
  </si>
  <si>
    <t>XXVII</t>
  </si>
  <si>
    <t>Необходимая валовая выручка сбытовой организации без учета затрат на покупку тепловой энергии и оплаты услуг по ее передаче</t>
  </si>
  <si>
    <t>26.4</t>
  </si>
  <si>
    <t xml:space="preserve">Необходимая валовая выручка сбытовой организации без учета покупной электрической энергии (мощности) для последующей перепродажи и оплаты услуг по передаче электрической энергии </t>
  </si>
  <si>
    <t>26.3</t>
  </si>
  <si>
    <t>Гкал/час</t>
  </si>
  <si>
    <t>Отпуск тепловой энергии потребителям</t>
  </si>
  <si>
    <t>26.2</t>
  </si>
  <si>
    <t>Полезный отпуск электрической энергии потребителям</t>
  </si>
  <si>
    <t>26.1</t>
  </si>
  <si>
    <t>В отношении сбытовой деятельности</t>
  </si>
  <si>
    <t>XXVI</t>
  </si>
  <si>
    <t>Неободимая валовая выручка сетевой организации в части содержания (строка 1.3-строка 2.2.1-строка 2.2.2-строка 2.1.2.1.1)</t>
  </si>
  <si>
    <t>25.5</t>
  </si>
  <si>
    <t>у.е.</t>
  </si>
  <si>
    <t>Количество условных единиц обслуживаемого электросетевого оборудования</t>
  </si>
  <si>
    <t>25.4</t>
  </si>
  <si>
    <t>потребители, не являющиеся территориальными сетевыми организациями</t>
  </si>
  <si>
    <t>25.3.1.2</t>
  </si>
  <si>
    <t>территориальные сетевые организации</t>
  </si>
  <si>
    <t>25.3.1.1</t>
  </si>
  <si>
    <t>потребителей, присоединенных к единой (национальной) общероссийской электрической сети всего, в том числе:</t>
  </si>
  <si>
    <t>25.3.1</t>
  </si>
  <si>
    <t>Заявленная мощность***/фактическая мощность всего, в том числе:</t>
  </si>
  <si>
    <t>25.3</t>
  </si>
  <si>
    <t>Объем технологического расхода (потерь) при передаче электрической энергии</t>
  </si>
  <si>
    <t>25.2</t>
  </si>
  <si>
    <t>25.1.1.2</t>
  </si>
  <si>
    <t>25.1.1.1</t>
  </si>
  <si>
    <t>потребителям, присоединенным к единой (национальной) общероссийской электрической сети всего, в том числе:</t>
  </si>
  <si>
    <t>25.1.1</t>
  </si>
  <si>
    <t>Объем отпуска электрической энергии из сети (полезный отпуск) всего, в том числе:</t>
  </si>
  <si>
    <t>25.1</t>
  </si>
  <si>
    <t>В отношении деятельности по передаче электрической энергии</t>
  </si>
  <si>
    <t>XXV</t>
  </si>
  <si>
    <t>тыс.Гкал</t>
  </si>
  <si>
    <t>тепловой энергии</t>
  </si>
  <si>
    <t>24.9.3</t>
  </si>
  <si>
    <t>электрической мощности</t>
  </si>
  <si>
    <t>24.9.2</t>
  </si>
  <si>
    <t>электрической энергии</t>
  </si>
  <si>
    <t>24.9.1</t>
  </si>
  <si>
    <t>Объем продукции отпущенной (проданной) потребителям</t>
  </si>
  <si>
    <t>24.9</t>
  </si>
  <si>
    <t>24.8.2</t>
  </si>
  <si>
    <t>24.8.1</t>
  </si>
  <si>
    <t>Объем покупной продукции на технологические цели</t>
  </si>
  <si>
    <t>24.8</t>
  </si>
  <si>
    <t>24.7.3</t>
  </si>
  <si>
    <t>24.7.2</t>
  </si>
  <si>
    <t>24.7.1</t>
  </si>
  <si>
    <t>Объем покупной продукции для последующей продажи</t>
  </si>
  <si>
    <t>24.7</t>
  </si>
  <si>
    <t>24.6.2</t>
  </si>
  <si>
    <t>24.6.1</t>
  </si>
  <si>
    <t>Объем продукции отпущенной с шин (коллекторов)</t>
  </si>
  <si>
    <t>24.6</t>
  </si>
  <si>
    <t>Объем выработанной электрической энергии</t>
  </si>
  <si>
    <t>24.5</t>
  </si>
  <si>
    <t>Присоединенная тепловая мощность</t>
  </si>
  <si>
    <t>24.4</t>
  </si>
  <si>
    <t>Располагаемая электрическая мощность</t>
  </si>
  <si>
    <t>24.3</t>
  </si>
  <si>
    <t>Установленная тепловая мощность</t>
  </si>
  <si>
    <t>24.2</t>
  </si>
  <si>
    <t>Установленная электрическая мощность</t>
  </si>
  <si>
    <t>24.1</t>
  </si>
  <si>
    <t>В отношении деятельности по производству электрической, тепловой энергии (мощности)</t>
  </si>
  <si>
    <t>XXIV</t>
  </si>
  <si>
    <t>ТЕХНИКО-ЭКОНОМИЧЕСКИЕ ПОКАЗАТЕЛИ</t>
  </si>
  <si>
    <t>%</t>
  </si>
  <si>
    <t>23.3.7.2</t>
  </si>
  <si>
    <t>23.3.7.1</t>
  </si>
  <si>
    <t>от оказания услуг по оперативно-диспетчерскому управлению в электроэнергетике всего, в том числе:</t>
  </si>
  <si>
    <t>23.3.7</t>
  </si>
  <si>
    <t>от реализации тепловой энергии (мощности)</t>
  </si>
  <si>
    <t>23.3.6</t>
  </si>
  <si>
    <t>от реализации электрической энергии и мощности</t>
  </si>
  <si>
    <t>23.3.5</t>
  </si>
  <si>
    <t>от оказания услуг по передаче тепловой энергии, теплоносителя</t>
  </si>
  <si>
    <t>23.3.4</t>
  </si>
  <si>
    <t>от оказания услуг по передаче электрической энергии</t>
  </si>
  <si>
    <t>23.3.3</t>
  </si>
  <si>
    <t>от производства и поставки тепловой энергии (мощности)</t>
  </si>
  <si>
    <t>23.3.2</t>
  </si>
  <si>
    <t>от производства и поставки электрической энергии (мощности) на розничных рынках электрической энергии</t>
  </si>
  <si>
    <t>23.3.1.3</t>
  </si>
  <si>
    <t>от производства и поставки электрической мощности на оптовом рынке электрической энергии и мощности</t>
  </si>
  <si>
    <t>23.3.1.2</t>
  </si>
  <si>
    <t>от производства и поставки электрической энергии на оптовом рынке электрической энергии и мощности</t>
  </si>
  <si>
    <t>23.3.1.1</t>
  </si>
  <si>
    <t>от производства и поставки электрической энергии и мощности</t>
  </si>
  <si>
    <t>23.3.1</t>
  </si>
  <si>
    <t>Отношение поступлений денежных средств к выручке от реализованных товаров и оказанных услуг (с учетом НДС) всего, в том числе:</t>
  </si>
  <si>
    <t>23.3</t>
  </si>
  <si>
    <t>из нее просроченная</t>
  </si>
  <si>
    <t>23.2.9.а</t>
  </si>
  <si>
    <t>прочая кредиторская задолженность</t>
  </si>
  <si>
    <t>23.2.9</t>
  </si>
  <si>
    <t>23.2.8.а</t>
  </si>
  <si>
    <t xml:space="preserve">по обязательствам перед поставщиками и подрядчиками по исполнению инвестиционной программы </t>
  </si>
  <si>
    <t>23.2.8</t>
  </si>
  <si>
    <t>23.2.7.а</t>
  </si>
  <si>
    <t>по договорам технологического присоединения</t>
  </si>
  <si>
    <t>23.2.7</t>
  </si>
  <si>
    <t>23.2.6.а</t>
  </si>
  <si>
    <t>перед бюджетами и внебюджетными фондами</t>
  </si>
  <si>
    <t>23.2.6</t>
  </si>
  <si>
    <t>23.2.5.а</t>
  </si>
  <si>
    <t>перед персоналом по оплате труда</t>
  </si>
  <si>
    <t>23.2.5</t>
  </si>
  <si>
    <t>23.2.4.а</t>
  </si>
  <si>
    <t>по оплате услуг территориальных сетевых организаций</t>
  </si>
  <si>
    <t>23.2.4</t>
  </si>
  <si>
    <t>23.2.3.а</t>
  </si>
  <si>
    <t>по оплате услуг на передачу электрической энергии по единой (национальной) общероссийской электрической сети</t>
  </si>
  <si>
    <t>23.2.3</t>
  </si>
  <si>
    <t>23.2.2.2.а</t>
  </si>
  <si>
    <t>на розничных рынках</t>
  </si>
  <si>
    <t>23.2.2.2</t>
  </si>
  <si>
    <t>23.2.2.1.а</t>
  </si>
  <si>
    <t>на оптовом рынке электрической энергии и мощности</t>
  </si>
  <si>
    <t>23.2.2.1</t>
  </si>
  <si>
    <t>поставщикам покупной энергии всего, в том числе:</t>
  </si>
  <si>
    <t>23.2.2</t>
  </si>
  <si>
    <t>23.2.1.а</t>
  </si>
  <si>
    <t>поставщикам топлива на технологические цели</t>
  </si>
  <si>
    <t>23.2.1</t>
  </si>
  <si>
    <t>Кредиторская задолженность на конец периода всего, в том числе:</t>
  </si>
  <si>
    <t>23.2</t>
  </si>
  <si>
    <t>23.1.9.а</t>
  </si>
  <si>
    <t>прочая деятельность</t>
  </si>
  <si>
    <t>23.1.9</t>
  </si>
  <si>
    <t>23.1.8.2.а</t>
  </si>
  <si>
    <t>23.1.8.2</t>
  </si>
  <si>
    <t>23.1.8.1.а</t>
  </si>
  <si>
    <t>23.1.8.1</t>
  </si>
  <si>
    <t>23.1.8.а</t>
  </si>
  <si>
    <t>23.1.8</t>
  </si>
  <si>
    <t>23.1.7.а</t>
  </si>
  <si>
    <t>23.1.7</t>
  </si>
  <si>
    <t>23.1.6.а</t>
  </si>
  <si>
    <t>23.1.6</t>
  </si>
  <si>
    <t>23.1.5.а</t>
  </si>
  <si>
    <t>оказание услуг по технологическому присоединению</t>
  </si>
  <si>
    <t>23.1.5</t>
  </si>
  <si>
    <t>23.1.4.а</t>
  </si>
  <si>
    <t>23.1.4</t>
  </si>
  <si>
    <t>23.1.3.а</t>
  </si>
  <si>
    <t>23.1.3</t>
  </si>
  <si>
    <t>23.1.2.а</t>
  </si>
  <si>
    <t>23.1.2</t>
  </si>
  <si>
    <t>23.1.1.3.а</t>
  </si>
  <si>
    <t>23.1.1.3</t>
  </si>
  <si>
    <t>23.1.1.2.а</t>
  </si>
  <si>
    <t>23.1.1.2</t>
  </si>
  <si>
    <t>23.1.1.1.а</t>
  </si>
  <si>
    <t>производство и поставка электрической энергии на оптовом рынке электрической энергиии и мощности</t>
  </si>
  <si>
    <t>23.1.1.1</t>
  </si>
  <si>
    <t>23.1.1.а</t>
  </si>
  <si>
    <t xml:space="preserve">производство и поставка электрической энергии и мощности всего, в том числе: </t>
  </si>
  <si>
    <t>23.1.1</t>
  </si>
  <si>
    <t>Дебиторская задолженность на конец периода всего, в том числе:</t>
  </si>
  <si>
    <t>23.1</t>
  </si>
  <si>
    <t>XXIII</t>
  </si>
  <si>
    <t>Остаток денежных средств на конец периода</t>
  </si>
  <si>
    <t>XXII</t>
  </si>
  <si>
    <t>Остаток денежных средств на начало периода</t>
  </si>
  <si>
    <t>XXI</t>
  </si>
  <si>
    <t>Итого сальдо денежных средств (строка XVI+строка XVII+строка XVIII+строка XIX)</t>
  </si>
  <si>
    <t>XX</t>
  </si>
  <si>
    <t>Сальдо денежных средств от транзитных операций</t>
  </si>
  <si>
    <t>XIX</t>
  </si>
  <si>
    <t>Сальдо денежных средств по прочей финансовой деятельности</t>
  </si>
  <si>
    <t>18.2</t>
  </si>
  <si>
    <t>Сальдо денежных средств по привлечению и погашению кредитов и займов</t>
  </si>
  <si>
    <t>18.1</t>
  </si>
  <si>
    <t>Сальдо денежных средств по финансовым операциям всего (строка XIV-строка XV), в том числе</t>
  </si>
  <si>
    <t>XVIII</t>
  </si>
  <si>
    <t>Сальдо денежных средств по прочей деятельности</t>
  </si>
  <si>
    <t>17.2</t>
  </si>
  <si>
    <t>Сальдо денежных средств по инвестиционным операциям</t>
  </si>
  <si>
    <t>17.1</t>
  </si>
  <si>
    <t xml:space="preserve">Сальдо денежных средств по инвестиционным операциям всего (строка XII-строка XIII), всего в том числе </t>
  </si>
  <si>
    <t>XVII</t>
  </si>
  <si>
    <t>Сальдо денежных средств по операционной деятельности (строка X-строка XI) всего, в том числе:</t>
  </si>
  <si>
    <t>XVI</t>
  </si>
  <si>
    <t>Прочие выплаты по финансовым операциям</t>
  </si>
  <si>
    <t>15.3</t>
  </si>
  <si>
    <t>Выплата дивидендов</t>
  </si>
  <si>
    <t>15.2</t>
  </si>
  <si>
    <t>на рефинансирование кредитов и займов</t>
  </si>
  <si>
    <t>15.1.3</t>
  </si>
  <si>
    <t>на инвестиционные операции</t>
  </si>
  <si>
    <t>15.1.2</t>
  </si>
  <si>
    <t>на текущую деятельность</t>
  </si>
  <si>
    <t>15.1.1</t>
  </si>
  <si>
    <t>Погашение кредитов и займов всего всего, в том числе:</t>
  </si>
  <si>
    <t>15.1</t>
  </si>
  <si>
    <t>Платежи по финансовым операциям всего, в том числе:</t>
  </si>
  <si>
    <t>XV</t>
  </si>
  <si>
    <t>Прочие поступления по финансовым операциям</t>
  </si>
  <si>
    <t>14.7</t>
  </si>
  <si>
    <t>Поступления за счет средств инвесторов</t>
  </si>
  <si>
    <t>14.6</t>
  </si>
  <si>
    <t>Поступления от займов организаций</t>
  </si>
  <si>
    <t>14.5</t>
  </si>
  <si>
    <t>вексели</t>
  </si>
  <si>
    <t>14.4.2</t>
  </si>
  <si>
    <t>облигационные займы</t>
  </si>
  <si>
    <t>14.4.1</t>
  </si>
  <si>
    <t>Поступления от реализации финансовых инструментов всего, в том числе:</t>
  </si>
  <si>
    <t>14.4</t>
  </si>
  <si>
    <t>Поступления от эмиссии акций**</t>
  </si>
  <si>
    <t>14.3</t>
  </si>
  <si>
    <t>14.2.3</t>
  </si>
  <si>
    <t>14.2.2</t>
  </si>
  <si>
    <t>14.2.1</t>
  </si>
  <si>
    <t>Поступления  по полученным кредитам всего, в том числе:</t>
  </si>
  <si>
    <t>14.2</t>
  </si>
  <si>
    <t>Процентные поступления</t>
  </si>
  <si>
    <t>14.1</t>
  </si>
  <si>
    <t>Поступления от финансовых операций всего, в том числе:</t>
  </si>
  <si>
    <t>XIV</t>
  </si>
  <si>
    <t>проценты по долговым обязательствам, включаемым в стоимость инвестиционного актива</t>
  </si>
  <si>
    <t>13.4.1</t>
  </si>
  <si>
    <t>13.4</t>
  </si>
  <si>
    <t>Прочие платежи по инвестиционным операциям всего, в том числе:</t>
  </si>
  <si>
    <t>13.3</t>
  </si>
  <si>
    <t>Приобретение нематериальных активов</t>
  </si>
  <si>
    <t>13.2</t>
  </si>
  <si>
    <t>прочие выплаты, связанные с инвестициями в основной капитал</t>
  </si>
  <si>
    <t>13.1.6</t>
  </si>
  <si>
    <t>проведение научно-исследовательских и опытно-конструкторских разработок</t>
  </si>
  <si>
    <t>13.1.5</t>
  </si>
  <si>
    <t>приобретение объектов основных средств, земельных участков</t>
  </si>
  <si>
    <t>13.1.4</t>
  </si>
  <si>
    <t>проектно-изыскательные работы для объектов нового строительства будущих лет</t>
  </si>
  <si>
    <t>13.1.3</t>
  </si>
  <si>
    <t>новое строительство и расширение</t>
  </si>
  <si>
    <t>13.1.2</t>
  </si>
  <si>
    <t>техническое перевооружение и реконструкция</t>
  </si>
  <si>
    <t>13.1.1</t>
  </si>
  <si>
    <t>Инвестиции в основной капитал всего, в том числе:</t>
  </si>
  <si>
    <t>13.1</t>
  </si>
  <si>
    <t>Платежи по инвестиционным операциям всего, в том числе:</t>
  </si>
  <si>
    <t>XIII</t>
  </si>
  <si>
    <t>Прочие поступления по инвестиционным операциям</t>
  </si>
  <si>
    <t>12.3</t>
  </si>
  <si>
    <t>12.2.1.2</t>
  </si>
  <si>
    <t>12.2.1.1</t>
  </si>
  <si>
    <t>по использованию средств бюджетов бюджетной системы Российской Федерации всего, в том числе:</t>
  </si>
  <si>
    <t>12.2.1</t>
  </si>
  <si>
    <t xml:space="preserve">Поступления по заключенным инвестиционным соглашениям, в том числе </t>
  </si>
  <si>
    <t>12.2</t>
  </si>
  <si>
    <t>Поступления от реализации имущества и имущественных прав</t>
  </si>
  <si>
    <t>12.1</t>
  </si>
  <si>
    <t>Поступления от инвестиционных операций всего, в том числе:</t>
  </si>
  <si>
    <t>XII</t>
  </si>
  <si>
    <t>Прочие платежи по текущей деятельности</t>
  </si>
  <si>
    <t>11.13</t>
  </si>
  <si>
    <t>Проценты по долговым обязательствам (за исключением процентов по долговым обязательствам, включаемым в стоимость инвестиционного актива)</t>
  </si>
  <si>
    <t>11.12</t>
  </si>
  <si>
    <t>Арендная плата и лизинговые платежи</t>
  </si>
  <si>
    <t>11.11</t>
  </si>
  <si>
    <t>Оплата прочих услуг производственного характера</t>
  </si>
  <si>
    <t>11.10</t>
  </si>
  <si>
    <t>Оплата сырья, материалов, запасных частей, инструментов</t>
  </si>
  <si>
    <t>11.9</t>
  </si>
  <si>
    <t>налог на прибыль</t>
  </si>
  <si>
    <t>11.8.1</t>
  </si>
  <si>
    <t>Оплата налогов и сборов всего, в том числе:</t>
  </si>
  <si>
    <t>11.8</t>
  </si>
  <si>
    <t>Страховые взносы</t>
  </si>
  <si>
    <t>11.7</t>
  </si>
  <si>
    <t>Оплата труда</t>
  </si>
  <si>
    <t>11.6</t>
  </si>
  <si>
    <t>Оплата услуг по передаче тепловой энергии, теплоносителя</t>
  </si>
  <si>
    <t>11.5</t>
  </si>
  <si>
    <t>Оплата услуг по передаче электрической энергии по сетям территориальных сетевых организаций</t>
  </si>
  <si>
    <t>11.4</t>
  </si>
  <si>
    <t>Оплата услуг по передаче электрической энергии по единой (национальной) общероссийской электрической сети</t>
  </si>
  <si>
    <t>11.3</t>
  </si>
  <si>
    <t>на компенсацию потерь</t>
  </si>
  <si>
    <t>11.2.3</t>
  </si>
  <si>
    <t>на розничных рынках электрической энергии</t>
  </si>
  <si>
    <t>11.2.2</t>
  </si>
  <si>
    <t>11.2.1</t>
  </si>
  <si>
    <t>Оплата покупной энергии всего, в том числе:</t>
  </si>
  <si>
    <t>11.2</t>
  </si>
  <si>
    <t>Оплата поставщикам топлива</t>
  </si>
  <si>
    <t>11.1</t>
  </si>
  <si>
    <t>Платежи по текущим операциям всего, в том числе:</t>
  </si>
  <si>
    <t>XI</t>
  </si>
  <si>
    <t>Прочая деятельность</t>
  </si>
  <si>
    <t>10.10</t>
  </si>
  <si>
    <t>за счет средств консолидированного бюджета субъекта Российской Федерации</t>
  </si>
  <si>
    <t>10.9.2</t>
  </si>
  <si>
    <t>за счет средств федерального бюджета</t>
  </si>
  <si>
    <t>10.9.1</t>
  </si>
  <si>
    <t>Поступления денежных средств за счет средств бюджетов бюджетной системы Российской Федерации (субсидия) всего, в том числе:</t>
  </si>
  <si>
    <t>10.9</t>
  </si>
  <si>
    <t>10.8.2</t>
  </si>
  <si>
    <t>10.8.1</t>
  </si>
  <si>
    <t>Оказание услуг по оперативно-диспетчерскому управлению в электроэнергетике всего, в том числе:</t>
  </si>
  <si>
    <t>10.8</t>
  </si>
  <si>
    <t>Реализации тепловой энергии (мощности)</t>
  </si>
  <si>
    <t>10.7</t>
  </si>
  <si>
    <t>Реализация электрической энергии и мощности</t>
  </si>
  <si>
    <t>10.6</t>
  </si>
  <si>
    <t>Оказание услуг по технологическому присоединению</t>
  </si>
  <si>
    <t>10.5</t>
  </si>
  <si>
    <t>Оказание услуг по передаче тепловой энергии, теплоносителя</t>
  </si>
  <si>
    <t>10.4</t>
  </si>
  <si>
    <t>Оказание услуг по передаче электрической энергии</t>
  </si>
  <si>
    <t>10.3</t>
  </si>
  <si>
    <t>Производство и поставка тепловой энергии (мощности)</t>
  </si>
  <si>
    <t>10.1.3</t>
  </si>
  <si>
    <t>10.1.2</t>
  </si>
  <si>
    <t>10.1.1</t>
  </si>
  <si>
    <t xml:space="preserve">Производство и поставка электрической энергии и мощности всего, в том числе: </t>
  </si>
  <si>
    <t>Поступления от текущих операций всего, в том числе:</t>
  </si>
  <si>
    <t>X</t>
  </si>
  <si>
    <t>БЮДЖЕТ ДВИЖЕНИЯ ДЕНЕЖНЫХ СРЕДСТВ</t>
  </si>
  <si>
    <t>Отношение долга (кредиты и займы) на конец периода (строка 9.3) к прибыли до налогообложения без учета процентов к уплате и амортизации (строка 9.1)</t>
  </si>
  <si>
    <t>9.4</t>
  </si>
  <si>
    <t>краткосрочные кредиты и займы на конец периода</t>
  </si>
  <si>
    <t>9.3.1</t>
  </si>
  <si>
    <t>Долг (кредиты и займы) на конец периода, в том числе</t>
  </si>
  <si>
    <t>9.3</t>
  </si>
  <si>
    <t>краткосрочные кредиты и займы на начало периода</t>
  </si>
  <si>
    <t>9.2.1</t>
  </si>
  <si>
    <t>Долг (кредиты и займы) на начало периода всего, в том числе:</t>
  </si>
  <si>
    <t>Прибыль до налогообложения без учета процентов к уплате и амортизации (строкаV + строка 4.2.2 + строка II.IV)</t>
  </si>
  <si>
    <t>IX</t>
  </si>
  <si>
    <t>Остаток на развитие</t>
  </si>
  <si>
    <t>8.4</t>
  </si>
  <si>
    <t>8.3</t>
  </si>
  <si>
    <t>Резервный фонд</t>
  </si>
  <si>
    <t>На инвестиции</t>
  </si>
  <si>
    <t>Направления использования чистой прибыли</t>
  </si>
  <si>
    <t>VIII</t>
  </si>
  <si>
    <t>7.9</t>
  </si>
  <si>
    <t>7.8.2</t>
  </si>
  <si>
    <t>7.8.1</t>
  </si>
  <si>
    <t>7.8</t>
  </si>
  <si>
    <t>7.7</t>
  </si>
  <si>
    <t>7.6</t>
  </si>
  <si>
    <t>7.5</t>
  </si>
  <si>
    <t>7.4</t>
  </si>
  <si>
    <t>7.3</t>
  </si>
  <si>
    <t>Чистая прибыль (убыток) всего, в том числе:</t>
  </si>
  <si>
    <t>VII</t>
  </si>
  <si>
    <t>Прочая деятельность;</t>
  </si>
  <si>
    <t>6.9</t>
  </si>
  <si>
    <t>6.8.2</t>
  </si>
  <si>
    <t>в части управления технологическими режимами</t>
  </si>
  <si>
    <t>6.8.1</t>
  </si>
  <si>
    <t>6.8</t>
  </si>
  <si>
    <t>Реализации тепловой энергии (мощности);</t>
  </si>
  <si>
    <t>6.7</t>
  </si>
  <si>
    <t>Реализация электрической энергии и мощности;</t>
  </si>
  <si>
    <t>6.6</t>
  </si>
  <si>
    <t>Оказание услуг по технологическому присоединению;</t>
  </si>
  <si>
    <t>6.5</t>
  </si>
  <si>
    <t>Оказание услуг по передаче тепловой энергии, теплоносителя;</t>
  </si>
  <si>
    <t>6.4</t>
  </si>
  <si>
    <t>Оказание услуг по передаче электрической энергии;</t>
  </si>
  <si>
    <t>6.3</t>
  </si>
  <si>
    <t>Производство и поставка тепловой энергии (мощности);</t>
  </si>
  <si>
    <t>Налог на прибыль всего, в том числе:</t>
  </si>
  <si>
    <t>VI</t>
  </si>
  <si>
    <t>5.9</t>
  </si>
  <si>
    <t>5.8.2</t>
  </si>
  <si>
    <t>5.8.1</t>
  </si>
  <si>
    <t>5.8</t>
  </si>
  <si>
    <t>5.7</t>
  </si>
  <si>
    <t>5.6</t>
  </si>
  <si>
    <t>Прибыль (убыток) до налогообложения (строка III + строка IV) всего, в том числе:</t>
  </si>
  <si>
    <t>V</t>
  </si>
  <si>
    <t>прочие внереализационные расходы</t>
  </si>
  <si>
    <t xml:space="preserve"> по сомнительным долгам</t>
  </si>
  <si>
    <t>4.2.3.1</t>
  </si>
  <si>
    <t>создание резервов всего, в том числе:</t>
  </si>
  <si>
    <t>проценты к уплате</t>
  </si>
  <si>
    <t>расходы, связанные с персоналом</t>
  </si>
  <si>
    <t>Прочие расходы всего, в том числе:</t>
  </si>
  <si>
    <t>прочие внереализационные доходы</t>
  </si>
  <si>
    <t>по сомнительным долгам</t>
  </si>
  <si>
    <t>4.1.3.1</t>
  </si>
  <si>
    <t>восстановление резервов всего, в том числе:</t>
  </si>
  <si>
    <t>проценты к получению</t>
  </si>
  <si>
    <t>доходы от участия в других организациях</t>
  </si>
  <si>
    <t>Прочие доходы всего, в том числе:</t>
  </si>
  <si>
    <t>Прочие доходы и расходы (сальдо) (строка 4.1 – строка 4.2)</t>
  </si>
  <si>
    <t>IV</t>
  </si>
  <si>
    <t>3.9</t>
  </si>
  <si>
    <t>3.8.2</t>
  </si>
  <si>
    <t>3.8.1</t>
  </si>
  <si>
    <t>3.8</t>
  </si>
  <si>
    <t>3.7</t>
  </si>
  <si>
    <t>3.6</t>
  </si>
  <si>
    <t>3.5</t>
  </si>
  <si>
    <t>3.4</t>
  </si>
  <si>
    <t>3.3</t>
  </si>
  <si>
    <t>3.1</t>
  </si>
  <si>
    <t>Прибыль (убыток) от продаж (строка I - строка II) всего, в том числе:</t>
  </si>
  <si>
    <t>Управленческие расходы</t>
  </si>
  <si>
    <t>2.7.3</t>
  </si>
  <si>
    <t>Коммерческие расходы</t>
  </si>
  <si>
    <t>2.7.2</t>
  </si>
  <si>
    <t>Расходы на ремонт</t>
  </si>
  <si>
    <t>2.7.1</t>
  </si>
  <si>
    <t>II.VII</t>
  </si>
  <si>
    <t>иные прочие расходы</t>
  </si>
  <si>
    <t>2.6.3</t>
  </si>
  <si>
    <t>арендная плата, лизинговые платежи</t>
  </si>
  <si>
    <t>2.6.2</t>
  </si>
  <si>
    <t>работы и услуги непроизводственного характера</t>
  </si>
  <si>
    <t>2.6.1</t>
  </si>
  <si>
    <t>II.VI</t>
  </si>
  <si>
    <t>прочие налоги и сборы</t>
  </si>
  <si>
    <t>налог на имущество организации</t>
  </si>
  <si>
    <t>Налоги и сборы всего, в том числе:</t>
  </si>
  <si>
    <t>II.V</t>
  </si>
  <si>
    <t>Амортизация основных средств и нематериальных активов</t>
  </si>
  <si>
    <t>II.IV</t>
  </si>
  <si>
    <t>Расходы на оплату труда с учетом страховых взносов</t>
  </si>
  <si>
    <t>II.III</t>
  </si>
  <si>
    <t>прочие услуги производственного характера</t>
  </si>
  <si>
    <t>2.2.5</t>
  </si>
  <si>
    <t>услуги инфраструктурных организаций*****</t>
  </si>
  <si>
    <t>2.2.4</t>
  </si>
  <si>
    <t>услуги по передаче тепловой энергии, теплоносителя</t>
  </si>
  <si>
    <t>2.2.3</t>
  </si>
  <si>
    <t>услуги по передаче электрической энергии по сетям территориальной сетевой организации</t>
  </si>
  <si>
    <t>2.2.2</t>
  </si>
  <si>
    <t>услуги по передаче электрической энергии по единой (национальной) общероссийской электрической сети</t>
  </si>
  <si>
    <t>2.2.1</t>
  </si>
  <si>
    <t>Работы и услуги производственного характера всего, в том числе:</t>
  </si>
  <si>
    <t>II.II</t>
  </si>
  <si>
    <t>прочие материальные расходы</t>
  </si>
  <si>
    <t>2.1.4</t>
  </si>
  <si>
    <t>сырье, материалы, запасные части, инструменты</t>
  </si>
  <si>
    <t>2.1.3</t>
  </si>
  <si>
    <t>покупная тепловая энергия (мощность)</t>
  </si>
  <si>
    <t>2.1.2.2</t>
  </si>
  <si>
    <t>для последующей перепродажи</t>
  </si>
  <si>
    <t>2.1.2.1.2</t>
  </si>
  <si>
    <t>на технологические цели, включая энергию на компенсацию потерь при ее передаче</t>
  </si>
  <si>
    <t>2.1.2.1.1</t>
  </si>
  <si>
    <t>покупная электрическая энергия (мощность) всего, в том числе:</t>
  </si>
  <si>
    <t>2.1.2.1</t>
  </si>
  <si>
    <t>покупная энергия, в том числе:</t>
  </si>
  <si>
    <t>2.1.2</t>
  </si>
  <si>
    <t>расходы на топливо на технологические цели</t>
  </si>
  <si>
    <t>2.1.1</t>
  </si>
  <si>
    <t>Материальные расходы всего, в том числе:</t>
  </si>
  <si>
    <t>II.I</t>
  </si>
  <si>
    <t>2.9</t>
  </si>
  <si>
    <t>2.8.2</t>
  </si>
  <si>
    <t>2.8.1</t>
  </si>
  <si>
    <t>2.8</t>
  </si>
  <si>
    <t>Себестоимость товаров (работ, услуг), коммерческие и управленческие расходы всего, в том числе:</t>
  </si>
  <si>
    <t>1.9</t>
  </si>
  <si>
    <t>1.8.2</t>
  </si>
  <si>
    <t>1.8.1</t>
  </si>
  <si>
    <t>1.8</t>
  </si>
  <si>
    <t>1.7</t>
  </si>
  <si>
    <t>1.5</t>
  </si>
  <si>
    <t>Выручка от реализации товаров (работ, услуг) всего, в том числе*:</t>
  </si>
  <si>
    <t>БЮДЖЕТ ДОХОДОВ И РАСХОДОВ</t>
  </si>
  <si>
    <t>17</t>
  </si>
  <si>
    <t>2018 год</t>
  </si>
  <si>
    <t xml:space="preserve">1. Финансово-экономическая модель деятельности субъекта электроэнергетики </t>
  </si>
  <si>
    <t xml:space="preserve">    реквизиты решения органа исполнительной власти, утвердившего инвестиционную программу</t>
  </si>
  <si>
    <t>Утвержденные плановые значения показателей приведены в соответствии с Приказом № 267 от 3.10.2016г.</t>
  </si>
  <si>
    <t xml:space="preserve">                    Год раскрытия (предоставления) информации: 2019 год</t>
  </si>
  <si>
    <t>Субъект Российской Федерации: Республика Марий Эл</t>
  </si>
  <si>
    <t xml:space="preserve">                          полное наименование субъекта электроэнергетики</t>
  </si>
  <si>
    <t>Форма № 20 Финансовый план субъекта электроэнергетики</t>
  </si>
  <si>
    <t>от "_13_"апреля_2017 г. № 310</t>
  </si>
  <si>
    <t>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</si>
</sst>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0"/>
    <numFmt numFmtId="165" formatCode="0.000"/>
    <numFmt numFmtId="166" formatCode="_-* #,##0.00_р_._-;\-* #,##0.00_р_._-;_-* &quot;-&quot;??_р_._-;_-@_-"/>
    <numFmt numFmtId="167" formatCode="#,##0_ ;\-#,##0\ "/>
    <numFmt numFmtId="168" formatCode="_-* #,##0.00\ _р_._-;\-* #,##0.00\ _р_._-;_-* &quot;-&quot;??\ _р_._-;_-@_-"/>
    <numFmt numFmtId="169" formatCode="0.0000"/>
    <numFmt numFmtId="170" formatCode="#,##0.0000"/>
    <numFmt numFmtId="171" formatCode="_-* #,##0.000\ _₽_-;\-* #,##0.000\ _₽_-;_-* &quot;-&quot;??\ _₽_-;_-@_-"/>
    <numFmt numFmtId="172" formatCode="_-* #,##0.000_р_._-;\-* #,##0.000_р_._-;_-* &quot;-&quot;??_р_._-;_-@_-"/>
    <numFmt numFmtId="173" formatCode="0.00000"/>
    <numFmt numFmtId="174" formatCode="_-* #,##0\ _₽_-;\-* #,##0\ _₽_-;_-* &quot;-&quot;??\ _₽_-;_-@_-"/>
    <numFmt numFmtId="175" formatCode="_-* #,##0.0000\ _₽_-;\-* #,##0.0000\ _₽_-;_-* &quot;-&quot;??\ _₽_-;_-@_-"/>
    <numFmt numFmtId="176" formatCode="_-* #,##0.00000\ _₽_-;\-* #,##0.00000\ _₽_-;_-* &quot;-&quot;??\ _₽_-;_-@_-"/>
  </numFmts>
  <fonts count="83"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9"/>
      <color theme="1"/>
      <name val="Times New Roman"/>
      <family val="1"/>
      <charset val="204"/>
    </font>
    <font>
      <sz val="12"/>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b/>
      <sz val="12"/>
      <color theme="1"/>
      <name val="Times New Roman"/>
      <family val="1"/>
      <charset val="204"/>
    </font>
    <font>
      <sz val="9"/>
      <name val="Times New Roman"/>
      <family val="1"/>
      <charset val="204"/>
    </font>
    <font>
      <sz val="14"/>
      <name val="Times New Roman"/>
      <family val="1"/>
      <charset val="204"/>
    </font>
    <font>
      <sz val="14"/>
      <color theme="1"/>
      <name val="Times New Roman"/>
      <family val="1"/>
      <charset val="204"/>
    </font>
    <font>
      <b/>
      <sz val="14"/>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0"/>
      <name val="Arial Cyr"/>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sz val="12"/>
      <color theme="1"/>
      <name val="Times New Roman"/>
      <family val="2"/>
      <charset val="204"/>
    </font>
    <font>
      <sz val="12"/>
      <color rgb="FF000000"/>
      <name val="Times New Roman"/>
      <family val="1"/>
      <charset val="204"/>
    </font>
    <font>
      <b/>
      <sz val="11"/>
      <color theme="1"/>
      <name val="Calibri"/>
      <family val="2"/>
      <charset val="204"/>
      <scheme val="minor"/>
    </font>
    <font>
      <vertAlign val="superscript"/>
      <sz val="12"/>
      <name val="Times New Roman"/>
      <family val="1"/>
      <charset val="204"/>
    </font>
    <font>
      <b/>
      <sz val="12"/>
      <color rgb="FFFF0000"/>
      <name val="Times New Roman"/>
      <family val="1"/>
      <charset val="204"/>
    </font>
    <font>
      <b/>
      <sz val="14"/>
      <name val="Times New Roman"/>
      <family val="1"/>
      <charset val="204"/>
    </font>
    <font>
      <b/>
      <sz val="12"/>
      <color rgb="FF000000"/>
      <name val="Times New Roman"/>
      <family val="1"/>
      <charset val="204"/>
    </font>
    <font>
      <b/>
      <sz val="14"/>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b/>
      <sz val="11"/>
      <color theme="1"/>
      <name val="Times New Roman"/>
      <family val="1"/>
      <charset val="204"/>
    </font>
    <font>
      <b/>
      <sz val="13"/>
      <color theme="1"/>
      <name val="Times New Roman"/>
      <family val="1"/>
      <charset val="204"/>
    </font>
    <font>
      <vertAlign val="superscript"/>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sz val="12"/>
      <color indexed="8"/>
      <name val="Times New Roman"/>
      <family val="1"/>
      <charset val="204"/>
    </font>
    <font>
      <sz val="9"/>
      <color theme="1"/>
      <name val="Arial"/>
      <family val="2"/>
      <charset val="204"/>
    </font>
    <font>
      <sz val="12"/>
      <color theme="1"/>
      <name val="Arial"/>
      <family val="2"/>
      <charset val="204"/>
    </font>
    <font>
      <b/>
      <sz val="12"/>
      <color theme="1"/>
      <name val="Arial"/>
      <family val="2"/>
      <charset val="204"/>
    </font>
    <font>
      <sz val="12"/>
      <name val="Arial"/>
      <family val="2"/>
      <charset val="204"/>
    </font>
    <font>
      <vertAlign val="superscript"/>
      <sz val="11"/>
      <name val="Times New Roman"/>
      <family val="1"/>
      <charset val="204"/>
    </font>
    <font>
      <b/>
      <sz val="10"/>
      <color theme="1"/>
      <name val="Times New Roman"/>
      <family val="1"/>
      <charset val="204"/>
    </font>
    <font>
      <b/>
      <sz val="10"/>
      <name val="Times New Roman"/>
      <family val="1"/>
      <charset val="204"/>
    </font>
    <font>
      <sz val="10"/>
      <color rgb="FF000000"/>
      <name val="Arial"/>
    </font>
    <font>
      <sz val="8"/>
      <color rgb="FF000000"/>
      <name val="Arial"/>
      <family val="2"/>
      <charset val="204"/>
    </font>
    <font>
      <b/>
      <sz val="11"/>
      <name val="Times New Roman"/>
      <family val="1"/>
      <charset val="204"/>
    </font>
    <font>
      <b/>
      <i/>
      <sz val="11"/>
      <name val="Calibri"/>
      <family val="2"/>
      <charset val="204"/>
    </font>
    <font>
      <b/>
      <i/>
      <sz val="11"/>
      <color theme="1"/>
      <name val="Calibri"/>
      <family val="2"/>
      <charset val="204"/>
      <scheme val="minor"/>
    </font>
    <font>
      <sz val="11"/>
      <name val="Calibri"/>
      <family val="2"/>
      <charset val="204"/>
    </font>
    <font>
      <b/>
      <sz val="11"/>
      <name val="Calibri"/>
      <family val="2"/>
      <charset val="204"/>
    </font>
    <font>
      <i/>
      <sz val="11"/>
      <name val="Calibri"/>
      <family val="2"/>
      <charset val="204"/>
    </font>
    <font>
      <sz val="11"/>
      <color theme="5" tint="0.39997558519241921"/>
      <name val="Times New Roman"/>
      <family val="1"/>
      <charset val="204"/>
    </font>
    <font>
      <u/>
      <sz val="11"/>
      <color theme="10"/>
      <name val="Calibri"/>
      <family val="2"/>
      <charset val="204"/>
      <scheme val="minor"/>
    </font>
    <font>
      <sz val="10"/>
      <name val="Times New Roman"/>
      <family val="1"/>
      <charset val="204"/>
    </font>
    <font>
      <sz val="12"/>
      <name val="Calibri"/>
      <family val="2"/>
      <charset val="204"/>
      <scheme val="minor"/>
    </font>
    <font>
      <i/>
      <sz val="10"/>
      <name val="Times New Roman"/>
      <family val="1"/>
      <charset val="204"/>
    </font>
    <font>
      <i/>
      <sz val="10"/>
      <name val="Times New Roman CYR"/>
    </font>
    <font>
      <sz val="12"/>
      <name val="Times New Roman CYR"/>
    </font>
    <font>
      <sz val="10"/>
      <name val="Times New Roman Cyr"/>
    </font>
    <font>
      <b/>
      <sz val="12"/>
      <name val="Times New Roman CYR"/>
    </font>
    <font>
      <sz val="16"/>
      <name val="Times New Roman"/>
      <family val="1"/>
      <charset val="204"/>
    </font>
    <font>
      <sz val="14"/>
      <name val="Times New Roman CYR"/>
      <charset val="204"/>
    </font>
    <font>
      <b/>
      <sz val="10"/>
      <name val="Times New Roman CYR"/>
    </font>
    <font>
      <sz val="10"/>
      <name val="Arial Cyr"/>
      <family val="2"/>
      <charset val="204"/>
    </font>
    <font>
      <b/>
      <sz val="18"/>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00FFFF"/>
        <bgColor indexed="64"/>
      </patternFill>
    </fill>
    <fill>
      <patternFill patternType="solid">
        <fgColor rgb="FFFFFF99"/>
        <bgColor indexed="64"/>
      </patternFill>
    </fill>
    <fill>
      <patternFill patternType="solid">
        <fgColor theme="8"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759">
    <xf numFmtId="0" fontId="0" fillId="0" borderId="0"/>
    <xf numFmtId="0" fontId="4" fillId="0" borderId="0"/>
    <xf numFmtId="0" fontId="6" fillId="0" borderId="0"/>
    <xf numFmtId="0" fontId="3"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7" fillId="0" borderId="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8" fillId="10" borderId="3" applyNumberFormat="0" applyAlignment="0" applyProtection="0"/>
    <xf numFmtId="0" fontId="19" fillId="23" borderId="4" applyNumberFormat="0" applyAlignment="0" applyProtection="0"/>
    <xf numFmtId="0" fontId="20" fillId="23" borderId="3" applyNumberFormat="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24" borderId="9" applyNumberFormat="0" applyAlignment="0" applyProtection="0"/>
    <xf numFmtId="0" fontId="26" fillId="0" borderId="0" applyNumberFormat="0" applyFill="0" applyBorder="0" applyAlignment="0" applyProtection="0"/>
    <xf numFmtId="0" fontId="27" fillId="25" borderId="0" applyNumberFormat="0" applyBorder="0" applyAlignment="0" applyProtection="0"/>
    <xf numFmtId="0" fontId="2" fillId="0" borderId="0"/>
    <xf numFmtId="0" fontId="6" fillId="0" borderId="0"/>
    <xf numFmtId="0" fontId="28" fillId="0" borderId="0"/>
    <xf numFmtId="0" fontId="2" fillId="0" borderId="0"/>
    <xf numFmtId="0" fontId="29" fillId="0" borderId="0"/>
    <xf numFmtId="0" fontId="29" fillId="0" borderId="0"/>
    <xf numFmtId="0" fontId="6" fillId="0" borderId="0"/>
    <xf numFmtId="0" fontId="28" fillId="0" borderId="0"/>
    <xf numFmtId="0" fontId="6" fillId="0" borderId="0"/>
    <xf numFmtId="0" fontId="30" fillId="0" borderId="0"/>
    <xf numFmtId="0" fontId="6"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6" borderId="0" applyNumberFormat="0" applyBorder="0" applyAlignment="0" applyProtection="0"/>
    <xf numFmtId="0" fontId="32" fillId="0" borderId="0" applyNumberFormat="0" applyFill="0" applyBorder="0" applyAlignment="0" applyProtection="0"/>
    <xf numFmtId="0" fontId="15" fillId="26" borderId="10" applyNumberFormat="0" applyFont="0" applyAlignment="0" applyProtection="0"/>
    <xf numFmtId="9" fontId="28" fillId="0" borderId="0" applyFont="0" applyFill="0" applyBorder="0" applyAlignment="0" applyProtection="0"/>
    <xf numFmtId="9" fontId="6" fillId="0" borderId="0" applyFont="0" applyFill="0" applyBorder="0" applyAlignment="0" applyProtection="0"/>
    <xf numFmtId="0" fontId="33" fillId="0" borderId="11" applyNumberFormat="0" applyFill="0" applyAlignment="0" applyProtection="0"/>
    <xf numFmtId="0" fontId="34" fillId="0" borderId="0"/>
    <xf numFmtId="0" fontId="35" fillId="0" borderId="0" applyNumberForma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36" fillId="7" borderId="0" applyNumberFormat="0" applyBorder="0" applyAlignment="0" applyProtection="0"/>
    <xf numFmtId="0" fontId="37" fillId="0" borderId="0"/>
    <xf numFmtId="0" fontId="1" fillId="0" borderId="0"/>
    <xf numFmtId="0" fontId="1" fillId="0" borderId="0"/>
    <xf numFmtId="0" fontId="6" fillId="0" borderId="0"/>
    <xf numFmtId="0" fontId="61" fillId="0" borderId="0"/>
    <xf numFmtId="0" fontId="70" fillId="0" borderId="0" applyNumberFormat="0" applyFill="0" applyBorder="0" applyAlignment="0" applyProtection="0"/>
    <xf numFmtId="0" fontId="1" fillId="0" borderId="0"/>
    <xf numFmtId="0" fontId="6" fillId="0" borderId="0"/>
    <xf numFmtId="43" fontId="4" fillId="0" borderId="0" applyFont="0" applyFill="0" applyBorder="0" applyAlignment="0" applyProtection="0"/>
    <xf numFmtId="0" fontId="6" fillId="0" borderId="0"/>
    <xf numFmtId="0" fontId="6" fillId="0" borderId="0"/>
    <xf numFmtId="0" fontId="81" fillId="0" borderId="0"/>
  </cellStyleXfs>
  <cellXfs count="861">
    <xf numFmtId="0" fontId="0" fillId="0" borderId="0" xfId="0"/>
    <xf numFmtId="0" fontId="5" fillId="0" borderId="0" xfId="1" applyFont="1"/>
    <xf numFmtId="0" fontId="7" fillId="0" borderId="0" xfId="2" applyFont="1"/>
    <xf numFmtId="0" fontId="7" fillId="0" borderId="0" xfId="2" applyFont="1" applyAlignment="1">
      <alignment vertical="center"/>
    </xf>
    <xf numFmtId="0" fontId="8" fillId="0" borderId="0" xfId="2" applyFont="1" applyAlignment="1">
      <alignment vertical="center"/>
    </xf>
    <xf numFmtId="0" fontId="9" fillId="0" borderId="0" xfId="3" applyFont="1" applyAlignment="1"/>
    <xf numFmtId="0" fontId="10" fillId="0" borderId="0" xfId="2" applyFont="1" applyAlignment="1">
      <alignment vertical="center"/>
    </xf>
    <xf numFmtId="164" fontId="8" fillId="0" borderId="1" xfId="1" applyNumberFormat="1" applyFont="1" applyBorder="1" applyAlignment="1">
      <alignment vertical="center" wrapText="1"/>
    </xf>
    <xf numFmtId="164" fontId="8" fillId="0" borderId="1" xfId="1" applyNumberFormat="1" applyFont="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2" xfId="1" applyFont="1" applyBorder="1" applyAlignment="1">
      <alignment horizontal="center" vertical="center" wrapText="1"/>
    </xf>
    <xf numFmtId="164" fontId="10" fillId="3" borderId="1" xfId="1" applyNumberFormat="1" applyFont="1" applyFill="1" applyBorder="1" applyAlignment="1">
      <alignment horizontal="center" vertical="center"/>
    </xf>
    <xf numFmtId="0" fontId="8" fillId="3" borderId="2" xfId="1" applyFont="1" applyFill="1" applyBorder="1" applyAlignment="1">
      <alignment horizontal="center" vertical="center"/>
    </xf>
    <xf numFmtId="0" fontId="8" fillId="3" borderId="1" xfId="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8" fillId="0" borderId="0" xfId="1" applyFont="1"/>
    <xf numFmtId="164" fontId="8" fillId="0" borderId="1" xfId="1" applyNumberFormat="1" applyFont="1" applyBorder="1" applyAlignment="1">
      <alignment horizontal="center" vertical="center"/>
    </xf>
    <xf numFmtId="0" fontId="8" fillId="2" borderId="1" xfId="1" applyFont="1" applyFill="1" applyBorder="1" applyAlignment="1">
      <alignment horizontal="center" vertical="center" wrapText="1"/>
    </xf>
    <xf numFmtId="49"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xf>
    <xf numFmtId="0" fontId="8" fillId="0" borderId="2" xfId="1" applyFont="1" applyBorder="1" applyAlignment="1">
      <alignment horizontal="center" vertical="center"/>
    </xf>
    <xf numFmtId="165" fontId="8" fillId="0" borderId="1" xfId="1" applyNumberFormat="1" applyFont="1" applyBorder="1" applyAlignment="1">
      <alignment horizontal="center" vertical="center"/>
    </xf>
    <xf numFmtId="164" fontId="10" fillId="4" borderId="1" xfId="1" applyNumberFormat="1" applyFont="1" applyFill="1" applyBorder="1" applyAlignment="1">
      <alignment horizontal="center" vertical="center"/>
    </xf>
    <xf numFmtId="0" fontId="8" fillId="4" borderId="2" xfId="1" applyFont="1" applyFill="1" applyBorder="1" applyAlignment="1">
      <alignment horizontal="center" vertical="center"/>
    </xf>
    <xf numFmtId="0" fontId="8"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8" fillId="0" borderId="1" xfId="1" applyNumberFormat="1" applyFont="1" applyBorder="1" applyAlignment="1">
      <alignment horizontal="center"/>
    </xf>
    <xf numFmtId="0" fontId="8" fillId="0" borderId="1" xfId="1" applyFont="1" applyBorder="1" applyAlignment="1">
      <alignment horizontal="center" vertical="center"/>
    </xf>
    <xf numFmtId="0" fontId="8" fillId="0" borderId="1" xfId="1" applyFont="1" applyBorder="1" applyAlignment="1">
      <alignment horizontal="center"/>
    </xf>
    <xf numFmtId="0" fontId="5" fillId="0" borderId="1" xfId="1" applyFont="1" applyBorder="1" applyAlignment="1">
      <alignment horizontal="center" vertical="center" textRotation="90" wrapText="1"/>
    </xf>
    <xf numFmtId="0" fontId="11" fillId="0" borderId="0" xfId="1" applyFont="1"/>
    <xf numFmtId="0" fontId="5" fillId="0" borderId="0" xfId="1" applyFont="1" applyAlignment="1">
      <alignment vertical="center"/>
    </xf>
    <xf numFmtId="0" fontId="5" fillId="0" borderId="0" xfId="1" applyFont="1" applyBorder="1"/>
    <xf numFmtId="0" fontId="12" fillId="0" borderId="0" xfId="0" applyFont="1" applyFill="1" applyAlignment="1"/>
    <xf numFmtId="0" fontId="6" fillId="0" borderId="0" xfId="0" applyFont="1" applyFill="1" applyAlignment="1"/>
    <xf numFmtId="0" fontId="13" fillId="0" borderId="0" xfId="1" applyFont="1" applyAlignment="1">
      <alignment horizontal="center" vertical="center"/>
    </xf>
    <xf numFmtId="0" fontId="8" fillId="0" borderId="0" xfId="1" applyFont="1" applyAlignment="1">
      <alignment horizontal="center" vertical="center"/>
    </xf>
    <xf numFmtId="0" fontId="10" fillId="0" borderId="0" xfId="1" applyFont="1" applyBorder="1" applyAlignment="1">
      <alignment horizontal="center" vertical="center" wrapText="1"/>
    </xf>
    <xf numFmtId="0" fontId="38" fillId="0" borderId="1" xfId="747" applyFont="1" applyFill="1" applyBorder="1" applyAlignment="1">
      <alignment horizontal="left" vertical="center" wrapText="1"/>
    </xf>
    <xf numFmtId="0" fontId="6" fillId="0" borderId="1" xfId="0" applyFont="1" applyFill="1" applyBorder="1" applyAlignment="1">
      <alignment horizontal="center" vertical="center"/>
    </xf>
    <xf numFmtId="164" fontId="8" fillId="27" borderId="1" xfId="1" applyNumberFormat="1" applyFont="1" applyFill="1" applyBorder="1" applyAlignment="1">
      <alignment horizontal="center" vertical="center"/>
    </xf>
    <xf numFmtId="164" fontId="8" fillId="27" borderId="1" xfId="1"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10" fillId="0" borderId="0" xfId="1" applyFont="1" applyBorder="1" applyAlignment="1">
      <alignment horizontal="center" vertical="center" wrapText="1"/>
    </xf>
    <xf numFmtId="0" fontId="13" fillId="0" borderId="0" xfId="1" applyFont="1" applyAlignment="1">
      <alignment horizontal="center" vertical="center"/>
    </xf>
    <xf numFmtId="0" fontId="8" fillId="0" borderId="0" xfId="1" applyFont="1" applyAlignment="1">
      <alignment horizontal="center" vertical="top"/>
    </xf>
    <xf numFmtId="0" fontId="14" fillId="0" borderId="0" xfId="1" applyFont="1" applyAlignment="1">
      <alignment horizontal="center"/>
    </xf>
    <xf numFmtId="0" fontId="6" fillId="0" borderId="0" xfId="0" applyFont="1" applyFill="1" applyAlignment="1">
      <alignment horizontal="center"/>
    </xf>
    <xf numFmtId="0" fontId="8" fillId="0" borderId="1" xfId="1" applyFont="1" applyBorder="1" applyAlignment="1">
      <alignment horizontal="center" vertical="center" wrapText="1"/>
    </xf>
    <xf numFmtId="0" fontId="8" fillId="0" borderId="1" xfId="1" applyFont="1" applyBorder="1" applyAlignment="1">
      <alignment horizontal="center" vertical="center" textRotation="90" wrapText="1"/>
    </xf>
    <xf numFmtId="0" fontId="9" fillId="0" borderId="0" xfId="3" applyFont="1" applyAlignment="1">
      <alignment horizontal="left" vertical="center" wrapText="1"/>
    </xf>
    <xf numFmtId="0" fontId="10" fillId="0" borderId="0" xfId="1" applyFont="1" applyBorder="1" applyAlignment="1">
      <alignment horizontal="center" vertical="center" wrapText="1"/>
    </xf>
    <xf numFmtId="0" fontId="14" fillId="0" borderId="0" xfId="1" applyFont="1" applyAlignment="1">
      <alignment horizontal="center" vertical="center"/>
    </xf>
    <xf numFmtId="0" fontId="13" fillId="0" borderId="0" xfId="1" applyFont="1" applyAlignment="1">
      <alignment horizontal="center" vertical="center"/>
    </xf>
    <xf numFmtId="0" fontId="8" fillId="0" borderId="0" xfId="1" applyFont="1" applyAlignment="1">
      <alignment horizontal="center" vertical="top"/>
    </xf>
    <xf numFmtId="0" fontId="14" fillId="0" borderId="0" xfId="1" applyFont="1" applyAlignment="1">
      <alignment horizontal="center"/>
    </xf>
    <xf numFmtId="0" fontId="12" fillId="0" borderId="0" xfId="0" applyFont="1" applyFill="1" applyAlignment="1">
      <alignment horizontal="center"/>
    </xf>
    <xf numFmtId="0" fontId="6" fillId="0" borderId="0" xfId="0" applyFont="1" applyFill="1" applyAlignment="1">
      <alignment horizontal="center"/>
    </xf>
    <xf numFmtId="0" fontId="9" fillId="0" borderId="0" xfId="748" applyFont="1" applyAlignment="1"/>
    <xf numFmtId="0" fontId="9" fillId="0" borderId="0" xfId="748" applyFont="1" applyAlignment="1">
      <alignment vertical="center"/>
    </xf>
    <xf numFmtId="164" fontId="8" fillId="0" borderId="1" xfId="1" applyNumberFormat="1" applyFont="1" applyBorder="1" applyAlignment="1">
      <alignment vertical="center"/>
    </xf>
    <xf numFmtId="165" fontId="6" fillId="2"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164" fontId="10" fillId="3" borderId="1" xfId="1" applyNumberFormat="1" applyFont="1" applyFill="1" applyBorder="1" applyAlignment="1">
      <alignment horizontal="center"/>
    </xf>
    <xf numFmtId="164" fontId="10" fillId="4" borderId="1" xfId="1" applyNumberFormat="1" applyFont="1" applyFill="1" applyBorder="1" applyAlignment="1">
      <alignment horizontal="center"/>
    </xf>
    <xf numFmtId="0" fontId="6" fillId="0" borderId="12" xfId="0" applyFont="1" applyBorder="1" applyAlignment="1">
      <alignment horizontal="left" vertical="center" wrapText="1"/>
    </xf>
    <xf numFmtId="0" fontId="6" fillId="0" borderId="12" xfId="0" applyFont="1" applyFill="1" applyBorder="1" applyAlignment="1">
      <alignment horizontal="left" vertical="center" wrapText="1"/>
    </xf>
    <xf numFmtId="0" fontId="9" fillId="0" borderId="0" xfId="748" applyFont="1" applyAlignment="1">
      <alignment horizontal="left" vertical="center" wrapText="1"/>
    </xf>
    <xf numFmtId="164" fontId="8" fillId="28" borderId="1" xfId="1" applyNumberFormat="1" applyFont="1" applyFill="1" applyBorder="1" applyAlignment="1">
      <alignment horizontal="center" vertical="center"/>
    </xf>
    <xf numFmtId="165" fontId="6" fillId="2" borderId="2" xfId="0" applyNumberFormat="1" applyFont="1" applyFill="1" applyBorder="1" applyAlignment="1">
      <alignment horizontal="center" vertical="center" wrapText="1"/>
    </xf>
    <xf numFmtId="0" fontId="6" fillId="0" borderId="0" xfId="0" applyFont="1"/>
    <xf numFmtId="0" fontId="6" fillId="0" borderId="0" xfId="0" applyFont="1" applyFill="1"/>
    <xf numFmtId="0" fontId="7" fillId="0" borderId="0" xfId="2" applyFont="1" applyFill="1"/>
    <xf numFmtId="0" fontId="7" fillId="0" borderId="0" xfId="2" applyFont="1" applyAlignment="1">
      <alignment horizontal="center" vertical="center"/>
    </xf>
    <xf numFmtId="0" fontId="10" fillId="0" borderId="0" xfId="1" applyFont="1" applyAlignment="1">
      <alignment vertical="center"/>
    </xf>
    <xf numFmtId="0" fontId="6" fillId="0" borderId="0" xfId="0" applyFont="1"/>
    <xf numFmtId="0" fontId="6" fillId="0" borderId="0" xfId="0" applyFont="1" applyFill="1" applyBorder="1" applyAlignment="1">
      <alignment wrapText="1"/>
    </xf>
    <xf numFmtId="0" fontId="6" fillId="0" borderId="0" xfId="0" applyFont="1" applyAlignment="1">
      <alignment wrapText="1"/>
    </xf>
    <xf numFmtId="0" fontId="6" fillId="0" borderId="0" xfId="0" applyFont="1" applyAlignment="1">
      <alignment wrapText="1"/>
    </xf>
    <xf numFmtId="0" fontId="6" fillId="0" borderId="0" xfId="0" applyFont="1" applyFill="1" applyAlignment="1">
      <alignment wrapText="1"/>
    </xf>
    <xf numFmtId="0" fontId="6" fillId="0" borderId="0" xfId="0" applyFont="1" applyFill="1" applyAlignment="1">
      <alignment wrapText="1"/>
    </xf>
    <xf numFmtId="165" fontId="6" fillId="0" borderId="0" xfId="0" applyNumberFormat="1" applyFont="1" applyFill="1" applyBorder="1" applyAlignment="1">
      <alignment horizontal="center" vertical="center" wrapText="1"/>
    </xf>
    <xf numFmtId="0" fontId="6" fillId="0" borderId="0" xfId="0" applyFont="1" applyFill="1" applyBorder="1" applyAlignment="1">
      <alignment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6" fillId="27"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69" fontId="6" fillId="0"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8" fillId="0" borderId="1" xfId="749" applyFont="1" applyFill="1" applyBorder="1" applyAlignment="1">
      <alignment horizontal="center" vertical="center" wrapText="1"/>
    </xf>
    <xf numFmtId="0" fontId="38" fillId="29" borderId="1" xfId="747" applyFont="1" applyFill="1" applyBorder="1" applyAlignment="1">
      <alignment horizontal="left" vertical="center" wrapText="1"/>
    </xf>
    <xf numFmtId="0" fontId="6" fillId="3" borderId="0" xfId="0" applyFont="1" applyFill="1"/>
    <xf numFmtId="0" fontId="6" fillId="30" borderId="1" xfId="0" applyFont="1" applyFill="1" applyBorder="1" applyAlignment="1">
      <alignment horizontal="center" vertical="center" wrapText="1"/>
    </xf>
    <xf numFmtId="165" fontId="6" fillId="30" borderId="1" xfId="0" applyNumberFormat="1" applyFont="1" applyFill="1" applyBorder="1" applyAlignment="1">
      <alignment horizontal="center" vertical="center" wrapText="1"/>
    </xf>
    <xf numFmtId="49" fontId="6" fillId="30" borderId="1" xfId="0" applyNumberFormat="1" applyFont="1" applyFill="1" applyBorder="1" applyAlignment="1">
      <alignment horizontal="center" vertical="center" wrapText="1"/>
    </xf>
    <xf numFmtId="1" fontId="6" fillId="30" borderId="1" xfId="0" applyNumberFormat="1" applyFont="1" applyFill="1" applyBorder="1" applyAlignment="1">
      <alignment horizontal="center" vertical="center" wrapText="1"/>
    </xf>
    <xf numFmtId="169" fontId="6" fillId="30" borderId="1" xfId="0" applyNumberFormat="1" applyFont="1" applyFill="1" applyBorder="1" applyAlignment="1">
      <alignment horizontal="center" vertical="center" wrapText="1"/>
    </xf>
    <xf numFmtId="0" fontId="6" fillId="30" borderId="12" xfId="0" applyFont="1" applyFill="1" applyBorder="1" applyAlignment="1">
      <alignment horizontal="center" vertical="center"/>
    </xf>
    <xf numFmtId="0" fontId="6" fillId="30" borderId="1" xfId="0" applyFont="1" applyFill="1" applyBorder="1" applyAlignment="1">
      <alignment horizontal="center" vertical="center"/>
    </xf>
    <xf numFmtId="0" fontId="8" fillId="30" borderId="1" xfId="46" applyFont="1" applyFill="1" applyBorder="1" applyAlignment="1">
      <alignment horizontal="left" vertical="center" wrapText="1"/>
    </xf>
    <xf numFmtId="0" fontId="8" fillId="30" borderId="1" xfId="46" applyFont="1" applyFill="1" applyBorder="1" applyAlignment="1">
      <alignment horizontal="center" vertical="center" wrapText="1"/>
    </xf>
    <xf numFmtId="0" fontId="6" fillId="31" borderId="1" xfId="0" applyFont="1" applyFill="1" applyBorder="1" applyAlignment="1">
      <alignment horizontal="center" vertical="center" wrapText="1"/>
    </xf>
    <xf numFmtId="165" fontId="6" fillId="31" borderId="1" xfId="0" applyNumberFormat="1" applyFont="1" applyFill="1" applyBorder="1" applyAlignment="1">
      <alignment horizontal="center" vertical="center" wrapText="1"/>
    </xf>
    <xf numFmtId="1" fontId="6" fillId="31" borderId="1" xfId="0" applyNumberFormat="1" applyFont="1" applyFill="1" applyBorder="1" applyAlignment="1">
      <alignment horizontal="center" vertical="center" wrapText="1"/>
    </xf>
    <xf numFmtId="169" fontId="6" fillId="31" borderId="1" xfId="0" applyNumberFormat="1" applyFont="1" applyFill="1" applyBorder="1" applyAlignment="1">
      <alignment horizontal="center" vertical="center" wrapText="1"/>
    </xf>
    <xf numFmtId="0" fontId="6" fillId="31" borderId="12" xfId="0" applyFont="1" applyFill="1" applyBorder="1" applyAlignment="1">
      <alignment horizontal="center" vertical="center"/>
    </xf>
    <xf numFmtId="0" fontId="6" fillId="31" borderId="1" xfId="0" applyFont="1" applyFill="1" applyBorder="1" applyAlignment="1">
      <alignment horizontal="center" vertical="center"/>
    </xf>
    <xf numFmtId="0" fontId="8" fillId="31" borderId="1" xfId="46" applyFont="1" applyFill="1" applyBorder="1" applyAlignment="1">
      <alignment horizontal="left" vertical="center" wrapText="1"/>
    </xf>
    <xf numFmtId="0" fontId="8" fillId="31" borderId="1" xfId="46" applyFont="1" applyFill="1" applyBorder="1" applyAlignment="1">
      <alignment horizontal="center" vertical="center" wrapText="1"/>
    </xf>
    <xf numFmtId="0" fontId="6" fillId="32" borderId="1" xfId="0" applyFont="1" applyFill="1" applyBorder="1" applyAlignment="1">
      <alignment horizontal="center" vertical="center" wrapText="1"/>
    </xf>
    <xf numFmtId="165" fontId="6" fillId="32" borderId="1" xfId="0" applyNumberFormat="1" applyFont="1" applyFill="1" applyBorder="1" applyAlignment="1">
      <alignment horizontal="center" vertical="center" wrapText="1"/>
    </xf>
    <xf numFmtId="1" fontId="6" fillId="32" borderId="1" xfId="0" applyNumberFormat="1" applyFont="1" applyFill="1" applyBorder="1" applyAlignment="1">
      <alignment horizontal="center" vertical="center" wrapText="1"/>
    </xf>
    <xf numFmtId="169" fontId="6" fillId="32" borderId="1" xfId="0" applyNumberFormat="1" applyFont="1" applyFill="1" applyBorder="1" applyAlignment="1">
      <alignment horizontal="center" vertical="center" wrapText="1"/>
    </xf>
    <xf numFmtId="0" fontId="6" fillId="32" borderId="12" xfId="0" applyFont="1" applyFill="1" applyBorder="1" applyAlignment="1">
      <alignment horizontal="center" vertical="center"/>
    </xf>
    <xf numFmtId="0" fontId="6" fillId="32" borderId="1" xfId="0" applyFont="1" applyFill="1" applyBorder="1" applyAlignment="1">
      <alignment horizontal="center" vertical="center"/>
    </xf>
    <xf numFmtId="0" fontId="8" fillId="32" borderId="1" xfId="46" applyFont="1" applyFill="1" applyBorder="1" applyAlignment="1">
      <alignment horizontal="left" vertical="center" wrapText="1"/>
    </xf>
    <xf numFmtId="0" fontId="8" fillId="32" borderId="1" xfId="46"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29" borderId="12" xfId="0" applyFont="1" applyFill="1" applyBorder="1" applyAlignment="1">
      <alignment horizontal="left" vertical="center" wrapText="1"/>
    </xf>
    <xf numFmtId="49" fontId="6" fillId="27" borderId="1" xfId="0" applyNumberFormat="1" applyFont="1" applyFill="1" applyBorder="1" applyAlignment="1">
      <alignment horizontal="center" vertical="center" wrapText="1"/>
    </xf>
    <xf numFmtId="0" fontId="6" fillId="29" borderId="1" xfId="0" applyFont="1" applyFill="1" applyBorder="1" applyAlignment="1">
      <alignment horizontal="left" vertical="center" wrapText="1"/>
    </xf>
    <xf numFmtId="49" fontId="6" fillId="32" borderId="1" xfId="0" applyNumberFormat="1" applyFont="1" applyFill="1" applyBorder="1" applyAlignment="1">
      <alignment horizontal="center" vertical="center" wrapText="1"/>
    </xf>
    <xf numFmtId="49" fontId="6" fillId="31" borderId="1" xfId="0" applyNumberFormat="1" applyFont="1" applyFill="1" applyBorder="1" applyAlignment="1">
      <alignment horizontal="center" vertical="center" wrapText="1"/>
    </xf>
    <xf numFmtId="0" fontId="6" fillId="2" borderId="0" xfId="0" applyFont="1" applyFill="1"/>
    <xf numFmtId="4" fontId="8" fillId="32" borderId="1" xfId="46" applyNumberFormat="1" applyFont="1" applyFill="1" applyBorder="1" applyAlignment="1">
      <alignment horizontal="left" vertical="center" wrapText="1"/>
    </xf>
    <xf numFmtId="0" fontId="6" fillId="33" borderId="1" xfId="0" applyFont="1" applyFill="1" applyBorder="1" applyAlignment="1">
      <alignment horizontal="center" vertical="center" wrapText="1"/>
    </xf>
    <xf numFmtId="165" fontId="6" fillId="33" borderId="1" xfId="0" applyNumberFormat="1" applyFont="1" applyFill="1" applyBorder="1" applyAlignment="1">
      <alignment horizontal="center" vertical="center" wrapText="1"/>
    </xf>
    <xf numFmtId="49" fontId="6" fillId="33" borderId="1" xfId="0" applyNumberFormat="1" applyFont="1" applyFill="1" applyBorder="1" applyAlignment="1">
      <alignment horizontal="center" vertical="center" wrapText="1"/>
    </xf>
    <xf numFmtId="165" fontId="41" fillId="3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Fill="1" applyBorder="1" applyAlignment="1">
      <alignment horizontal="center" vertical="center" textRotation="90" wrapText="1"/>
    </xf>
    <xf numFmtId="0" fontId="6" fillId="0" borderId="14"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6" fillId="3" borderId="14" xfId="0" applyFont="1" applyFill="1" applyBorder="1" applyAlignment="1">
      <alignment horizontal="center" vertical="center" textRotation="90" wrapText="1"/>
    </xf>
    <xf numFmtId="0" fontId="6" fillId="0" borderId="13" xfId="2" applyFont="1" applyFill="1" applyBorder="1" applyAlignment="1">
      <alignment horizontal="center" vertical="center" wrapText="1"/>
    </xf>
    <xf numFmtId="0" fontId="6" fillId="0" borderId="13"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0" borderId="13" xfId="0" applyFont="1" applyFill="1" applyBorder="1" applyAlignment="1">
      <alignment vertical="center" textRotation="90" wrapText="1"/>
    </xf>
    <xf numFmtId="0" fontId="6" fillId="0" borderId="13"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4" xfId="0" applyFont="1" applyFill="1" applyBorder="1" applyAlignment="1">
      <alignment horizontal="center" vertical="center" textRotation="90" wrapText="1"/>
    </xf>
    <xf numFmtId="0" fontId="6" fillId="0" borderId="12" xfId="0" applyFont="1" applyBorder="1" applyAlignment="1">
      <alignment horizontal="center" vertical="center" wrapText="1"/>
    </xf>
    <xf numFmtId="0" fontId="6" fillId="0" borderId="1" xfId="2"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2" xfId="0" applyFont="1" applyFill="1" applyBorder="1" applyAlignment="1">
      <alignment horizontal="center" vertical="center" textRotation="90" wrapText="1"/>
    </xf>
    <xf numFmtId="0" fontId="6" fillId="0" borderId="0" xfId="0" applyFont="1" applyFill="1" applyAlignment="1">
      <alignment horizontal="right"/>
    </xf>
    <xf numFmtId="165" fontId="6" fillId="0" borderId="0" xfId="0" applyNumberFormat="1" applyFont="1"/>
    <xf numFmtId="0" fontId="42" fillId="0" borderId="0" xfId="0" applyFont="1" applyFill="1" applyAlignment="1">
      <alignment horizontal="center" vertical="center"/>
    </xf>
    <xf numFmtId="0" fontId="42" fillId="0" borderId="0" xfId="0" applyFont="1" applyFill="1" applyAlignment="1">
      <alignment horizontal="center" vertical="center"/>
    </xf>
    <xf numFmtId="0" fontId="42" fillId="0" borderId="0" xfId="0" applyFont="1" applyFill="1" applyAlignment="1">
      <alignment vertical="center"/>
    </xf>
    <xf numFmtId="0" fontId="12" fillId="0" borderId="0" xfId="2" applyFont="1" applyAlignment="1">
      <alignment horizontal="right"/>
    </xf>
    <xf numFmtId="0" fontId="8" fillId="0" borderId="0" xfId="1" applyFont="1" applyAlignment="1">
      <alignment vertical="top"/>
    </xf>
    <xf numFmtId="0" fontId="8" fillId="0" borderId="0" xfId="1" applyFont="1" applyFill="1" applyAlignment="1">
      <alignment vertical="top"/>
    </xf>
    <xf numFmtId="0" fontId="14" fillId="0" borderId="0" xfId="1" applyFont="1" applyAlignment="1">
      <alignment vertical="center"/>
    </xf>
    <xf numFmtId="0" fontId="14" fillId="0" borderId="0" xfId="1" applyFont="1" applyFill="1" applyAlignment="1">
      <alignment vertical="center"/>
    </xf>
    <xf numFmtId="0" fontId="42" fillId="0" borderId="0" xfId="0" applyFont="1" applyFill="1" applyAlignment="1">
      <alignment horizontal="center"/>
    </xf>
    <xf numFmtId="0" fontId="42" fillId="0" borderId="0" xfId="0" applyFont="1" applyFill="1" applyAlignment="1">
      <alignment horizontal="center"/>
    </xf>
    <xf numFmtId="0" fontId="12" fillId="0" borderId="0" xfId="2" applyFont="1" applyFill="1" applyAlignment="1">
      <alignment horizontal="right"/>
    </xf>
    <xf numFmtId="0" fontId="12" fillId="0" borderId="0" xfId="2" applyFont="1" applyFill="1" applyAlignment="1">
      <alignment horizontal="right" vertical="center"/>
    </xf>
    <xf numFmtId="0" fontId="9" fillId="0" borderId="0" xfId="0" applyFont="1" applyFill="1"/>
    <xf numFmtId="0" fontId="9" fillId="0" borderId="0" xfId="748" applyFont="1" applyAlignment="1">
      <alignment vertical="center" wrapText="1"/>
    </xf>
    <xf numFmtId="165" fontId="6" fillId="0" borderId="16"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xf>
    <xf numFmtId="165" fontId="6" fillId="2" borderId="16" xfId="0" applyNumberFormat="1"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0" fontId="38" fillId="27" borderId="1" xfId="747" applyFont="1" applyFill="1" applyBorder="1" applyAlignment="1">
      <alignment horizontal="left" vertical="center" wrapText="1"/>
    </xf>
    <xf numFmtId="0" fontId="6" fillId="0" borderId="2" xfId="0" applyFont="1" applyFill="1" applyBorder="1" applyAlignment="1">
      <alignment horizontal="center" vertical="center" wrapText="1"/>
    </xf>
    <xf numFmtId="165" fontId="6" fillId="28" borderId="1" xfId="0" applyNumberFormat="1" applyFont="1" applyFill="1" applyBorder="1" applyAlignment="1">
      <alignment horizontal="center" vertical="center" wrapText="1"/>
    </xf>
    <xf numFmtId="165" fontId="6" fillId="3" borderId="16" xfId="0" applyNumberFormat="1" applyFont="1" applyFill="1" applyBorder="1" applyAlignment="1">
      <alignment horizontal="center" vertical="center" wrapText="1"/>
    </xf>
    <xf numFmtId="165" fontId="6" fillId="3" borderId="1" xfId="2"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27" borderId="12" xfId="0" applyFont="1" applyFill="1" applyBorder="1" applyAlignment="1">
      <alignment horizontal="left" vertical="center" wrapText="1"/>
    </xf>
    <xf numFmtId="2" fontId="6" fillId="27" borderId="1" xfId="0" applyNumberFormat="1" applyFont="1" applyFill="1" applyBorder="1" applyAlignment="1">
      <alignment horizontal="center" vertical="center" wrapText="1"/>
    </xf>
    <xf numFmtId="2" fontId="6" fillId="28" borderId="1" xfId="0" applyNumberFormat="1" applyFont="1" applyFill="1" applyBorder="1" applyAlignment="1">
      <alignment horizontal="center" vertical="center" wrapText="1"/>
    </xf>
    <xf numFmtId="0" fontId="6" fillId="28" borderId="12" xfId="0" applyFont="1" applyFill="1" applyBorder="1" applyAlignment="1">
      <alignment horizontal="left" vertical="center" wrapText="1"/>
    </xf>
    <xf numFmtId="0" fontId="6" fillId="28" borderId="1" xfId="0" applyFont="1" applyFill="1" applyBorder="1" applyAlignment="1">
      <alignment horizontal="left" vertical="center" wrapText="1"/>
    </xf>
    <xf numFmtId="165" fontId="6" fillId="3" borderId="2" xfId="0" applyNumberFormat="1" applyFont="1" applyFill="1" applyBorder="1" applyAlignment="1">
      <alignment horizontal="center" vertical="center" wrapText="1"/>
    </xf>
    <xf numFmtId="165" fontId="6" fillId="3" borderId="1" xfId="0" applyNumberFormat="1" applyFont="1" applyFill="1" applyBorder="1"/>
    <xf numFmtId="0" fontId="6" fillId="0" borderId="1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2" applyFont="1" applyFill="1" applyBorder="1" applyAlignment="1">
      <alignment horizontal="center" vertical="center" textRotation="90" wrapText="1"/>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wrapText="1"/>
    </xf>
    <xf numFmtId="1" fontId="9" fillId="0" borderId="0" xfId="0" applyNumberFormat="1" applyFont="1" applyFill="1" applyBorder="1" applyAlignment="1">
      <alignment vertical="top"/>
    </xf>
    <xf numFmtId="1" fontId="9" fillId="0" borderId="18" xfId="0" applyNumberFormat="1" applyFont="1" applyFill="1" applyBorder="1" applyAlignment="1">
      <alignment horizontal="center" vertical="top"/>
    </xf>
    <xf numFmtId="0" fontId="42" fillId="0" borderId="0" xfId="0" applyFont="1" applyFill="1" applyAlignment="1"/>
    <xf numFmtId="0" fontId="12" fillId="0" borderId="0" xfId="2" applyFont="1" applyAlignment="1">
      <alignment horizontal="right" vertical="center"/>
    </xf>
    <xf numFmtId="165" fontId="6" fillId="0" borderId="1" xfId="0" applyNumberFormat="1" applyFont="1" applyBorder="1" applyAlignment="1">
      <alignment horizontal="center" vertical="center"/>
    </xf>
    <xf numFmtId="165" fontId="38" fillId="0" borderId="1" xfId="51" applyNumberFormat="1" applyFont="1" applyFill="1" applyBorder="1" applyAlignment="1">
      <alignment horizontal="center" vertical="center"/>
    </xf>
    <xf numFmtId="165" fontId="38" fillId="27" borderId="1" xfId="51" applyNumberFormat="1" applyFont="1" applyFill="1" applyBorder="1" applyAlignment="1">
      <alignment horizontal="center" vertical="center"/>
    </xf>
    <xf numFmtId="165" fontId="38" fillId="28" borderId="1" xfId="51" applyNumberFormat="1" applyFont="1" applyFill="1" applyBorder="1" applyAlignment="1">
      <alignment horizontal="center" vertical="center"/>
    </xf>
    <xf numFmtId="165" fontId="38" fillId="3" borderId="1" xfId="51" applyNumberFormat="1" applyFont="1" applyFill="1" applyBorder="1" applyAlignment="1">
      <alignment horizontal="center" vertical="center"/>
    </xf>
    <xf numFmtId="49" fontId="38" fillId="3" borderId="1" xfId="51"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38" fillId="0" borderId="1" xfId="51" applyNumberFormat="1" applyFont="1" applyFill="1" applyBorder="1" applyAlignment="1">
      <alignment horizontal="center" vertical="center"/>
    </xf>
    <xf numFmtId="0" fontId="6" fillId="27" borderId="1" xfId="0" applyFont="1" applyFill="1" applyBorder="1" applyAlignment="1">
      <alignment horizontal="left" vertical="center" wrapText="1"/>
    </xf>
    <xf numFmtId="2" fontId="38" fillId="0" borderId="1" xfId="51" applyNumberFormat="1" applyFont="1" applyFill="1" applyBorder="1" applyAlignment="1">
      <alignment horizontal="center" vertical="center" wrapText="1"/>
    </xf>
    <xf numFmtId="2" fontId="38" fillId="3" borderId="1" xfId="51" applyNumberFormat="1" applyFont="1" applyFill="1" applyBorder="1" applyAlignment="1">
      <alignment horizontal="center" vertical="center"/>
    </xf>
    <xf numFmtId="165" fontId="38" fillId="3" borderId="1" xfId="51" applyNumberFormat="1" applyFont="1" applyFill="1" applyBorder="1" applyAlignment="1">
      <alignment horizontal="center" vertical="center" wrapText="1"/>
    </xf>
    <xf numFmtId="49" fontId="38" fillId="0" borderId="1" xfId="51" applyNumberFormat="1" applyFont="1" applyFill="1" applyBorder="1" applyAlignment="1">
      <alignment horizontal="center" vertical="center"/>
    </xf>
    <xf numFmtId="0" fontId="38" fillId="0" borderId="1" xfId="51" applyFont="1" applyFill="1" applyBorder="1" applyAlignment="1">
      <alignment horizontal="center" vertical="center"/>
    </xf>
    <xf numFmtId="0" fontId="38" fillId="0" borderId="13" xfId="51" applyFont="1" applyFill="1" applyBorder="1" applyAlignment="1">
      <alignment horizontal="center" vertical="center" wrapText="1"/>
    </xf>
    <xf numFmtId="0" fontId="38" fillId="0" borderId="1" xfId="51" applyFont="1" applyFill="1" applyBorder="1" applyAlignment="1">
      <alignment horizontal="center" vertical="center" textRotation="90" wrapText="1"/>
    </xf>
    <xf numFmtId="0" fontId="38" fillId="0" borderId="1" xfId="51" applyFont="1" applyFill="1" applyBorder="1" applyAlignment="1">
      <alignment horizontal="center" vertical="center" wrapText="1"/>
    </xf>
    <xf numFmtId="0" fontId="38" fillId="0" borderId="14" xfId="51" applyFont="1" applyFill="1" applyBorder="1" applyAlignment="1">
      <alignment horizontal="center" vertical="center" wrapText="1"/>
    </xf>
    <xf numFmtId="0" fontId="38" fillId="0" borderId="1" xfId="51" applyFont="1" applyFill="1" applyBorder="1" applyAlignment="1">
      <alignment horizontal="center" vertical="center"/>
    </xf>
    <xf numFmtId="0" fontId="38" fillId="0" borderId="1" xfId="51" applyFont="1" applyFill="1" applyBorder="1" applyAlignment="1">
      <alignment horizontal="center" vertical="center" wrapText="1"/>
    </xf>
    <xf numFmtId="0" fontId="38" fillId="0" borderId="2" xfId="51" applyFont="1" applyFill="1" applyBorder="1" applyAlignment="1">
      <alignment horizontal="center" vertical="center" wrapText="1"/>
    </xf>
    <xf numFmtId="0" fontId="38" fillId="0" borderId="15" xfId="51" applyFont="1" applyFill="1" applyBorder="1" applyAlignment="1">
      <alignment horizontal="center" vertical="center" wrapText="1"/>
    </xf>
    <xf numFmtId="0" fontId="38" fillId="0" borderId="16" xfId="51" applyFont="1" applyFill="1" applyBorder="1" applyAlignment="1">
      <alignment horizontal="center" vertical="center" wrapText="1"/>
    </xf>
    <xf numFmtId="0" fontId="38" fillId="0" borderId="15" xfId="51" applyFont="1" applyFill="1" applyBorder="1" applyAlignment="1">
      <alignment horizontal="center" vertical="center"/>
    </xf>
    <xf numFmtId="0" fontId="38" fillId="0" borderId="16" xfId="51" applyFont="1" applyFill="1" applyBorder="1" applyAlignment="1">
      <alignment horizontal="center" vertical="center"/>
    </xf>
    <xf numFmtId="0" fontId="38" fillId="0" borderId="2" xfId="51" applyFont="1" applyFill="1" applyBorder="1" applyAlignment="1">
      <alignment horizontal="center" vertical="center"/>
    </xf>
    <xf numFmtId="0" fontId="38" fillId="0" borderId="17" xfId="51" applyFont="1" applyFill="1" applyBorder="1" applyAlignment="1">
      <alignment horizontal="center" vertical="center"/>
    </xf>
    <xf numFmtId="0" fontId="38" fillId="0" borderId="18" xfId="51" applyFont="1" applyFill="1" applyBorder="1" applyAlignment="1">
      <alignment horizontal="center" vertical="center"/>
    </xf>
    <xf numFmtId="0" fontId="38" fillId="0" borderId="19" xfId="51" applyFont="1" applyFill="1" applyBorder="1" applyAlignment="1">
      <alignment horizontal="center" vertical="center"/>
    </xf>
    <xf numFmtId="0" fontId="43" fillId="0" borderId="0" xfId="51" applyFont="1" applyFill="1" applyBorder="1" applyAlignment="1">
      <alignment vertical="center"/>
    </xf>
    <xf numFmtId="0" fontId="38" fillId="0" borderId="12" xfId="51" applyFont="1" applyFill="1" applyBorder="1" applyAlignment="1">
      <alignment horizontal="center" vertical="center" wrapText="1"/>
    </xf>
    <xf numFmtId="0" fontId="38" fillId="0" borderId="20" xfId="51" applyFont="1" applyFill="1" applyBorder="1" applyAlignment="1">
      <alignment horizontal="center" vertical="center"/>
    </xf>
    <xf numFmtId="0" fontId="38" fillId="0" borderId="21" xfId="51" applyFont="1" applyFill="1" applyBorder="1" applyAlignment="1">
      <alignment horizontal="center" vertical="center"/>
    </xf>
    <xf numFmtId="0" fontId="38" fillId="0" borderId="22" xfId="51" applyFont="1" applyFill="1" applyBorder="1" applyAlignment="1">
      <alignment horizontal="center" vertical="center"/>
    </xf>
    <xf numFmtId="0" fontId="9" fillId="0" borderId="0" xfId="750" applyFont="1" applyFill="1" applyBorder="1" applyAlignment="1"/>
    <xf numFmtId="0" fontId="9" fillId="0" borderId="0" xfId="750" applyFont="1" applyFill="1" applyBorder="1" applyAlignment="1">
      <alignment horizontal="center"/>
    </xf>
    <xf numFmtId="0" fontId="9" fillId="0" borderId="18" xfId="750" applyFont="1" applyFill="1" applyBorder="1" applyAlignment="1">
      <alignment horizontal="center"/>
    </xf>
    <xf numFmtId="0" fontId="6" fillId="0" borderId="0" xfId="0" applyFont="1" applyFill="1" applyAlignment="1">
      <alignment vertical="center"/>
    </xf>
    <xf numFmtId="0" fontId="6"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9" fillId="0" borderId="0" xfId="0" applyFont="1" applyFill="1" applyAlignment="1">
      <alignment horizontal="center"/>
    </xf>
    <xf numFmtId="0" fontId="43" fillId="0" borderId="0" xfId="49" applyFont="1" applyFill="1" applyBorder="1" applyAlignment="1"/>
    <xf numFmtId="0" fontId="9" fillId="0" borderId="0" xfId="0" applyFont="1" applyFill="1" applyAlignment="1"/>
    <xf numFmtId="0" fontId="9" fillId="0" borderId="0" xfId="0" applyFont="1" applyFill="1" applyAlignment="1">
      <alignment horizontal="center"/>
    </xf>
    <xf numFmtId="0" fontId="43" fillId="0" borderId="0" xfId="49" applyFont="1" applyFill="1" applyBorder="1" applyAlignment="1">
      <alignment horizontal="center"/>
    </xf>
    <xf numFmtId="0" fontId="6" fillId="28" borderId="1" xfId="0" applyFont="1" applyFill="1" applyBorder="1" applyAlignment="1">
      <alignment horizontal="center" vertical="center"/>
    </xf>
    <xf numFmtId="0" fontId="6" fillId="3" borderId="1" xfId="0" applyFont="1" applyFill="1" applyBorder="1"/>
    <xf numFmtId="0" fontId="6" fillId="3" borderId="1" xfId="0" applyFont="1" applyFill="1" applyBorder="1" applyAlignment="1">
      <alignment horizontal="center" vertical="center"/>
    </xf>
    <xf numFmtId="0" fontId="6" fillId="0" borderId="0" xfId="0" applyFont="1" applyBorder="1"/>
    <xf numFmtId="0" fontId="9" fillId="0" borderId="18" xfId="750" applyFont="1" applyFill="1" applyBorder="1" applyAlignment="1"/>
    <xf numFmtId="0" fontId="14" fillId="0" borderId="0" xfId="1" applyFont="1" applyAlignment="1"/>
    <xf numFmtId="0" fontId="44" fillId="0" borderId="0" xfId="49" applyFont="1" applyFill="1" applyBorder="1" applyAlignment="1">
      <alignment horizontal="center"/>
    </xf>
    <xf numFmtId="0" fontId="6" fillId="3" borderId="1" xfId="0" applyFont="1" applyFill="1" applyBorder="1" applyAlignment="1">
      <alignment wrapText="1"/>
    </xf>
    <xf numFmtId="165" fontId="38" fillId="0" borderId="0" xfId="51" applyNumberFormat="1" applyFont="1" applyFill="1" applyBorder="1" applyAlignment="1">
      <alignment horizontal="center" vertical="center"/>
    </xf>
    <xf numFmtId="49" fontId="38" fillId="27" borderId="1" xfId="51" applyNumberFormat="1" applyFont="1" applyFill="1" applyBorder="1" applyAlignment="1">
      <alignment horizontal="center" vertical="center" wrapText="1"/>
    </xf>
    <xf numFmtId="165" fontId="38" fillId="3" borderId="16" xfId="51" applyNumberFormat="1" applyFont="1" applyFill="1" applyBorder="1" applyAlignment="1">
      <alignment horizontal="center" vertical="center"/>
    </xf>
    <xf numFmtId="49" fontId="38" fillId="0" borderId="1" xfId="51" applyNumberFormat="1" applyFont="1" applyFill="1" applyBorder="1" applyAlignment="1">
      <alignment horizontal="center" vertical="center" wrapText="1"/>
    </xf>
    <xf numFmtId="165" fontId="6" fillId="2" borderId="1" xfId="41" applyNumberFormat="1" applyFont="1" applyFill="1" applyBorder="1" applyAlignment="1">
      <alignment horizontal="center" vertical="center" wrapText="1"/>
    </xf>
    <xf numFmtId="0" fontId="6" fillId="27" borderId="12" xfId="41" applyFont="1" applyFill="1" applyBorder="1" applyAlignment="1">
      <alignment horizontal="left" vertical="center" wrapText="1"/>
    </xf>
    <xf numFmtId="49" fontId="6" fillId="27" borderId="1" xfId="41" applyNumberFormat="1" applyFont="1" applyFill="1" applyBorder="1" applyAlignment="1">
      <alignment horizontal="center" vertical="center" wrapText="1"/>
    </xf>
    <xf numFmtId="0" fontId="6" fillId="2" borderId="1" xfId="41" applyFont="1" applyFill="1" applyBorder="1" applyAlignment="1">
      <alignment horizontal="center" vertical="center" wrapText="1"/>
    </xf>
    <xf numFmtId="2" fontId="6" fillId="0" borderId="0" xfId="0" applyNumberFormat="1" applyFont="1"/>
    <xf numFmtId="2" fontId="38" fillId="0" borderId="0" xfId="51" applyNumberFormat="1" applyFont="1" applyFill="1" applyBorder="1" applyAlignment="1">
      <alignment horizontal="center" vertical="center" wrapText="1"/>
    </xf>
    <xf numFmtId="2" fontId="6" fillId="0" borderId="0" xfId="0" applyNumberFormat="1" applyFont="1" applyBorder="1"/>
    <xf numFmtId="2" fontId="38" fillId="0" borderId="0" xfId="51" applyNumberFormat="1" applyFont="1" applyFill="1" applyBorder="1" applyAlignment="1">
      <alignment horizontal="center" vertical="center"/>
    </xf>
    <xf numFmtId="1" fontId="38" fillId="0" borderId="0" xfId="51" applyNumberFormat="1" applyFont="1" applyFill="1" applyBorder="1" applyAlignment="1">
      <alignment horizontal="center" vertical="center"/>
    </xf>
    <xf numFmtId="49" fontId="38" fillId="0" borderId="0" xfId="51" applyNumberFormat="1" applyFont="1" applyFill="1" applyBorder="1" applyAlignment="1">
      <alignment horizontal="center" vertical="center" wrapText="1"/>
    </xf>
    <xf numFmtId="1" fontId="38" fillId="0" borderId="1" xfId="51" applyNumberFormat="1" applyFont="1" applyFill="1" applyBorder="1" applyAlignment="1">
      <alignment horizontal="center" vertical="center"/>
    </xf>
    <xf numFmtId="2" fontId="38" fillId="27" borderId="1" xfId="51" applyNumberFormat="1" applyFont="1" applyFill="1" applyBorder="1" applyAlignment="1">
      <alignment horizontal="center" vertical="center"/>
    </xf>
    <xf numFmtId="2" fontId="6" fillId="3" borderId="1" xfId="0" applyNumberFormat="1" applyFont="1" applyFill="1" applyBorder="1"/>
    <xf numFmtId="1" fontId="38" fillId="3" borderId="1" xfId="51" applyNumberFormat="1" applyFont="1" applyFill="1" applyBorder="1" applyAlignment="1">
      <alignment horizontal="center" vertical="center"/>
    </xf>
    <xf numFmtId="2" fontId="6" fillId="0" borderId="1" xfId="0" applyNumberFormat="1" applyFont="1" applyBorder="1"/>
    <xf numFmtId="2" fontId="45" fillId="0" borderId="0" xfId="51" applyNumberFormat="1" applyFont="1" applyFill="1" applyBorder="1" applyAlignment="1">
      <alignment horizontal="center" vertical="center"/>
    </xf>
    <xf numFmtId="0" fontId="6" fillId="27" borderId="1" xfId="41" applyFont="1" applyFill="1" applyBorder="1" applyAlignment="1">
      <alignment horizontal="left" vertical="center" wrapText="1"/>
    </xf>
    <xf numFmtId="2" fontId="38" fillId="0" borderId="0" xfId="51" applyNumberFormat="1" applyFont="1" applyFill="1" applyBorder="1" applyAlignment="1">
      <alignment horizontal="center" vertical="center" textRotation="90" wrapText="1"/>
    </xf>
    <xf numFmtId="2" fontId="6" fillId="0" borderId="0" xfId="0" applyNumberFormat="1" applyFont="1" applyFill="1" applyBorder="1" applyAlignment="1">
      <alignment horizontal="center" vertical="center" textRotation="90" wrapText="1"/>
    </xf>
    <xf numFmtId="2" fontId="6" fillId="0" borderId="1" xfId="0" applyNumberFormat="1" applyFont="1" applyBorder="1" applyAlignment="1">
      <alignment horizontal="center" vertical="center" wrapText="1"/>
    </xf>
    <xf numFmtId="2" fontId="38" fillId="0" borderId="1" xfId="51" applyNumberFormat="1" applyFont="1" applyFill="1" applyBorder="1" applyAlignment="1">
      <alignment horizontal="center" vertical="center" textRotation="90" wrapText="1"/>
    </xf>
    <xf numFmtId="2" fontId="6" fillId="0" borderId="1" xfId="0" applyNumberFormat="1" applyFont="1" applyFill="1" applyBorder="1" applyAlignment="1">
      <alignment horizontal="center" vertical="center" textRotation="90" wrapText="1"/>
    </xf>
    <xf numFmtId="2" fontId="38" fillId="0" borderId="1" xfId="51" applyNumberFormat="1" applyFont="1" applyFill="1" applyBorder="1" applyAlignment="1">
      <alignment horizontal="center" vertical="center" wrapText="1"/>
    </xf>
    <xf numFmtId="2" fontId="38" fillId="0" borderId="0" xfId="51" applyNumberFormat="1" applyFont="1" applyFill="1" applyBorder="1" applyAlignment="1">
      <alignment horizontal="center" vertical="center" wrapText="1"/>
    </xf>
    <xf numFmtId="2" fontId="38" fillId="0" borderId="0" xfId="51" applyNumberFormat="1" applyFont="1" applyFill="1" applyBorder="1" applyAlignment="1">
      <alignment horizontal="center" vertical="center"/>
    </xf>
    <xf numFmtId="2" fontId="38" fillId="0" borderId="1" xfId="51" applyNumberFormat="1" applyFont="1" applyFill="1" applyBorder="1" applyAlignment="1">
      <alignment horizontal="center" vertical="center"/>
    </xf>
    <xf numFmtId="2" fontId="43" fillId="0" borderId="0" xfId="51" applyNumberFormat="1" applyFont="1" applyFill="1" applyBorder="1" applyAlignment="1">
      <alignment horizontal="center" vertical="center"/>
    </xf>
    <xf numFmtId="2" fontId="38" fillId="0" borderId="17" xfId="51" applyNumberFormat="1" applyFont="1" applyFill="1" applyBorder="1" applyAlignment="1">
      <alignment horizontal="center" vertical="center" wrapText="1"/>
    </xf>
    <xf numFmtId="2" fontId="38" fillId="0" borderId="18" xfId="51" applyNumberFormat="1" applyFont="1" applyFill="1" applyBorder="1" applyAlignment="1">
      <alignment horizontal="center" vertical="center" wrapText="1"/>
    </xf>
    <xf numFmtId="2" fontId="38" fillId="0" borderId="19" xfId="51" applyNumberFormat="1" applyFont="1" applyFill="1" applyBorder="1" applyAlignment="1">
      <alignment horizontal="center" vertical="center" wrapText="1"/>
    </xf>
    <xf numFmtId="2" fontId="38" fillId="0" borderId="23" xfId="51" applyNumberFormat="1" applyFont="1" applyFill="1" applyBorder="1" applyAlignment="1">
      <alignment horizontal="center" vertical="center" wrapText="1"/>
    </xf>
    <xf numFmtId="2" fontId="38" fillId="0" borderId="24" xfId="51" applyNumberFormat="1" applyFont="1" applyFill="1" applyBorder="1" applyAlignment="1">
      <alignment horizontal="center" vertical="center" wrapText="1"/>
    </xf>
    <xf numFmtId="2" fontId="6" fillId="0" borderId="2" xfId="750" applyNumberFormat="1" applyFont="1" applyFill="1" applyBorder="1" applyAlignment="1">
      <alignment horizontal="center" vertical="center"/>
    </xf>
    <xf numFmtId="2" fontId="6" fillId="0" borderId="15" xfId="750" applyNumberFormat="1" applyFont="1" applyFill="1" applyBorder="1" applyAlignment="1">
      <alignment horizontal="center" vertical="center"/>
    </xf>
    <xf numFmtId="2" fontId="6" fillId="0" borderId="16" xfId="750" applyNumberFormat="1" applyFont="1" applyFill="1" applyBorder="1" applyAlignment="1">
      <alignment horizontal="center" vertical="center"/>
    </xf>
    <xf numFmtId="2" fontId="38" fillId="0" borderId="20" xfId="51" applyNumberFormat="1" applyFont="1" applyFill="1" applyBorder="1" applyAlignment="1">
      <alignment horizontal="center" vertical="center" wrapText="1"/>
    </xf>
    <xf numFmtId="2" fontId="38" fillId="0" borderId="21" xfId="51" applyNumberFormat="1" applyFont="1" applyFill="1" applyBorder="1" applyAlignment="1">
      <alignment horizontal="center" vertical="center" wrapText="1"/>
    </xf>
    <xf numFmtId="2" fontId="38" fillId="0" borderId="22" xfId="51" applyNumberFormat="1" applyFont="1" applyFill="1" applyBorder="1" applyAlignment="1">
      <alignment horizontal="center" vertical="center" wrapText="1"/>
    </xf>
    <xf numFmtId="2" fontId="9" fillId="0" borderId="0" xfId="750" applyNumberFormat="1" applyFont="1" applyFill="1" applyBorder="1" applyAlignment="1">
      <alignment horizontal="center"/>
    </xf>
    <xf numFmtId="2" fontId="6" fillId="0" borderId="0" xfId="0" applyNumberFormat="1" applyFont="1" applyFill="1" applyAlignment="1">
      <alignment horizontal="center"/>
    </xf>
    <xf numFmtId="2" fontId="12" fillId="0" borderId="0" xfId="0" applyNumberFormat="1" applyFont="1" applyFill="1" applyAlignment="1">
      <alignment horizontal="center"/>
    </xf>
    <xf numFmtId="2" fontId="6" fillId="0" borderId="0" xfId="0" applyNumberFormat="1" applyFont="1" applyFill="1"/>
    <xf numFmtId="2" fontId="6" fillId="0" borderId="0" xfId="0" applyNumberFormat="1" applyFont="1" applyFill="1" applyAlignment="1">
      <alignment horizontal="right"/>
    </xf>
    <xf numFmtId="2" fontId="8" fillId="0" borderId="0" xfId="1" applyNumberFormat="1" applyFont="1" applyAlignment="1">
      <alignment horizontal="center" vertical="top"/>
    </xf>
    <xf numFmtId="2" fontId="13" fillId="0" borderId="0" xfId="1" applyNumberFormat="1" applyFont="1" applyAlignment="1">
      <alignment horizontal="center" vertical="center"/>
    </xf>
    <xf numFmtId="2" fontId="43" fillId="0" borderId="0" xfId="49" applyNumberFormat="1" applyFont="1" applyFill="1" applyBorder="1" applyAlignment="1">
      <alignment horizontal="center"/>
    </xf>
    <xf numFmtId="2" fontId="43" fillId="0" borderId="0" xfId="49" applyNumberFormat="1" applyFont="1" applyFill="1" applyBorder="1" applyAlignment="1">
      <alignment horizontal="center" wrapText="1"/>
    </xf>
    <xf numFmtId="2" fontId="12" fillId="0" borderId="0" xfId="2" applyNumberFormat="1" applyFont="1" applyAlignment="1">
      <alignment horizontal="right"/>
    </xf>
    <xf numFmtId="2" fontId="12" fillId="0" borderId="0" xfId="2" applyNumberFormat="1" applyFont="1" applyAlignment="1">
      <alignment horizontal="right" vertical="center"/>
    </xf>
    <xf numFmtId="164" fontId="38" fillId="0" borderId="1" xfId="51" applyNumberFormat="1" applyFont="1" applyFill="1" applyBorder="1" applyAlignment="1">
      <alignment horizontal="center" vertical="center"/>
    </xf>
    <xf numFmtId="164" fontId="38" fillId="27" borderId="1" xfId="51" applyNumberFormat="1" applyFont="1" applyFill="1" applyBorder="1" applyAlignment="1">
      <alignment horizontal="center" vertical="center"/>
    </xf>
    <xf numFmtId="0" fontId="38" fillId="0" borderId="1" xfId="51" applyNumberFormat="1" applyFont="1" applyFill="1" applyBorder="1" applyAlignment="1">
      <alignment horizontal="center" vertical="center" wrapText="1"/>
    </xf>
    <xf numFmtId="164" fontId="38" fillId="3" borderId="1" xfId="51" applyNumberFormat="1" applyFont="1" applyFill="1" applyBorder="1" applyAlignment="1">
      <alignment horizontal="center" vertical="center"/>
    </xf>
    <xf numFmtId="0" fontId="38" fillId="0" borderId="1" xfId="51" applyNumberFormat="1" applyFont="1" applyFill="1" applyBorder="1" applyAlignment="1">
      <alignment horizontal="center" vertical="center"/>
    </xf>
    <xf numFmtId="0" fontId="6" fillId="0" borderId="1" xfId="750" applyFont="1" applyFill="1" applyBorder="1" applyAlignment="1">
      <alignment horizontal="center" vertical="center"/>
    </xf>
    <xf numFmtId="0" fontId="9" fillId="0" borderId="0" xfId="750" applyFont="1" applyFill="1" applyBorder="1" applyAlignment="1">
      <alignment horizontal="center"/>
    </xf>
    <xf numFmtId="0" fontId="46" fillId="0" borderId="0" xfId="2" applyFont="1" applyFill="1" applyAlignment="1">
      <alignment horizontal="right"/>
    </xf>
    <xf numFmtId="2" fontId="10" fillId="0" borderId="0" xfId="2" applyNumberFormat="1" applyFont="1" applyAlignment="1">
      <alignment vertical="center"/>
    </xf>
    <xf numFmtId="2" fontId="8" fillId="0" borderId="0" xfId="2" applyNumberFormat="1" applyFont="1" applyAlignment="1">
      <alignment vertical="center"/>
    </xf>
    <xf numFmtId="2" fontId="9" fillId="0" borderId="0" xfId="748" applyNumberFormat="1" applyFont="1" applyAlignment="1"/>
    <xf numFmtId="2" fontId="9" fillId="0" borderId="0" xfId="748" applyNumberFormat="1" applyFont="1" applyAlignment="1">
      <alignment horizontal="left" vertical="center"/>
    </xf>
    <xf numFmtId="2" fontId="8" fillId="0" borderId="0" xfId="2" applyNumberFormat="1" applyFont="1"/>
    <xf numFmtId="49" fontId="6" fillId="0" borderId="1" xfId="41" applyNumberFormat="1" applyFont="1" applyFill="1" applyBorder="1" applyAlignment="1">
      <alignment horizontal="center" vertical="center" wrapText="1"/>
    </xf>
    <xf numFmtId="0" fontId="38" fillId="3" borderId="1" xfId="51" applyNumberFormat="1" applyFont="1" applyFill="1" applyBorder="1" applyAlignment="1">
      <alignment horizontal="center" vertical="center" wrapText="1"/>
    </xf>
    <xf numFmtId="2" fontId="6" fillId="0" borderId="1" xfId="750" applyNumberFormat="1" applyFont="1" applyFill="1" applyBorder="1" applyAlignment="1">
      <alignment horizontal="center"/>
    </xf>
    <xf numFmtId="2" fontId="9" fillId="0" borderId="0" xfId="750" applyNumberFormat="1" applyFont="1" applyFill="1" applyBorder="1" applyAlignment="1"/>
    <xf numFmtId="2" fontId="9" fillId="0" borderId="0" xfId="750" applyNumberFormat="1" applyFont="1" applyFill="1" applyBorder="1" applyAlignment="1">
      <alignment horizontal="center"/>
    </xf>
    <xf numFmtId="2" fontId="8" fillId="0" borderId="0" xfId="1" applyNumberFormat="1" applyFont="1" applyAlignment="1">
      <alignment horizontal="center" vertical="top"/>
    </xf>
    <xf numFmtId="2" fontId="8" fillId="0" borderId="0" xfId="1" applyNumberFormat="1" applyFont="1" applyAlignment="1">
      <alignment horizontal="center" vertical="center"/>
    </xf>
    <xf numFmtId="0" fontId="38" fillId="0" borderId="0" xfId="51"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38" fillId="0" borderId="0" xfId="747"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38" fillId="3" borderId="1" xfId="51" applyNumberFormat="1" applyFont="1" applyFill="1" applyBorder="1" applyAlignment="1">
      <alignment horizontal="center" vertical="center"/>
    </xf>
    <xf numFmtId="0" fontId="38" fillId="0" borderId="18" xfId="51" applyFont="1" applyFill="1" applyBorder="1" applyAlignment="1">
      <alignment horizontal="center" vertical="center" wrapText="1"/>
    </xf>
    <xf numFmtId="0" fontId="38" fillId="0" borderId="19" xfId="51" applyFont="1" applyFill="1" applyBorder="1" applyAlignment="1">
      <alignment horizontal="center" vertical="center" wrapText="1"/>
    </xf>
    <xf numFmtId="0" fontId="6" fillId="0" borderId="0" xfId="0" applyFont="1" applyFill="1" applyBorder="1"/>
    <xf numFmtId="0" fontId="38" fillId="0" borderId="21" xfId="51" applyFont="1" applyFill="1" applyBorder="1" applyAlignment="1">
      <alignment horizontal="center" vertical="center" wrapText="1"/>
    </xf>
    <xf numFmtId="0" fontId="38" fillId="0" borderId="22" xfId="51" applyFont="1" applyFill="1" applyBorder="1" applyAlignment="1">
      <alignment horizontal="center" vertical="center" wrapText="1"/>
    </xf>
    <xf numFmtId="0" fontId="47" fillId="0" borderId="0" xfId="0" applyFont="1" applyFill="1" applyAlignment="1">
      <alignment horizontal="center" vertical="top" wrapText="1"/>
    </xf>
    <xf numFmtId="0" fontId="6" fillId="0" borderId="0" xfId="0" applyFont="1" applyFill="1" applyAlignment="1">
      <alignment horizontal="center" vertical="center" wrapText="1"/>
    </xf>
    <xf numFmtId="2" fontId="6" fillId="0" borderId="0" xfId="0" applyNumberFormat="1" applyFont="1" applyFill="1" applyAlignment="1">
      <alignment horizontal="center" vertical="center" wrapText="1"/>
    </xf>
    <xf numFmtId="0" fontId="43" fillId="0" borderId="0" xfId="49" applyFont="1" applyFill="1" applyBorder="1" applyAlignment="1">
      <alignment horizontal="center" vertical="center"/>
    </xf>
    <xf numFmtId="0" fontId="8" fillId="0" borderId="0" xfId="1" applyFont="1" applyAlignment="1">
      <alignment horizontal="center" vertical="center"/>
    </xf>
    <xf numFmtId="0" fontId="43" fillId="0" borderId="0" xfId="49" applyFont="1" applyFill="1" applyBorder="1" applyAlignment="1">
      <alignment horizontal="center" vertical="center"/>
    </xf>
    <xf numFmtId="0" fontId="9" fillId="0" borderId="0" xfId="748" applyFont="1" applyAlignment="1">
      <alignment horizontal="left" vertical="center"/>
    </xf>
    <xf numFmtId="0" fontId="8" fillId="0" borderId="0" xfId="2" applyFont="1"/>
    <xf numFmtId="0" fontId="7"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0" fontId="6" fillId="0" borderId="1" xfId="41" applyFont="1" applyFill="1" applyBorder="1" applyAlignment="1">
      <alignment horizontal="center" vertical="center" wrapText="1"/>
    </xf>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49" fontId="38" fillId="2" borderId="1" xfId="51" applyNumberFormat="1" applyFont="1" applyFill="1" applyBorder="1" applyAlignment="1">
      <alignment horizontal="center" vertical="center" wrapText="1"/>
    </xf>
    <xf numFmtId="0" fontId="7" fillId="0" borderId="14" xfId="2" applyFont="1" applyFill="1" applyBorder="1" applyAlignment="1">
      <alignment horizontal="center" vertical="center" wrapText="1"/>
    </xf>
    <xf numFmtId="0" fontId="8" fillId="0" borderId="12" xfId="1" applyFont="1" applyBorder="1" applyAlignment="1">
      <alignment horizontal="center" vertical="center" wrapText="1"/>
    </xf>
    <xf numFmtId="0" fontId="7" fillId="0" borderId="1" xfId="2" applyFont="1" applyBorder="1" applyAlignment="1">
      <alignment horizontal="center" vertical="center" wrapText="1"/>
    </xf>
    <xf numFmtId="0" fontId="7" fillId="0" borderId="12" xfId="2" applyFont="1" applyFill="1" applyBorder="1" applyAlignment="1">
      <alignment horizontal="center" vertical="center" wrapText="1"/>
    </xf>
    <xf numFmtId="0" fontId="47" fillId="0" borderId="1" xfId="0" applyFont="1" applyFill="1" applyBorder="1" applyAlignment="1">
      <alignment horizontal="center" vertical="center" wrapText="1"/>
    </xf>
    <xf numFmtId="0" fontId="7" fillId="0" borderId="0" xfId="2" applyFont="1" applyBorder="1" applyAlignment="1">
      <alignment horizontal="center" vertical="center"/>
    </xf>
    <xf numFmtId="0" fontId="48" fillId="0" borderId="18" xfId="2" applyFont="1" applyFill="1" applyBorder="1" applyAlignment="1">
      <alignment horizontal="center"/>
    </xf>
    <xf numFmtId="0" fontId="43" fillId="0" borderId="0" xfId="49" applyFont="1" applyFill="1" applyBorder="1" applyAlignment="1">
      <alignment horizontal="center"/>
    </xf>
    <xf numFmtId="0" fontId="7" fillId="0" borderId="0" xfId="2" applyFont="1" applyFill="1" applyAlignment="1">
      <alignment vertical="center"/>
    </xf>
    <xf numFmtId="49" fontId="8" fillId="0" borderId="0" xfId="1" applyNumberFormat="1" applyFont="1" applyBorder="1" applyAlignment="1">
      <alignment horizontal="center" vertical="center"/>
    </xf>
    <xf numFmtId="0" fontId="7" fillId="0" borderId="1" xfId="2" applyFont="1" applyBorder="1"/>
    <xf numFmtId="0" fontId="7" fillId="0" borderId="1" xfId="2" applyFont="1" applyBorder="1" applyAlignment="1">
      <alignment vertical="center"/>
    </xf>
    <xf numFmtId="0" fontId="7" fillId="0" borderId="1" xfId="2" applyFont="1" applyFill="1" applyBorder="1" applyAlignment="1">
      <alignment horizontal="center" vertical="center" wrapText="1"/>
    </xf>
    <xf numFmtId="0" fontId="47" fillId="0" borderId="1" xfId="2" applyFont="1" applyFill="1" applyBorder="1" applyAlignment="1">
      <alignment horizontal="center" vertical="center" wrapText="1"/>
    </xf>
    <xf numFmtId="0" fontId="47" fillId="0" borderId="13" xfId="2" applyFont="1" applyFill="1" applyBorder="1" applyAlignment="1">
      <alignment horizontal="center" vertical="center" wrapText="1"/>
    </xf>
    <xf numFmtId="0" fontId="7" fillId="0" borderId="1" xfId="2" applyFont="1" applyBorder="1" applyAlignment="1">
      <alignment horizontal="center" vertical="center" textRotation="90"/>
    </xf>
    <xf numFmtId="0" fontId="6" fillId="0" borderId="1" xfId="750" applyFont="1" applyBorder="1" applyAlignment="1">
      <alignment horizontal="center" vertical="center" textRotation="90" wrapText="1"/>
    </xf>
    <xf numFmtId="0" fontId="6" fillId="0" borderId="13" xfId="750" applyFont="1" applyBorder="1" applyAlignment="1">
      <alignment horizontal="center" vertical="center" wrapText="1"/>
    </xf>
    <xf numFmtId="0" fontId="6" fillId="0" borderId="1" xfId="750" applyFont="1" applyBorder="1" applyAlignment="1">
      <alignment horizontal="center" vertical="center" wrapText="1"/>
    </xf>
    <xf numFmtId="0" fontId="7" fillId="0" borderId="13"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47" fillId="0" borderId="14"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2" applyFont="1" applyBorder="1" applyAlignment="1">
      <alignment horizontal="center" vertical="center"/>
    </xf>
    <xf numFmtId="0" fontId="6" fillId="0" borderId="1" xfId="750" applyFont="1" applyBorder="1" applyAlignment="1">
      <alignment horizontal="center" vertical="center" wrapText="1"/>
    </xf>
    <xf numFmtId="0" fontId="6" fillId="0" borderId="14" xfId="750" applyFont="1" applyBorder="1" applyAlignment="1">
      <alignment horizontal="center" vertical="center" wrapText="1"/>
    </xf>
    <xf numFmtId="0" fontId="6" fillId="0" borderId="17" xfId="750" applyFont="1" applyFill="1" applyBorder="1" applyAlignment="1">
      <alignment horizontal="center" vertical="center" wrapText="1"/>
    </xf>
    <xf numFmtId="0" fontId="6" fillId="0" borderId="19" xfId="750" applyFont="1" applyFill="1" applyBorder="1" applyAlignment="1">
      <alignment horizontal="center" vertical="center" wrapText="1"/>
    </xf>
    <xf numFmtId="0" fontId="6" fillId="0" borderId="12" xfId="750" applyFont="1" applyBorder="1" applyAlignment="1">
      <alignment horizontal="center" vertical="center" wrapText="1"/>
    </xf>
    <xf numFmtId="0" fontId="7" fillId="0" borderId="12"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47" fillId="0" borderId="12" xfId="2" applyFont="1" applyFill="1" applyBorder="1" applyAlignment="1">
      <alignment horizontal="center" vertical="center" wrapText="1"/>
    </xf>
    <xf numFmtId="0" fontId="6" fillId="0" borderId="20" xfId="750" applyFont="1" applyFill="1" applyBorder="1" applyAlignment="1">
      <alignment horizontal="center" vertical="center" wrapText="1"/>
    </xf>
    <xf numFmtId="0" fontId="6" fillId="0" borderId="22" xfId="750" applyFont="1" applyFill="1" applyBorder="1" applyAlignment="1">
      <alignment horizontal="center" vertical="center" wrapText="1"/>
    </xf>
    <xf numFmtId="0" fontId="47" fillId="0" borderId="2" xfId="2" applyFont="1" applyFill="1" applyBorder="1" applyAlignment="1">
      <alignment horizontal="center" vertical="center" wrapText="1"/>
    </xf>
    <xf numFmtId="0" fontId="47" fillId="0" borderId="15" xfId="2" applyFont="1" applyFill="1" applyBorder="1" applyAlignment="1">
      <alignment horizontal="center" vertical="center" wrapText="1"/>
    </xf>
    <xf numFmtId="0" fontId="47" fillId="0" borderId="16"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18" xfId="2" applyFont="1" applyFill="1" applyBorder="1"/>
    <xf numFmtId="0" fontId="49" fillId="0" borderId="0" xfId="2" applyFont="1" applyAlignment="1"/>
    <xf numFmtId="0" fontId="7" fillId="0" borderId="0" xfId="2" applyFont="1" applyAlignment="1"/>
    <xf numFmtId="0" fontId="7" fillId="0" borderId="0" xfId="2" applyFont="1" applyAlignment="1">
      <alignment horizontal="center"/>
    </xf>
    <xf numFmtId="0" fontId="49" fillId="0" borderId="0" xfId="2" applyFont="1" applyAlignment="1">
      <alignment horizontal="center"/>
    </xf>
    <xf numFmtId="0" fontId="49" fillId="0" borderId="0" xfId="2" applyFont="1" applyAlignment="1">
      <alignment horizontal="center"/>
    </xf>
    <xf numFmtId="49" fontId="7" fillId="0" borderId="0" xfId="2" applyNumberFormat="1" applyFont="1" applyFill="1"/>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0" fontId="47" fillId="0" borderId="0" xfId="0" applyFont="1" applyFill="1" applyAlignment="1">
      <alignment horizontal="center"/>
    </xf>
    <xf numFmtId="0" fontId="7" fillId="0" borderId="0" xfId="2" applyFont="1" applyFill="1" applyAlignment="1">
      <alignment horizontal="center"/>
    </xf>
    <xf numFmtId="0" fontId="7" fillId="0" borderId="0" xfId="1" applyFont="1" applyFill="1" applyAlignment="1">
      <alignment horizontal="center" vertical="top"/>
    </xf>
    <xf numFmtId="0" fontId="8" fillId="0" borderId="0" xfId="1" applyFont="1" applyFill="1" applyAlignment="1">
      <alignment horizontal="center" vertical="center"/>
    </xf>
    <xf numFmtId="49" fontId="7" fillId="0" borderId="0" xfId="2" applyNumberFormat="1" applyFont="1"/>
    <xf numFmtId="0" fontId="7" fillId="0" borderId="0" xfId="2" applyFont="1" applyFill="1" applyAlignment="1">
      <alignment horizontal="left" vertical="center" wrapText="1"/>
    </xf>
    <xf numFmtId="0" fontId="7" fillId="0" borderId="1" xfId="2" applyFont="1" applyBorder="1" applyAlignment="1">
      <alignment horizontal="center" vertical="center"/>
    </xf>
    <xf numFmtId="49" fontId="7" fillId="0" borderId="1" xfId="2" applyNumberFormat="1" applyFont="1" applyBorder="1" applyAlignment="1">
      <alignment horizontal="center"/>
    </xf>
    <xf numFmtId="0" fontId="7" fillId="0" borderId="0" xfId="2" applyFont="1" applyFill="1" applyBorder="1" applyAlignment="1"/>
    <xf numFmtId="0" fontId="7" fillId="0" borderId="0" xfId="1" applyFont="1" applyAlignment="1">
      <alignment horizontal="center" vertical="top"/>
    </xf>
    <xf numFmtId="0" fontId="8" fillId="0" borderId="0" xfId="1" applyFont="1" applyAlignment="1">
      <alignment vertical="center"/>
    </xf>
    <xf numFmtId="0" fontId="49" fillId="0" borderId="0" xfId="2" applyFont="1" applyAlignment="1">
      <alignment horizontal="center" wrapText="1"/>
    </xf>
    <xf numFmtId="0" fontId="49" fillId="0" borderId="0" xfId="2" applyFont="1" applyAlignment="1">
      <alignment horizontal="center" wrapText="1"/>
    </xf>
    <xf numFmtId="0" fontId="54" fillId="0" borderId="0" xfId="1" applyFont="1"/>
    <xf numFmtId="0" fontId="38" fillId="2" borderId="1" xfId="5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165" fontId="8" fillId="0" borderId="1" xfId="1" applyNumberFormat="1" applyFont="1" applyFill="1" applyBorder="1" applyAlignment="1">
      <alignment horizontal="center" vertical="center"/>
    </xf>
    <xf numFmtId="165" fontId="7" fillId="0" borderId="1" xfId="2" applyNumberFormat="1" applyFont="1" applyFill="1" applyBorder="1" applyAlignment="1">
      <alignment horizontal="center" vertical="center" wrapText="1"/>
    </xf>
    <xf numFmtId="0" fontId="8" fillId="0" borderId="0" xfId="1" applyFont="1" applyAlignment="1">
      <alignment horizontal="center"/>
    </xf>
    <xf numFmtId="0" fontId="8" fillId="3" borderId="1" xfId="1" applyFont="1" applyFill="1" applyBorder="1" applyAlignment="1">
      <alignment horizontal="center" vertical="center"/>
    </xf>
    <xf numFmtId="0" fontId="8" fillId="0" borderId="1" xfId="1" applyFont="1" applyFill="1" applyBorder="1" applyAlignment="1">
      <alignment horizontal="center"/>
    </xf>
    <xf numFmtId="0" fontId="6" fillId="0" borderId="1" xfId="44" applyFont="1" applyBorder="1" applyAlignment="1">
      <alignment horizontal="center" vertical="center" wrapText="1"/>
    </xf>
    <xf numFmtId="0" fontId="8" fillId="0" borderId="13" xfId="1" applyFont="1" applyBorder="1" applyAlignment="1">
      <alignment horizontal="center" vertical="center" wrapText="1"/>
    </xf>
    <xf numFmtId="0" fontId="7" fillId="0" borderId="17"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8" fillId="0" borderId="12" xfId="1" applyFont="1" applyBorder="1" applyAlignment="1">
      <alignment horizontal="center" vertical="center" wrapText="1"/>
    </xf>
    <xf numFmtId="0" fontId="8" fillId="0" borderId="14" xfId="1" applyFont="1" applyBorder="1" applyAlignment="1">
      <alignment horizontal="center" vertical="center" wrapText="1"/>
    </xf>
    <xf numFmtId="0" fontId="55" fillId="0" borderId="0" xfId="1" applyFont="1"/>
    <xf numFmtId="0" fontId="7" fillId="0" borderId="20" xfId="2" applyFont="1" applyFill="1" applyBorder="1" applyAlignment="1">
      <alignment horizontal="center" vertical="center" wrapText="1"/>
    </xf>
    <xf numFmtId="0" fontId="7" fillId="0" borderId="22" xfId="2" applyFont="1" applyFill="1" applyBorder="1" applyAlignment="1">
      <alignment horizontal="center" vertical="center" wrapText="1"/>
    </xf>
    <xf numFmtId="0" fontId="42" fillId="0" borderId="18" xfId="750" applyFont="1" applyBorder="1" applyAlignment="1">
      <alignment horizontal="center" vertical="center"/>
    </xf>
    <xf numFmtId="0" fontId="55" fillId="0" borderId="0" xfId="1" applyFont="1" applyBorder="1"/>
    <xf numFmtId="0" fontId="56" fillId="0" borderId="0" xfId="1" applyFont="1" applyAlignment="1">
      <alignment horizontal="left" vertical="center"/>
    </xf>
    <xf numFmtId="0" fontId="55" fillId="0" borderId="0" xfId="1" applyFont="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xf>
    <xf numFmtId="0" fontId="57" fillId="0" borderId="0" xfId="1" applyFont="1"/>
    <xf numFmtId="0" fontId="6" fillId="0" borderId="0" xfId="0" applyFont="1" applyFill="1" applyAlignment="1">
      <alignment horizontal="left" wrapText="1"/>
    </xf>
    <xf numFmtId="49" fontId="7" fillId="3" borderId="1" xfId="2" applyNumberFormat="1" applyFont="1" applyFill="1" applyBorder="1" applyAlignment="1">
      <alignment horizontal="center" vertical="center" wrapText="1"/>
    </xf>
    <xf numFmtId="49" fontId="7" fillId="3" borderId="1" xfId="2" applyNumberFormat="1" applyFont="1" applyFill="1" applyBorder="1" applyAlignment="1">
      <alignment horizontal="center" vertical="center"/>
    </xf>
    <xf numFmtId="0" fontId="7" fillId="3" borderId="1" xfId="2" applyNumberFormat="1" applyFont="1" applyFill="1" applyBorder="1" applyAlignment="1">
      <alignment horizontal="center" vertical="center" wrapText="1"/>
    </xf>
    <xf numFmtId="0" fontId="47" fillId="0" borderId="1" xfId="2" applyFont="1" applyFill="1" applyBorder="1" applyAlignment="1">
      <alignment horizontal="center" vertical="center" wrapText="1"/>
    </xf>
    <xf numFmtId="0" fontId="47" fillId="0" borderId="19" xfId="2" applyFont="1" applyFill="1" applyBorder="1" applyAlignment="1">
      <alignment horizontal="center" vertical="center" wrapText="1"/>
    </xf>
    <xf numFmtId="0" fontId="47" fillId="0" borderId="22" xfId="2" applyFont="1" applyFill="1" applyBorder="1" applyAlignment="1">
      <alignment horizontal="center" vertical="center" wrapText="1"/>
    </xf>
    <xf numFmtId="0" fontId="7" fillId="0" borderId="0" xfId="2" applyFont="1" applyAlignment="1">
      <alignment horizontal="right" vertical="center"/>
    </xf>
    <xf numFmtId="164" fontId="7" fillId="0" borderId="1" xfId="2" applyNumberFormat="1" applyFont="1" applyFill="1" applyBorder="1" applyAlignment="1">
      <alignment horizontal="center" vertical="center"/>
    </xf>
    <xf numFmtId="164" fontId="7" fillId="0" borderId="1" xfId="2"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xf>
    <xf numFmtId="164" fontId="7" fillId="3" borderId="1" xfId="2" applyNumberFormat="1" applyFont="1" applyFill="1" applyBorder="1" applyAlignment="1">
      <alignment horizontal="center" vertical="center"/>
    </xf>
    <xf numFmtId="164" fontId="7" fillId="3" borderId="1" xfId="2" applyNumberFormat="1" applyFont="1" applyFill="1" applyBorder="1" applyAlignment="1">
      <alignment horizontal="center" vertical="center" wrapText="1"/>
    </xf>
    <xf numFmtId="0" fontId="7" fillId="3" borderId="1" xfId="2" applyNumberFormat="1" applyFont="1" applyFill="1" applyBorder="1" applyAlignment="1">
      <alignment horizontal="center" vertical="center"/>
    </xf>
    <xf numFmtId="164" fontId="48" fillId="3" borderId="1"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0" fontId="47" fillId="0" borderId="1" xfId="2" applyFont="1" applyFill="1" applyBorder="1" applyAlignment="1">
      <alignment horizontal="center" vertical="center" textRotation="90" wrapText="1"/>
    </xf>
    <xf numFmtId="0" fontId="47" fillId="0" borderId="13" xfId="0" applyFont="1" applyFill="1" applyBorder="1" applyAlignment="1">
      <alignment horizontal="center" vertical="center" wrapText="1"/>
    </xf>
    <xf numFmtId="0" fontId="47" fillId="0" borderId="1" xfId="0" applyFont="1" applyFill="1" applyBorder="1" applyAlignment="1">
      <alignment horizontal="center" vertical="center" textRotation="90" wrapText="1"/>
    </xf>
    <xf numFmtId="0" fontId="47" fillId="0" borderId="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8" fillId="0" borderId="0" xfId="2" applyFont="1" applyFill="1" applyBorder="1" applyAlignment="1">
      <alignment horizontal="center"/>
    </xf>
    <xf numFmtId="0" fontId="10" fillId="0" borderId="1" xfId="1" applyFont="1" applyBorder="1" applyAlignment="1">
      <alignment horizontal="center" vertical="center" wrapText="1"/>
    </xf>
    <xf numFmtId="0" fontId="7" fillId="0" borderId="13"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16" xfId="2" applyFont="1" applyBorder="1" applyAlignment="1">
      <alignment horizontal="center" vertical="center" wrapText="1"/>
    </xf>
    <xf numFmtId="0" fontId="6" fillId="0" borderId="0" xfId="2" applyFont="1" applyFill="1" applyAlignment="1">
      <alignment horizontal="center"/>
    </xf>
    <xf numFmtId="0" fontId="54" fillId="0" borderId="1" xfId="1" applyFont="1" applyFill="1" applyBorder="1"/>
    <xf numFmtId="0" fontId="54" fillId="0" borderId="1" xfId="1" applyFont="1" applyBorder="1"/>
    <xf numFmtId="49" fontId="8" fillId="0" borderId="1" xfId="1" applyNumberFormat="1" applyFont="1" applyFill="1" applyBorder="1" applyAlignment="1">
      <alignment horizontal="center" vertical="center"/>
    </xf>
    <xf numFmtId="0" fontId="7" fillId="0" borderId="1" xfId="1" applyFont="1" applyBorder="1" applyAlignment="1">
      <alignment horizontal="center" vertical="center" wrapText="1"/>
    </xf>
    <xf numFmtId="0" fontId="47" fillId="0" borderId="1" xfId="44" applyFont="1" applyBorder="1" applyAlignment="1">
      <alignment horizontal="center" vertical="center" wrapText="1"/>
    </xf>
    <xf numFmtId="0" fontId="7" fillId="0" borderId="1" xfId="1" applyFont="1" applyBorder="1" applyAlignment="1">
      <alignment horizontal="center" vertical="center" wrapText="1"/>
    </xf>
    <xf numFmtId="0" fontId="47" fillId="0" borderId="13" xfId="750" applyFont="1" applyBorder="1" applyAlignment="1">
      <alignment horizontal="center" vertical="center" wrapText="1"/>
    </xf>
    <xf numFmtId="0" fontId="7" fillId="0" borderId="13" xfId="1" applyFont="1" applyBorder="1" applyAlignment="1">
      <alignment horizontal="center" vertical="center" wrapText="1"/>
    </xf>
    <xf numFmtId="0" fontId="47" fillId="0" borderId="1" xfId="750" applyFont="1" applyBorder="1" applyAlignment="1">
      <alignment horizontal="center" vertical="center" wrapText="1"/>
    </xf>
    <xf numFmtId="0" fontId="47" fillId="0" borderId="14" xfId="750"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47" fillId="0" borderId="12" xfId="750" applyFont="1" applyBorder="1" applyAlignment="1">
      <alignment horizontal="center" vertical="center" wrapText="1"/>
    </xf>
    <xf numFmtId="0" fontId="7" fillId="0" borderId="20" xfId="1" applyFont="1" applyBorder="1" applyAlignment="1">
      <alignment horizontal="center" vertical="center" wrapText="1"/>
    </xf>
    <xf numFmtId="0" fontId="7" fillId="0" borderId="22" xfId="1" applyFont="1" applyBorder="1" applyAlignment="1">
      <alignment horizontal="center" vertical="center" wrapText="1"/>
    </xf>
    <xf numFmtId="0" fontId="6" fillId="0" borderId="0" xfId="2" applyFont="1" applyFill="1" applyAlignment="1">
      <alignment horizontal="center" vertical="center"/>
    </xf>
    <xf numFmtId="0" fontId="9" fillId="0" borderId="0" xfId="2" applyFont="1" applyFill="1" applyAlignment="1">
      <alignment horizontal="center" vertical="center"/>
    </xf>
    <xf numFmtId="0" fontId="6" fillId="0" borderId="0" xfId="0" applyFont="1" applyAlignment="1">
      <alignment horizontal="left"/>
    </xf>
    <xf numFmtId="0" fontId="7" fillId="0" borderId="0" xfId="1" applyFont="1"/>
    <xf numFmtId="0" fontId="59" fillId="0" borderId="0" xfId="1" applyFont="1"/>
    <xf numFmtId="0" fontId="60" fillId="0" borderId="0" xfId="748" applyFont="1" applyAlignment="1">
      <alignment horizontal="center"/>
    </xf>
    <xf numFmtId="0" fontId="60" fillId="0" borderId="0" xfId="748" applyFont="1" applyAlignment="1">
      <alignment horizontal="center"/>
    </xf>
    <xf numFmtId="0" fontId="59" fillId="0" borderId="0" xfId="1" applyFont="1" applyAlignment="1">
      <alignment vertical="center"/>
    </xf>
    <xf numFmtId="0" fontId="60" fillId="0" borderId="0" xfId="748" applyFont="1" applyAlignment="1">
      <alignment horizontal="center" vertical="center" wrapText="1"/>
    </xf>
    <xf numFmtId="0" fontId="60" fillId="0" borderId="0" xfId="748" applyFont="1" applyAlignment="1">
      <alignment horizontal="center" vertical="center" wrapText="1"/>
    </xf>
    <xf numFmtId="0" fontId="45" fillId="0" borderId="0" xfId="51" applyFont="1" applyFill="1" applyBorder="1" applyAlignment="1">
      <alignment horizontal="center" vertical="center"/>
    </xf>
    <xf numFmtId="0" fontId="8" fillId="0" borderId="0" xfId="1" applyFont="1" applyBorder="1" applyAlignment="1">
      <alignment horizontal="center" vertical="center" wrapText="1"/>
    </xf>
    <xf numFmtId="170" fontId="62" fillId="34" borderId="25" xfId="75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38" fillId="0" borderId="1" xfId="51" applyFont="1" applyBorder="1" applyAlignment="1">
      <alignment horizontal="center" vertical="center"/>
    </xf>
    <xf numFmtId="3" fontId="6" fillId="0" borderId="0" xfId="41" applyNumberFormat="1" applyFont="1" applyBorder="1" applyAlignment="1">
      <alignment horizontal="center" vertical="center"/>
    </xf>
    <xf numFmtId="170" fontId="62" fillId="0" borderId="25" xfId="751" applyNumberFormat="1" applyFont="1" applyBorder="1" applyAlignment="1">
      <alignment horizontal="center" vertical="center" wrapText="1"/>
    </xf>
    <xf numFmtId="0" fontId="6" fillId="0" borderId="1" xfId="0" applyFont="1" applyBorder="1" applyAlignment="1">
      <alignment wrapText="1"/>
    </xf>
    <xf numFmtId="169" fontId="6" fillId="0" borderId="0" xfId="41" applyNumberFormat="1" applyFont="1" applyBorder="1" applyAlignment="1">
      <alignment horizontal="center" vertical="center" wrapText="1"/>
    </xf>
    <xf numFmtId="170" fontId="62" fillId="2" borderId="25" xfId="751" applyNumberFormat="1" applyFont="1" applyFill="1" applyBorder="1" applyAlignment="1">
      <alignment horizontal="center" vertical="center" wrapText="1"/>
    </xf>
    <xf numFmtId="0" fontId="6" fillId="0" borderId="1" xfId="41" applyFont="1" applyBorder="1" applyAlignment="1">
      <alignment horizontal="center" vertical="center" wrapText="1"/>
    </xf>
    <xf numFmtId="0" fontId="38" fillId="0" borderId="1" xfId="51"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Alignment="1">
      <alignment horizontal="right"/>
    </xf>
    <xf numFmtId="0" fontId="43" fillId="0" borderId="0" xfId="49" applyFont="1" applyFill="1" applyBorder="1" applyAlignment="1">
      <alignment horizontal="center" vertical="center" wrapText="1"/>
    </xf>
    <xf numFmtId="0" fontId="48" fillId="0" borderId="0" xfId="1" applyFont="1"/>
    <xf numFmtId="0" fontId="63" fillId="0" borderId="0" xfId="748" applyFont="1" applyAlignment="1"/>
    <xf numFmtId="0" fontId="63" fillId="0" borderId="0" xfId="748" applyFont="1" applyAlignment="1">
      <alignment horizontal="center"/>
    </xf>
    <xf numFmtId="0" fontId="6" fillId="0" borderId="1" xfId="0" applyFont="1" applyBorder="1"/>
    <xf numFmtId="0" fontId="6" fillId="0" borderId="1" xfId="0" applyFont="1" applyBorder="1" applyAlignment="1">
      <alignment horizontal="center"/>
    </xf>
    <xf numFmtId="0" fontId="42" fillId="0" borderId="0" xfId="46" applyFont="1" applyAlignment="1">
      <alignment horizontal="center" wrapText="1"/>
    </xf>
    <xf numFmtId="0" fontId="42" fillId="0" borderId="0" xfId="46" applyFont="1" applyAlignment="1">
      <alignment wrapText="1"/>
    </xf>
    <xf numFmtId="0" fontId="42" fillId="0" borderId="0" xfId="46" applyFont="1" applyAlignment="1">
      <alignment horizontal="center" vertical="center" wrapText="1"/>
    </xf>
    <xf numFmtId="0" fontId="7" fillId="0" borderId="0" xfId="2" applyFont="1" applyAlignment="1">
      <alignment horizontal="center"/>
    </xf>
    <xf numFmtId="0" fontId="64" fillId="0" borderId="0" xfId="2" applyFont="1" applyFill="1" applyBorder="1" applyAlignment="1">
      <alignment horizontal="center" vertical="center" wrapText="1"/>
    </xf>
    <xf numFmtId="0" fontId="65" fillId="0" borderId="0" xfId="2" applyFont="1" applyFill="1" applyBorder="1" applyAlignment="1">
      <alignment horizontal="center" vertical="center"/>
    </xf>
    <xf numFmtId="0" fontId="64" fillId="0" borderId="0" xfId="2" applyFont="1" applyFill="1" applyBorder="1" applyAlignment="1">
      <alignment vertical="center"/>
    </xf>
    <xf numFmtId="0" fontId="66" fillId="0" borderId="0" xfId="2" applyFont="1" applyFill="1" applyBorder="1" applyAlignment="1">
      <alignment horizontal="center" vertical="center" wrapText="1"/>
    </xf>
    <xf numFmtId="0" fontId="6" fillId="0" borderId="0" xfId="2" applyFont="1" applyFill="1" applyBorder="1" applyAlignment="1">
      <alignment horizontal="center" vertical="center"/>
    </xf>
    <xf numFmtId="0" fontId="66" fillId="0" borderId="0" xfId="2" applyFont="1" applyFill="1" applyBorder="1" applyAlignment="1">
      <alignment vertical="center"/>
    </xf>
    <xf numFmtId="0" fontId="47" fillId="0" borderId="0" xfId="2" applyFont="1" applyFill="1" applyBorder="1" applyAlignment="1">
      <alignment horizontal="center" vertical="center"/>
    </xf>
    <xf numFmtId="0" fontId="7" fillId="0" borderId="0" xfId="2" applyFont="1" applyBorder="1" applyAlignment="1">
      <alignment vertical="center"/>
    </xf>
    <xf numFmtId="3" fontId="47" fillId="0" borderId="0" xfId="2" applyNumberFormat="1" applyFont="1" applyFill="1" applyBorder="1" applyAlignment="1">
      <alignment horizontal="center" vertical="center"/>
    </xf>
    <xf numFmtId="0" fontId="66" fillId="0" borderId="0" xfId="2" applyFont="1" applyFill="1" applyBorder="1" applyAlignment="1">
      <alignment horizontal="center" vertical="center"/>
    </xf>
    <xf numFmtId="0" fontId="67" fillId="0" borderId="0" xfId="2" applyFont="1" applyFill="1" applyBorder="1" applyAlignment="1">
      <alignment horizontal="left" vertical="center" wrapText="1"/>
    </xf>
    <xf numFmtId="0" fontId="64" fillId="0" borderId="0" xfId="2" applyFont="1" applyFill="1" applyBorder="1" applyAlignment="1">
      <alignment horizontal="center" vertical="center"/>
    </xf>
    <xf numFmtId="0" fontId="68" fillId="0" borderId="0" xfId="2" applyFont="1" applyFill="1" applyBorder="1" applyAlignment="1">
      <alignment horizontal="center" vertical="center"/>
    </xf>
    <xf numFmtId="0" fontId="64" fillId="0" borderId="0" xfId="2" applyFont="1" applyFill="1" applyBorder="1" applyAlignment="1">
      <alignment horizontal="left" vertical="center" wrapText="1"/>
    </xf>
    <xf numFmtId="0" fontId="10" fillId="0" borderId="0" xfId="1" applyFont="1" applyAlignment="1">
      <alignment horizontal="center" vertical="center"/>
    </xf>
    <xf numFmtId="0" fontId="9" fillId="0" borderId="0" xfId="748" applyFont="1" applyAlignment="1">
      <alignment horizontal="center" vertical="center"/>
    </xf>
    <xf numFmtId="0" fontId="7" fillId="0" borderId="0" xfId="2" applyFont="1" applyFill="1" applyAlignment="1">
      <alignment horizontal="center"/>
    </xf>
    <xf numFmtId="0" fontId="7" fillId="0" borderId="0" xfId="2" applyFont="1" applyFill="1" applyAlignment="1">
      <alignment wrapText="1"/>
    </xf>
    <xf numFmtId="0" fontId="69" fillId="0" borderId="0" xfId="2" applyFont="1" applyFill="1" applyAlignment="1">
      <alignment wrapText="1"/>
    </xf>
    <xf numFmtId="2" fontId="7" fillId="0" borderId="1" xfId="2" applyNumberFormat="1" applyFont="1" applyFill="1" applyBorder="1" applyAlignment="1">
      <alignment horizontal="center" vertical="center"/>
    </xf>
    <xf numFmtId="2" fontId="7" fillId="0" borderId="1" xfId="2" applyNumberFormat="1" applyFont="1" applyFill="1" applyBorder="1" applyAlignment="1">
      <alignment horizontal="center" vertical="center" wrapText="1"/>
    </xf>
    <xf numFmtId="0" fontId="70" fillId="0" borderId="1" xfId="752" applyFill="1" applyBorder="1" applyAlignment="1">
      <alignment vertical="center" wrapText="1"/>
    </xf>
    <xf numFmtId="0" fontId="7" fillId="0" borderId="1" xfId="2" applyFont="1" applyBorder="1" applyAlignment="1">
      <alignment vertical="center" wrapText="1"/>
    </xf>
    <xf numFmtId="0" fontId="7" fillId="0" borderId="0" xfId="2" applyFont="1" applyAlignment="1">
      <alignment horizontal="center" vertical="center" wrapText="1"/>
    </xf>
    <xf numFmtId="49" fontId="7" fillId="0" borderId="1" xfId="753" applyNumberFormat="1" applyFont="1" applyFill="1" applyBorder="1" applyAlignment="1">
      <alignment horizontal="center" vertical="center" wrapText="1"/>
    </xf>
    <xf numFmtId="49" fontId="7" fillId="0" borderId="1" xfId="2" applyNumberFormat="1" applyFont="1" applyBorder="1" applyAlignment="1">
      <alignment horizontal="center" vertical="center" wrapText="1"/>
    </xf>
    <xf numFmtId="0" fontId="7" fillId="0" borderId="1" xfId="753" applyFont="1" applyFill="1" applyBorder="1" applyAlignment="1">
      <alignment horizontal="center" vertical="center" wrapText="1"/>
    </xf>
    <xf numFmtId="0" fontId="7" fillId="0" borderId="12" xfId="2" applyFont="1" applyBorder="1" applyAlignment="1">
      <alignment horizontal="center" vertical="center" wrapText="1"/>
    </xf>
    <xf numFmtId="0" fontId="7" fillId="0" borderId="1" xfId="753" applyFont="1" applyFill="1" applyBorder="1" applyAlignment="1">
      <alignment horizontal="center" vertical="center" wrapText="1"/>
    </xf>
    <xf numFmtId="0" fontId="48" fillId="0" borderId="0" xfId="2" applyFont="1" applyAlignment="1">
      <alignment horizontal="center" vertical="center" wrapText="1"/>
    </xf>
    <xf numFmtId="0" fontId="7" fillId="0" borderId="0" xfId="2" applyFont="1" applyAlignment="1">
      <alignment horizontal="left"/>
    </xf>
    <xf numFmtId="0" fontId="8" fillId="0" borderId="0" xfId="2" applyFont="1" applyAlignment="1">
      <alignment horizontal="center"/>
    </xf>
    <xf numFmtId="0" fontId="10" fillId="0" borderId="0" xfId="2" applyFont="1" applyAlignment="1">
      <alignment horizontal="center" wrapText="1"/>
    </xf>
    <xf numFmtId="0" fontId="6" fillId="2" borderId="0" xfId="754" applyFont="1" applyFill="1"/>
    <xf numFmtId="0" fontId="71" fillId="2" borderId="0" xfId="754" applyFont="1" applyFill="1" applyAlignment="1">
      <alignment horizontal="center" vertical="center" wrapText="1"/>
    </xf>
    <xf numFmtId="0" fontId="6" fillId="2" borderId="0" xfId="754" applyFont="1" applyFill="1" applyAlignment="1">
      <alignment wrapText="1"/>
    </xf>
    <xf numFmtId="49" fontId="71" fillId="2" borderId="0" xfId="754" applyNumberFormat="1" applyFont="1" applyFill="1" applyAlignment="1">
      <alignment horizontal="center" vertical="center"/>
    </xf>
    <xf numFmtId="0" fontId="71" fillId="0" borderId="0" xfId="754" applyNumberFormat="1" applyFont="1" applyFill="1" applyAlignment="1">
      <alignment horizontal="left" vertical="top" wrapText="1"/>
    </xf>
    <xf numFmtId="0" fontId="6" fillId="0" borderId="0" xfId="754" applyFont="1" applyFill="1"/>
    <xf numFmtId="0" fontId="71" fillId="0" borderId="0" xfId="754" applyFont="1" applyFill="1" applyAlignment="1">
      <alignment horizontal="center" vertical="center" wrapText="1"/>
    </xf>
    <xf numFmtId="0" fontId="6" fillId="0" borderId="0" xfId="754" applyFont="1" applyFill="1" applyAlignment="1">
      <alignment wrapText="1"/>
    </xf>
    <xf numFmtId="49" fontId="71" fillId="0" borderId="0" xfId="754" applyNumberFormat="1" applyFont="1" applyFill="1" applyAlignment="1">
      <alignment horizontal="left" vertical="center"/>
    </xf>
    <xf numFmtId="49" fontId="71" fillId="0" borderId="0" xfId="754" applyNumberFormat="1" applyFont="1" applyFill="1" applyAlignment="1">
      <alignment horizontal="left" vertical="center"/>
    </xf>
    <xf numFmtId="49" fontId="60" fillId="0" borderId="21" xfId="754" applyNumberFormat="1" applyFont="1" applyFill="1" applyBorder="1" applyAlignment="1">
      <alignment horizontal="left" vertical="center"/>
    </xf>
    <xf numFmtId="49" fontId="71" fillId="0" borderId="0" xfId="754" applyNumberFormat="1" applyFont="1" applyFill="1" applyAlignment="1">
      <alignment horizontal="center" vertical="center"/>
    </xf>
    <xf numFmtId="43" fontId="6" fillId="0" borderId="26" xfId="755" applyFont="1" applyFill="1" applyBorder="1" applyAlignment="1">
      <alignment horizontal="left" vertical="center" wrapText="1"/>
    </xf>
    <xf numFmtId="43" fontId="6" fillId="0" borderId="27" xfId="755" applyFont="1" applyFill="1" applyBorder="1" applyAlignment="1">
      <alignment horizontal="left" vertical="center" wrapText="1"/>
    </xf>
    <xf numFmtId="0" fontId="71" fillId="0" borderId="26" xfId="754" applyFont="1" applyFill="1" applyBorder="1" applyAlignment="1">
      <alignment horizontal="center" vertical="center"/>
    </xf>
    <xf numFmtId="0" fontId="6" fillId="0" borderId="27" xfId="754" applyFont="1" applyFill="1" applyBorder="1" applyAlignment="1">
      <alignment horizontal="left" vertical="center" wrapText="1" indent="3"/>
    </xf>
    <xf numFmtId="49" fontId="71" fillId="0" borderId="28" xfId="754" applyNumberFormat="1" applyFont="1" applyFill="1" applyBorder="1" applyAlignment="1">
      <alignment horizontal="center" vertical="center"/>
    </xf>
    <xf numFmtId="43" fontId="6" fillId="0" borderId="29" xfId="755" applyFont="1" applyFill="1" applyBorder="1" applyAlignment="1">
      <alignment horizontal="left" vertical="center" wrapText="1"/>
    </xf>
    <xf numFmtId="43" fontId="6" fillId="0" borderId="1" xfId="755" applyFont="1" applyFill="1" applyBorder="1" applyAlignment="1">
      <alignment horizontal="left" vertical="center" wrapText="1"/>
    </xf>
    <xf numFmtId="0" fontId="71" fillId="0" borderId="30" xfId="754" applyFont="1" applyFill="1" applyBorder="1" applyAlignment="1">
      <alignment horizontal="center" vertical="center"/>
    </xf>
    <xf numFmtId="0" fontId="6" fillId="0" borderId="1" xfId="754" applyFont="1" applyFill="1" applyBorder="1" applyAlignment="1">
      <alignment horizontal="left" vertical="center" wrapText="1" indent="3"/>
    </xf>
    <xf numFmtId="49" fontId="71" fillId="0" borderId="31" xfId="754" applyNumberFormat="1" applyFont="1" applyFill="1" applyBorder="1" applyAlignment="1">
      <alignment horizontal="center" vertical="center"/>
    </xf>
    <xf numFmtId="0" fontId="71" fillId="0" borderId="29" xfId="754" applyFont="1" applyFill="1" applyBorder="1" applyAlignment="1">
      <alignment horizontal="center" vertical="center" wrapText="1"/>
    </xf>
    <xf numFmtId="0" fontId="6" fillId="0" borderId="1" xfId="1" applyFont="1" applyFill="1" applyBorder="1" applyAlignment="1">
      <alignment horizontal="left" vertical="center" wrapText="1" indent="1"/>
    </xf>
    <xf numFmtId="43" fontId="6" fillId="0" borderId="32" xfId="755" applyFont="1" applyFill="1" applyBorder="1" applyAlignment="1">
      <alignment horizontal="left" vertical="center" wrapText="1"/>
    </xf>
    <xf numFmtId="43" fontId="6" fillId="0" borderId="13" xfId="755" applyFont="1" applyFill="1" applyBorder="1" applyAlignment="1">
      <alignment horizontal="left" vertical="center" wrapText="1"/>
    </xf>
    <xf numFmtId="43" fontId="6" fillId="0" borderId="33" xfId="755" applyFont="1" applyFill="1" applyBorder="1" applyAlignment="1">
      <alignment horizontal="left" vertical="center" wrapText="1"/>
    </xf>
    <xf numFmtId="0" fontId="71" fillId="0" borderId="34" xfId="754" applyFont="1" applyFill="1" applyBorder="1" applyAlignment="1">
      <alignment horizontal="center" vertical="center" wrapText="1"/>
    </xf>
    <xf numFmtId="0" fontId="6" fillId="0" borderId="33" xfId="1" applyFont="1" applyFill="1" applyBorder="1" applyAlignment="1">
      <alignment vertical="center" wrapText="1"/>
    </xf>
    <xf numFmtId="49" fontId="71" fillId="0" borderId="35" xfId="1" applyNumberFormat="1" applyFont="1" applyFill="1" applyBorder="1" applyAlignment="1">
      <alignment horizontal="center" vertical="center"/>
    </xf>
    <xf numFmtId="43" fontId="6" fillId="0" borderId="12" xfId="755" applyFont="1" applyFill="1" applyBorder="1" applyAlignment="1">
      <alignment horizontal="left" vertical="center" wrapText="1"/>
    </xf>
    <xf numFmtId="0" fontId="6" fillId="0" borderId="12" xfId="1" applyFont="1" applyFill="1" applyBorder="1" applyAlignment="1">
      <alignment horizontal="left" vertical="center" wrapText="1" indent="1"/>
    </xf>
    <xf numFmtId="49" fontId="71" fillId="0" borderId="36" xfId="1" applyNumberFormat="1" applyFont="1" applyFill="1" applyBorder="1" applyAlignment="1">
      <alignment horizontal="center" vertical="center"/>
    </xf>
    <xf numFmtId="171" fontId="71" fillId="27" borderId="29" xfId="755" applyNumberFormat="1" applyFont="1" applyFill="1" applyBorder="1" applyAlignment="1">
      <alignment horizontal="center" vertical="center"/>
    </xf>
    <xf numFmtId="171" fontId="71" fillId="27" borderId="1" xfId="755" applyNumberFormat="1" applyFont="1" applyFill="1" applyBorder="1" applyAlignment="1">
      <alignment horizontal="center" vertical="center"/>
    </xf>
    <xf numFmtId="43" fontId="71" fillId="27" borderId="1" xfId="755" applyFont="1" applyFill="1" applyBorder="1" applyAlignment="1">
      <alignment horizontal="center" vertical="center"/>
    </xf>
    <xf numFmtId="0" fontId="71" fillId="27" borderId="29" xfId="754" applyFont="1" applyFill="1" applyBorder="1" applyAlignment="1">
      <alignment horizontal="center" vertical="center"/>
    </xf>
    <xf numFmtId="0" fontId="6" fillId="27" borderId="1" xfId="1" applyFont="1" applyFill="1" applyBorder="1" applyAlignment="1">
      <alignment horizontal="left" vertical="center" wrapText="1" indent="1"/>
    </xf>
    <xf numFmtId="49" fontId="71" fillId="27" borderId="31" xfId="1" applyNumberFormat="1" applyFont="1" applyFill="1" applyBorder="1" applyAlignment="1">
      <alignment horizontal="center" vertical="center"/>
    </xf>
    <xf numFmtId="0" fontId="71" fillId="0" borderId="29" xfId="754" applyFont="1" applyFill="1" applyBorder="1" applyAlignment="1">
      <alignment horizontal="center" vertical="center"/>
    </xf>
    <xf numFmtId="0" fontId="6" fillId="0" borderId="1" xfId="754" applyFont="1" applyFill="1" applyBorder="1" applyAlignment="1">
      <alignment horizontal="left" vertical="center" wrapText="1" indent="5"/>
    </xf>
    <xf numFmtId="49" fontId="71" fillId="0" borderId="31" xfId="1" applyNumberFormat="1" applyFont="1" applyFill="1" applyBorder="1" applyAlignment="1">
      <alignment horizontal="center" vertical="center"/>
    </xf>
    <xf numFmtId="172" fontId="6" fillId="31" borderId="29" xfId="754" applyNumberFormat="1" applyFont="1" applyFill="1" applyBorder="1" applyAlignment="1">
      <alignment horizontal="left" vertical="center" wrapText="1"/>
    </xf>
    <xf numFmtId="172" fontId="6" fillId="31" borderId="1" xfId="754" applyNumberFormat="1" applyFont="1" applyFill="1" applyBorder="1" applyAlignment="1">
      <alignment horizontal="left" vertical="center" wrapText="1"/>
    </xf>
    <xf numFmtId="166" fontId="6" fillId="31" borderId="1" xfId="754" applyNumberFormat="1" applyFont="1" applyFill="1" applyBorder="1" applyAlignment="1">
      <alignment horizontal="left" vertical="center" wrapText="1"/>
    </xf>
    <xf numFmtId="172" fontId="47" fillId="31" borderId="1" xfId="754" applyNumberFormat="1" applyFont="1" applyFill="1" applyBorder="1" applyAlignment="1">
      <alignment horizontal="left" vertical="center" wrapText="1"/>
    </xf>
    <xf numFmtId="0" fontId="71" fillId="31" borderId="29" xfId="754" applyFont="1" applyFill="1" applyBorder="1" applyAlignment="1">
      <alignment horizontal="center" vertical="center"/>
    </xf>
    <xf numFmtId="0" fontId="6" fillId="31" borderId="1" xfId="1" applyFont="1" applyFill="1" applyBorder="1" applyAlignment="1">
      <alignment vertical="center"/>
    </xf>
    <xf numFmtId="49" fontId="71" fillId="31" borderId="31" xfId="1" applyNumberFormat="1" applyFont="1" applyFill="1" applyBorder="1" applyAlignment="1">
      <alignment horizontal="center" vertical="center"/>
    </xf>
    <xf numFmtId="0" fontId="28" fillId="2" borderId="0" xfId="756" applyFont="1" applyFill="1" applyAlignment="1">
      <alignment vertical="center"/>
    </xf>
    <xf numFmtId="0" fontId="13" fillId="2" borderId="0" xfId="1" applyFont="1" applyFill="1" applyAlignment="1">
      <alignment horizontal="justify"/>
    </xf>
    <xf numFmtId="0" fontId="72" fillId="2" borderId="0" xfId="757" applyFont="1" applyFill="1" applyAlignment="1">
      <alignment vertical="center" wrapText="1"/>
    </xf>
    <xf numFmtId="43" fontId="60" fillId="27" borderId="29" xfId="755" applyFont="1" applyFill="1" applyBorder="1" applyAlignment="1">
      <alignment horizontal="center" vertical="center"/>
    </xf>
    <xf numFmtId="165" fontId="60" fillId="27" borderId="1" xfId="754" applyNumberFormat="1" applyFont="1" applyFill="1" applyBorder="1" applyAlignment="1">
      <alignment horizontal="center" vertical="center"/>
    </xf>
    <xf numFmtId="43" fontId="60" fillId="27" borderId="1" xfId="755" applyFont="1" applyFill="1" applyBorder="1" applyAlignment="1">
      <alignment horizontal="center" vertical="center"/>
    </xf>
    <xf numFmtId="165" fontId="71" fillId="27" borderId="1" xfId="754" applyNumberFormat="1" applyFont="1" applyFill="1" applyBorder="1" applyAlignment="1">
      <alignment horizontal="center" vertical="center"/>
    </xf>
    <xf numFmtId="0" fontId="6" fillId="0" borderId="1" xfId="754" applyFont="1" applyFill="1" applyBorder="1" applyAlignment="1">
      <alignment horizontal="left" vertical="center" indent="7"/>
    </xf>
    <xf numFmtId="43" fontId="6" fillId="27" borderId="29" xfId="755" applyFont="1" applyFill="1" applyBorder="1" applyAlignment="1">
      <alignment horizontal="left" vertical="center" wrapText="1"/>
    </xf>
    <xf numFmtId="43" fontId="6" fillId="27" borderId="1" xfId="755" applyFont="1" applyFill="1" applyBorder="1" applyAlignment="1">
      <alignment horizontal="left" vertical="center" wrapText="1"/>
    </xf>
    <xf numFmtId="0" fontId="6" fillId="27" borderId="1" xfId="754" applyFont="1" applyFill="1" applyBorder="1" applyAlignment="1">
      <alignment horizontal="left" vertical="center" wrapText="1" indent="5"/>
    </xf>
    <xf numFmtId="43" fontId="6" fillId="31" borderId="29" xfId="755" applyFont="1" applyFill="1" applyBorder="1" applyAlignment="1">
      <alignment horizontal="left" vertical="center" wrapText="1"/>
    </xf>
    <xf numFmtId="43" fontId="6" fillId="31" borderId="1" xfId="755" applyFont="1" applyFill="1" applyBorder="1" applyAlignment="1">
      <alignment horizontal="left" vertical="center" wrapText="1"/>
    </xf>
    <xf numFmtId="0" fontId="6" fillId="31" borderId="1" xfId="754" applyFont="1" applyFill="1" applyBorder="1" applyAlignment="1">
      <alignment horizontal="left" vertical="center" wrapText="1" indent="3"/>
    </xf>
    <xf numFmtId="0" fontId="6" fillId="0" borderId="1" xfId="1" applyFont="1" applyFill="1" applyBorder="1" applyAlignment="1">
      <alignment horizontal="left" vertical="center" wrapText="1" indent="7"/>
    </xf>
    <xf numFmtId="43" fontId="60" fillId="27" borderId="37" xfId="755" applyFont="1" applyFill="1" applyBorder="1" applyAlignment="1">
      <alignment horizontal="center" vertical="center"/>
    </xf>
    <xf numFmtId="43" fontId="60" fillId="2" borderId="29" xfId="755" applyFont="1" applyFill="1" applyBorder="1" applyAlignment="1">
      <alignment horizontal="center" vertical="center"/>
    </xf>
    <xf numFmtId="165" fontId="60" fillId="2" borderId="1" xfId="754" applyNumberFormat="1" applyFont="1" applyFill="1" applyBorder="1" applyAlignment="1">
      <alignment horizontal="center" vertical="center"/>
    </xf>
    <xf numFmtId="43" fontId="60" fillId="2" borderId="1" xfId="755" applyFont="1" applyFill="1" applyBorder="1" applyAlignment="1">
      <alignment horizontal="center" vertical="center"/>
    </xf>
    <xf numFmtId="165" fontId="71" fillId="2" borderId="1" xfId="754" applyNumberFormat="1" applyFont="1" applyFill="1" applyBorder="1" applyAlignment="1">
      <alignment horizontal="center" vertical="center"/>
    </xf>
    <xf numFmtId="43" fontId="60" fillId="31" borderId="29" xfId="755" applyFont="1" applyFill="1" applyBorder="1" applyAlignment="1">
      <alignment horizontal="center" vertical="center"/>
    </xf>
    <xf numFmtId="165" fontId="60" fillId="31" borderId="1" xfId="754" applyNumberFormat="1" applyFont="1" applyFill="1" applyBorder="1" applyAlignment="1">
      <alignment horizontal="center" vertical="center"/>
    </xf>
    <xf numFmtId="43" fontId="60" fillId="31" borderId="1" xfId="755" applyFont="1" applyFill="1" applyBorder="1" applyAlignment="1">
      <alignment horizontal="center" vertical="center"/>
    </xf>
    <xf numFmtId="165" fontId="71" fillId="31" borderId="1" xfId="754" applyNumberFormat="1" applyFont="1" applyFill="1" applyBorder="1" applyAlignment="1">
      <alignment horizontal="center" vertical="center"/>
    </xf>
    <xf numFmtId="0" fontId="6" fillId="31" borderId="1" xfId="1" applyFont="1" applyFill="1" applyBorder="1" applyAlignment="1">
      <alignment horizontal="left" vertical="center" wrapText="1" indent="1"/>
    </xf>
    <xf numFmtId="43" fontId="71" fillId="27" borderId="29" xfId="755" applyFont="1" applyFill="1" applyBorder="1" applyAlignment="1">
      <alignment horizontal="center" vertical="center"/>
    </xf>
    <xf numFmtId="0" fontId="6" fillId="27" borderId="1" xfId="1" applyFont="1" applyFill="1" applyBorder="1" applyAlignment="1">
      <alignment horizontal="left" vertical="center" wrapText="1" indent="7"/>
    </xf>
    <xf numFmtId="43" fontId="71" fillId="0" borderId="16" xfId="755" applyFont="1" applyFill="1" applyBorder="1" applyAlignment="1">
      <alignment horizontal="center" vertical="center"/>
    </xf>
    <xf numFmtId="171" fontId="60" fillId="27" borderId="1" xfId="755" applyNumberFormat="1" applyFont="1" applyFill="1" applyBorder="1" applyAlignment="1">
      <alignment horizontal="center" vertical="center"/>
    </xf>
    <xf numFmtId="43" fontId="71" fillId="31" borderId="29" xfId="755" applyFont="1" applyFill="1" applyBorder="1" applyAlignment="1">
      <alignment horizontal="center" vertical="center"/>
    </xf>
    <xf numFmtId="43" fontId="71" fillId="31" borderId="1" xfId="755" applyFont="1" applyFill="1" applyBorder="1" applyAlignment="1">
      <alignment horizontal="center" vertical="center"/>
    </xf>
    <xf numFmtId="43" fontId="60" fillId="35" borderId="32" xfId="755" applyFont="1" applyFill="1" applyBorder="1" applyAlignment="1">
      <alignment horizontal="center" vertical="center"/>
    </xf>
    <xf numFmtId="164" fontId="60" fillId="35" borderId="13" xfId="1" applyNumberFormat="1" applyFont="1" applyFill="1" applyBorder="1" applyAlignment="1">
      <alignment horizontal="center" vertical="center"/>
    </xf>
    <xf numFmtId="43" fontId="60" fillId="35" borderId="13" xfId="755" applyFont="1" applyFill="1" applyBorder="1" applyAlignment="1">
      <alignment horizontal="center" vertical="center"/>
    </xf>
    <xf numFmtId="170" fontId="60" fillId="35" borderId="13" xfId="1" applyNumberFormat="1" applyFont="1" applyFill="1" applyBorder="1" applyAlignment="1">
      <alignment horizontal="center" vertical="center"/>
    </xf>
    <xf numFmtId="0" fontId="71" fillId="35" borderId="32" xfId="754" applyFont="1" applyFill="1" applyBorder="1" applyAlignment="1">
      <alignment horizontal="center" vertical="center"/>
    </xf>
    <xf numFmtId="0" fontId="6" fillId="35" borderId="38" xfId="754" applyFont="1" applyFill="1" applyBorder="1" applyAlignment="1">
      <alignment horizontal="left" vertical="center" wrapText="1"/>
    </xf>
    <xf numFmtId="0" fontId="6" fillId="35" borderId="39" xfId="754" applyFont="1" applyFill="1" applyBorder="1" applyAlignment="1">
      <alignment horizontal="left" vertical="center" wrapText="1"/>
    </xf>
    <xf numFmtId="0" fontId="73" fillId="0" borderId="26" xfId="754" applyFont="1" applyFill="1" applyBorder="1" applyAlignment="1">
      <alignment horizontal="center" vertical="center"/>
    </xf>
    <xf numFmtId="0" fontId="74" fillId="0" borderId="27" xfId="754" applyFont="1" applyFill="1" applyBorder="1" applyAlignment="1">
      <alignment horizontal="center" vertical="center"/>
    </xf>
    <xf numFmtId="0" fontId="74" fillId="0" borderId="27" xfId="754" applyFont="1" applyFill="1" applyBorder="1" applyAlignment="1">
      <alignment horizontal="center" vertical="center" wrapText="1"/>
    </xf>
    <xf numFmtId="0" fontId="74" fillId="0" borderId="26" xfId="754" applyFont="1" applyFill="1" applyBorder="1" applyAlignment="1">
      <alignment horizontal="center" vertical="center" wrapText="1"/>
    </xf>
    <xf numFmtId="49" fontId="74" fillId="0" borderId="28" xfId="754" applyNumberFormat="1" applyFont="1" applyFill="1" applyBorder="1" applyAlignment="1">
      <alignment horizontal="center" vertical="center"/>
    </xf>
    <xf numFmtId="0" fontId="60" fillId="0" borderId="29" xfId="754" applyFont="1" applyFill="1" applyBorder="1" applyAlignment="1">
      <alignment horizontal="center" vertical="center" wrapText="1"/>
    </xf>
    <xf numFmtId="0" fontId="60" fillId="0" borderId="1" xfId="754" applyFont="1" applyFill="1" applyBorder="1" applyAlignment="1">
      <alignment horizontal="center" vertical="center" wrapText="1"/>
    </xf>
    <xf numFmtId="0" fontId="75" fillId="0" borderId="29" xfId="754" applyFont="1" applyFill="1" applyBorder="1" applyAlignment="1">
      <alignment horizontal="center" vertical="center" wrapText="1"/>
    </xf>
    <xf numFmtId="0" fontId="75" fillId="0" borderId="1" xfId="754" applyFont="1" applyFill="1" applyBorder="1" applyAlignment="1">
      <alignment horizontal="center" vertical="center" wrapText="1"/>
    </xf>
    <xf numFmtId="49" fontId="76" fillId="0" borderId="31" xfId="754" applyNumberFormat="1" applyFont="1" applyFill="1" applyBorder="1" applyAlignment="1">
      <alignment horizontal="center" vertical="center" wrapText="1"/>
    </xf>
    <xf numFmtId="0" fontId="9" fillId="0" borderId="34" xfId="754" applyFont="1" applyFill="1" applyBorder="1" applyAlignment="1">
      <alignment horizontal="center" vertical="center" wrapText="1"/>
    </xf>
    <xf numFmtId="0" fontId="9" fillId="0" borderId="33" xfId="754" applyFont="1" applyFill="1" applyBorder="1" applyAlignment="1">
      <alignment horizontal="center" vertical="center" wrapText="1"/>
    </xf>
    <xf numFmtId="0" fontId="9" fillId="0" borderId="38" xfId="754" applyFont="1" applyFill="1" applyBorder="1" applyAlignment="1">
      <alignment horizontal="center" vertical="center" wrapText="1"/>
    </xf>
    <xf numFmtId="0" fontId="9" fillId="0" borderId="40" xfId="754" applyFont="1" applyFill="1" applyBorder="1" applyAlignment="1">
      <alignment horizontal="center" vertical="center" wrapText="1"/>
    </xf>
    <xf numFmtId="0" fontId="9" fillId="0" borderId="40" xfId="754" applyFont="1" applyFill="1" applyBorder="1" applyAlignment="1">
      <alignment horizontal="center" vertical="center" wrapText="1"/>
    </xf>
    <xf numFmtId="0" fontId="77" fillId="0" borderId="33" xfId="754" applyFont="1" applyFill="1" applyBorder="1" applyAlignment="1">
      <alignment horizontal="center" vertical="center" wrapText="1"/>
    </xf>
    <xf numFmtId="0" fontId="75" fillId="0" borderId="34" xfId="754" applyFont="1" applyFill="1" applyBorder="1" applyAlignment="1">
      <alignment horizontal="center" vertical="center" wrapText="1"/>
    </xf>
    <xf numFmtId="0" fontId="75" fillId="0" borderId="33" xfId="754" applyFont="1" applyFill="1" applyBorder="1" applyAlignment="1">
      <alignment horizontal="center" vertical="center" wrapText="1"/>
    </xf>
    <xf numFmtId="49" fontId="76" fillId="0" borderId="35" xfId="754" applyNumberFormat="1" applyFont="1" applyFill="1" applyBorder="1" applyAlignment="1">
      <alignment horizontal="center" vertical="center" wrapText="1"/>
    </xf>
    <xf numFmtId="0" fontId="78" fillId="0" borderId="41" xfId="754" applyFont="1" applyFill="1" applyBorder="1" applyAlignment="1">
      <alignment horizontal="center" vertical="center" wrapText="1"/>
    </xf>
    <xf numFmtId="0" fontId="78" fillId="0" borderId="0" xfId="754" applyFont="1" applyFill="1" applyBorder="1" applyAlignment="1">
      <alignment horizontal="center" vertical="center" wrapText="1"/>
    </xf>
    <xf numFmtId="0" fontId="78" fillId="0" borderId="42" xfId="754" applyFont="1" applyFill="1" applyBorder="1" applyAlignment="1">
      <alignment horizontal="center" vertical="center" wrapText="1"/>
    </xf>
    <xf numFmtId="0" fontId="6" fillId="0" borderId="27" xfId="1" applyFont="1" applyFill="1" applyBorder="1" applyAlignment="1">
      <alignment vertical="center" wrapText="1"/>
    </xf>
    <xf numFmtId="49" fontId="71" fillId="0" borderId="28" xfId="1" applyNumberFormat="1" applyFont="1" applyFill="1" applyBorder="1" applyAlignment="1">
      <alignment horizontal="center" vertical="center"/>
    </xf>
    <xf numFmtId="0" fontId="4" fillId="0" borderId="29" xfId="1" applyFont="1" applyFill="1" applyBorder="1" applyAlignment="1">
      <alignment horizontal="center" vertical="center"/>
    </xf>
    <xf numFmtId="0" fontId="4" fillId="0" borderId="1" xfId="1" applyFont="1" applyFill="1" applyBorder="1" applyAlignment="1">
      <alignment horizontal="center" vertical="center"/>
    </xf>
    <xf numFmtId="0" fontId="6" fillId="0" borderId="1" xfId="1" applyFont="1" applyFill="1" applyBorder="1" applyAlignment="1">
      <alignment vertical="center" wrapText="1"/>
    </xf>
    <xf numFmtId="173" fontId="71" fillId="27" borderId="1" xfId="754" applyNumberFormat="1" applyFont="1" applyFill="1" applyBorder="1" applyAlignment="1">
      <alignment horizontal="center" vertical="center"/>
    </xf>
    <xf numFmtId="43" fontId="71" fillId="2" borderId="1" xfId="755" applyFont="1" applyFill="1" applyBorder="1" applyAlignment="1">
      <alignment horizontal="center" vertical="center"/>
    </xf>
    <xf numFmtId="0" fontId="6" fillId="0" borderId="1" xfId="754" applyFont="1" applyFill="1" applyBorder="1" applyAlignment="1">
      <alignment horizontal="left" vertical="center" indent="5"/>
    </xf>
    <xf numFmtId="0" fontId="6" fillId="27" borderId="1" xfId="754" applyFont="1" applyFill="1" applyBorder="1" applyAlignment="1">
      <alignment horizontal="left" vertical="center" indent="5"/>
    </xf>
    <xf numFmtId="0" fontId="71" fillId="35" borderId="29" xfId="754" applyFont="1" applyFill="1" applyBorder="1" applyAlignment="1">
      <alignment horizontal="center" vertical="center"/>
    </xf>
    <xf numFmtId="0" fontId="6" fillId="35" borderId="1" xfId="1" applyFont="1" applyFill="1" applyBorder="1" applyAlignment="1">
      <alignment horizontal="left" vertical="center" wrapText="1" indent="1"/>
    </xf>
    <xf numFmtId="49" fontId="71" fillId="35" borderId="31" xfId="1" applyNumberFormat="1" applyFont="1" applyFill="1" applyBorder="1" applyAlignment="1">
      <alignment horizontal="center" vertical="center"/>
    </xf>
    <xf numFmtId="0" fontId="4" fillId="31" borderId="32" xfId="1" applyFont="1" applyFill="1" applyBorder="1" applyAlignment="1">
      <alignment horizontal="center" vertical="center"/>
    </xf>
    <xf numFmtId="0" fontId="4" fillId="31" borderId="13" xfId="1" applyFont="1" applyFill="1" applyBorder="1" applyAlignment="1">
      <alignment horizontal="center" vertical="center"/>
    </xf>
    <xf numFmtId="0" fontId="71" fillId="31" borderId="32" xfId="754" applyFont="1" applyFill="1" applyBorder="1" applyAlignment="1">
      <alignment horizontal="center" vertical="center"/>
    </xf>
    <xf numFmtId="0" fontId="6" fillId="31" borderId="13" xfId="1" applyFont="1" applyFill="1" applyBorder="1" applyAlignment="1">
      <alignment vertical="center" wrapText="1"/>
    </xf>
    <xf numFmtId="49" fontId="71" fillId="31" borderId="43" xfId="1" applyNumberFormat="1" applyFont="1" applyFill="1" applyBorder="1" applyAlignment="1">
      <alignment horizontal="center" vertical="center"/>
    </xf>
    <xf numFmtId="43" fontId="0" fillId="0" borderId="1" xfId="755" applyFont="1" applyFill="1" applyBorder="1"/>
    <xf numFmtId="0" fontId="4" fillId="0" borderId="32" xfId="1" applyFont="1" applyFill="1" applyBorder="1" applyAlignment="1">
      <alignment horizontal="center" vertical="center"/>
    </xf>
    <xf numFmtId="0" fontId="4" fillId="0" borderId="13" xfId="1" applyFont="1" applyFill="1" applyBorder="1" applyAlignment="1">
      <alignment horizontal="center" vertical="center"/>
    </xf>
    <xf numFmtId="0" fontId="71" fillId="0" borderId="32" xfId="754" applyFont="1" applyFill="1" applyBorder="1" applyAlignment="1">
      <alignment horizontal="center" vertical="center"/>
    </xf>
    <xf numFmtId="0" fontId="6" fillId="0" borderId="13" xfId="1" applyFont="1" applyFill="1" applyBorder="1" applyAlignment="1">
      <alignment vertical="center" wrapText="1"/>
    </xf>
    <xf numFmtId="49" fontId="71" fillId="0" borderId="43" xfId="1" applyNumberFormat="1" applyFont="1" applyFill="1" applyBorder="1" applyAlignment="1">
      <alignment horizontal="center" vertical="center"/>
    </xf>
    <xf numFmtId="0" fontId="6" fillId="2" borderId="0" xfId="754" applyFont="1" applyFill="1" applyAlignment="1">
      <alignment vertical="center"/>
    </xf>
    <xf numFmtId="49" fontId="79" fillId="0" borderId="44" xfId="754" applyNumberFormat="1" applyFont="1" applyFill="1" applyBorder="1" applyAlignment="1">
      <alignment horizontal="center" vertical="center"/>
    </xf>
    <xf numFmtId="49" fontId="79" fillId="0" borderId="45" xfId="754" applyNumberFormat="1" applyFont="1" applyFill="1" applyBorder="1" applyAlignment="1">
      <alignment horizontal="center" vertical="center"/>
    </xf>
    <xf numFmtId="49" fontId="79" fillId="0" borderId="46" xfId="754" applyNumberFormat="1" applyFont="1" applyFill="1" applyBorder="1" applyAlignment="1">
      <alignment horizontal="center" vertical="center"/>
    </xf>
    <xf numFmtId="0" fontId="6" fillId="0" borderId="27" xfId="754" applyFont="1" applyFill="1" applyBorder="1" applyAlignment="1">
      <alignment horizontal="left" vertical="center" indent="5"/>
    </xf>
    <xf numFmtId="0" fontId="6" fillId="0" borderId="1" xfId="754" applyFont="1" applyFill="1" applyBorder="1" applyAlignment="1">
      <alignment horizontal="left" vertical="center" indent="3"/>
    </xf>
    <xf numFmtId="0" fontId="6" fillId="27" borderId="1" xfId="754" applyFont="1" applyFill="1" applyBorder="1" applyAlignment="1">
      <alignment horizontal="left" vertical="center" indent="3"/>
    </xf>
    <xf numFmtId="43" fontId="6" fillId="35" borderId="29" xfId="755" applyFont="1" applyFill="1" applyBorder="1" applyAlignment="1">
      <alignment horizontal="left" vertical="center" wrapText="1"/>
    </xf>
    <xf numFmtId="43" fontId="6" fillId="35" borderId="1" xfId="755" applyFont="1" applyFill="1" applyBorder="1" applyAlignment="1">
      <alignment horizontal="left" vertical="center" wrapText="1"/>
    </xf>
    <xf numFmtId="0" fontId="6" fillId="27" borderId="1" xfId="754" applyFont="1" applyFill="1" applyBorder="1" applyAlignment="1">
      <alignment horizontal="left" vertical="center" wrapText="1" indent="3"/>
    </xf>
    <xf numFmtId="169" fontId="71" fillId="2" borderId="1" xfId="754" applyNumberFormat="1" applyFont="1" applyFill="1" applyBorder="1" applyAlignment="1">
      <alignment horizontal="center" vertical="center"/>
    </xf>
    <xf numFmtId="43" fontId="71" fillId="0" borderId="32" xfId="755" applyFont="1" applyFill="1" applyBorder="1" applyAlignment="1">
      <alignment horizontal="center" vertical="center"/>
    </xf>
    <xf numFmtId="43" fontId="71" fillId="0" borderId="13" xfId="755" applyFont="1" applyFill="1" applyBorder="1" applyAlignment="1">
      <alignment horizontal="center" vertical="center"/>
    </xf>
    <xf numFmtId="43" fontId="0" fillId="0" borderId="13" xfId="755" applyFont="1" applyFill="1" applyBorder="1"/>
    <xf numFmtId="43" fontId="0" fillId="0" borderId="33" xfId="755" applyFont="1" applyFill="1" applyBorder="1"/>
    <xf numFmtId="0" fontId="71" fillId="0" borderId="34" xfId="754" applyFont="1" applyFill="1" applyBorder="1" applyAlignment="1">
      <alignment horizontal="center" vertical="center"/>
    </xf>
    <xf numFmtId="43" fontId="39" fillId="35" borderId="26" xfId="755" applyFont="1" applyFill="1" applyBorder="1"/>
    <xf numFmtId="43" fontId="60" fillId="35" borderId="47" xfId="755" applyFont="1" applyFill="1" applyBorder="1" applyAlignment="1">
      <alignment horizontal="center" vertical="center"/>
    </xf>
    <xf numFmtId="43" fontId="39" fillId="35" borderId="27" xfId="755" applyFont="1" applyFill="1" applyBorder="1"/>
    <xf numFmtId="43" fontId="60" fillId="35" borderId="27" xfId="755" applyFont="1" applyFill="1" applyBorder="1" applyAlignment="1">
      <alignment horizontal="center" vertical="center"/>
    </xf>
    <xf numFmtId="43" fontId="0" fillId="35" borderId="1" xfId="755" applyFont="1" applyFill="1" applyBorder="1"/>
    <xf numFmtId="169" fontId="60" fillId="35" borderId="13" xfId="1" applyNumberFormat="1" applyFont="1" applyFill="1" applyBorder="1" applyAlignment="1">
      <alignment horizontal="center" vertical="center"/>
    </xf>
    <xf numFmtId="0" fontId="6" fillId="35" borderId="1" xfId="1" applyFont="1" applyFill="1" applyBorder="1" applyAlignment="1">
      <alignment vertical="center" wrapText="1"/>
    </xf>
    <xf numFmtId="43" fontId="60" fillId="35" borderId="1" xfId="755" applyFont="1" applyFill="1" applyBorder="1" applyAlignment="1">
      <alignment horizontal="center" vertical="center"/>
    </xf>
    <xf numFmtId="174" fontId="60" fillId="35" borderId="13" xfId="755" applyNumberFormat="1" applyFont="1" applyFill="1" applyBorder="1" applyAlignment="1">
      <alignment horizontal="center" vertical="center"/>
    </xf>
    <xf numFmtId="175" fontId="60" fillId="35" borderId="13" xfId="755" applyNumberFormat="1" applyFont="1" applyFill="1" applyBorder="1" applyAlignment="1">
      <alignment horizontal="center" vertical="center"/>
    </xf>
    <xf numFmtId="176" fontId="60" fillId="35" borderId="13" xfId="755" applyNumberFormat="1" applyFont="1" applyFill="1" applyBorder="1" applyAlignment="1">
      <alignment horizontal="center" vertical="center"/>
    </xf>
    <xf numFmtId="1" fontId="60" fillId="35" borderId="13" xfId="1" applyNumberFormat="1" applyFont="1" applyFill="1" applyBorder="1" applyAlignment="1">
      <alignment horizontal="center" vertical="center"/>
    </xf>
    <xf numFmtId="43" fontId="0" fillId="35" borderId="29" xfId="755" applyFont="1" applyFill="1" applyBorder="1"/>
    <xf numFmtId="43" fontId="71" fillId="2" borderId="29" xfId="755" applyFont="1" applyFill="1" applyBorder="1" applyAlignment="1">
      <alignment horizontal="center" vertical="center"/>
    </xf>
    <xf numFmtId="171" fontId="71" fillId="0" borderId="16" xfId="755" applyNumberFormat="1" applyFont="1" applyFill="1" applyBorder="1" applyAlignment="1">
      <alignment horizontal="center" vertical="center"/>
    </xf>
    <xf numFmtId="165" fontId="60" fillId="35" borderId="13" xfId="1" applyNumberFormat="1" applyFont="1" applyFill="1" applyBorder="1" applyAlignment="1">
      <alignment horizontal="center" vertical="center"/>
    </xf>
    <xf numFmtId="171" fontId="39" fillId="35" borderId="1" xfId="755" applyNumberFormat="1" applyFont="1" applyFill="1" applyBorder="1"/>
    <xf numFmtId="175" fontId="71" fillId="27" borderId="29" xfId="755" applyNumberFormat="1" applyFont="1" applyFill="1" applyBorder="1" applyAlignment="1">
      <alignment horizontal="center" vertical="center"/>
    </xf>
    <xf numFmtId="175" fontId="71" fillId="27" borderId="1" xfId="755" applyNumberFormat="1" applyFont="1" applyFill="1" applyBorder="1" applyAlignment="1">
      <alignment horizontal="center" vertical="center"/>
    </xf>
    <xf numFmtId="175" fontId="6" fillId="0" borderId="29" xfId="755" applyNumberFormat="1" applyFont="1" applyFill="1" applyBorder="1" applyAlignment="1">
      <alignment horizontal="left" vertical="center" wrapText="1"/>
    </xf>
    <xf numFmtId="175" fontId="6" fillId="0" borderId="1" xfId="755" applyNumberFormat="1" applyFont="1" applyFill="1" applyBorder="1" applyAlignment="1">
      <alignment horizontal="left" vertical="center" wrapText="1"/>
    </xf>
    <xf numFmtId="175" fontId="71" fillId="31" borderId="29" xfId="755" applyNumberFormat="1" applyFont="1" applyFill="1" applyBorder="1" applyAlignment="1">
      <alignment horizontal="center" vertical="center"/>
    </xf>
    <xf numFmtId="175" fontId="71" fillId="31" borderId="1" xfId="755" applyNumberFormat="1" applyFont="1" applyFill="1" applyBorder="1" applyAlignment="1">
      <alignment horizontal="center" vertical="center"/>
    </xf>
    <xf numFmtId="171" fontId="6" fillId="0" borderId="1" xfId="755" applyNumberFormat="1" applyFont="1" applyFill="1" applyBorder="1" applyAlignment="1">
      <alignment horizontal="left" vertical="center" wrapText="1"/>
    </xf>
    <xf numFmtId="175" fontId="60" fillId="35" borderId="32" xfId="755" applyNumberFormat="1" applyFont="1" applyFill="1" applyBorder="1" applyAlignment="1">
      <alignment horizontal="center" vertical="center"/>
    </xf>
    <xf numFmtId="169" fontId="71" fillId="27" borderId="1" xfId="754" applyNumberFormat="1" applyFont="1" applyFill="1" applyBorder="1" applyAlignment="1">
      <alignment horizontal="center" vertical="center"/>
    </xf>
    <xf numFmtId="175" fontId="71" fillId="0" borderId="1" xfId="755" applyNumberFormat="1" applyFont="1" applyFill="1" applyBorder="1" applyAlignment="1">
      <alignment horizontal="center" vertical="center"/>
    </xf>
    <xf numFmtId="43" fontId="71" fillId="31" borderId="29" xfId="755" applyFont="1" applyFill="1" applyBorder="1" applyAlignment="1">
      <alignment horizontal="center" vertical="center" wrapText="1"/>
    </xf>
    <xf numFmtId="171" fontId="71" fillId="31" borderId="1" xfId="755" applyNumberFormat="1" applyFont="1" applyFill="1" applyBorder="1" applyAlignment="1">
      <alignment horizontal="center" vertical="center" wrapText="1"/>
    </xf>
    <xf numFmtId="43" fontId="71" fillId="31" borderId="1" xfId="755" applyFont="1" applyFill="1" applyBorder="1" applyAlignment="1">
      <alignment horizontal="center" vertical="center" wrapText="1"/>
    </xf>
    <xf numFmtId="171" fontId="71" fillId="31" borderId="1" xfId="755" applyNumberFormat="1" applyFont="1" applyFill="1" applyBorder="1" applyAlignment="1">
      <alignment vertical="center" wrapText="1"/>
    </xf>
    <xf numFmtId="43" fontId="71" fillId="0" borderId="29" xfId="755" applyFont="1" applyFill="1" applyBorder="1" applyAlignment="1">
      <alignment horizontal="center" vertical="center"/>
    </xf>
    <xf numFmtId="43" fontId="71" fillId="0" borderId="1" xfId="755" applyFont="1" applyFill="1" applyBorder="1" applyAlignment="1">
      <alignment horizontal="center" vertical="center"/>
    </xf>
    <xf numFmtId="43" fontId="0" fillId="27" borderId="1" xfId="755" applyFont="1" applyFill="1" applyBorder="1"/>
    <xf numFmtId="169" fontId="60" fillId="27" borderId="1" xfId="1" applyNumberFormat="1" applyFont="1" applyFill="1" applyBorder="1" applyAlignment="1">
      <alignment horizontal="center" vertical="center"/>
    </xf>
    <xf numFmtId="0" fontId="6" fillId="27" borderId="1" xfId="754" applyFont="1" applyFill="1" applyBorder="1" applyAlignment="1">
      <alignment horizontal="left" vertical="center" indent="1"/>
    </xf>
    <xf numFmtId="0" fontId="6" fillId="0" borderId="1" xfId="754" applyFont="1" applyFill="1" applyBorder="1" applyAlignment="1">
      <alignment horizontal="left" vertical="center" wrapText="1" indent="1"/>
    </xf>
    <xf numFmtId="0" fontId="6" fillId="0" borderId="1" xfId="754" applyFont="1" applyFill="1" applyBorder="1" applyAlignment="1">
      <alignment horizontal="left" vertical="center" indent="1"/>
    </xf>
    <xf numFmtId="43" fontId="71" fillId="0" borderId="27" xfId="755" applyFont="1" applyFill="1" applyBorder="1" applyAlignment="1">
      <alignment horizontal="center" vertical="center"/>
    </xf>
    <xf numFmtId="0" fontId="6" fillId="0" borderId="27" xfId="1" applyFont="1" applyFill="1" applyBorder="1" applyAlignment="1">
      <alignment horizontal="left" vertical="center" wrapText="1" indent="1"/>
    </xf>
    <xf numFmtId="43" fontId="0" fillId="0" borderId="12" xfId="755" applyFont="1" applyFill="1" applyBorder="1"/>
    <xf numFmtId="0" fontId="6" fillId="27" borderId="1" xfId="754" applyFont="1" applyFill="1" applyBorder="1" applyAlignment="1">
      <alignment horizontal="left" vertical="center" wrapText="1" indent="1"/>
    </xf>
    <xf numFmtId="0" fontId="71" fillId="0" borderId="16" xfId="754" applyFont="1" applyFill="1" applyBorder="1" applyAlignment="1">
      <alignment horizontal="center" vertical="center"/>
    </xf>
    <xf numFmtId="43" fontId="0" fillId="27" borderId="29" xfId="755" applyFont="1" applyFill="1" applyBorder="1"/>
    <xf numFmtId="43" fontId="0" fillId="2" borderId="1" xfId="755" applyFont="1" applyFill="1" applyBorder="1"/>
    <xf numFmtId="169" fontId="60" fillId="35" borderId="32" xfId="1" applyNumberFormat="1" applyFont="1" applyFill="1" applyBorder="1" applyAlignment="1">
      <alignment horizontal="center" vertical="center"/>
    </xf>
    <xf numFmtId="43" fontId="48" fillId="0" borderId="29" xfId="755" applyFont="1" applyFill="1" applyBorder="1" applyAlignment="1">
      <alignment horizontal="center"/>
    </xf>
    <xf numFmtId="169" fontId="48" fillId="0" borderId="1" xfId="1" applyNumberFormat="1" applyFont="1" applyFill="1" applyBorder="1" applyAlignment="1">
      <alignment horizontal="center"/>
    </xf>
    <xf numFmtId="43" fontId="48" fillId="0" borderId="1" xfId="755" applyFont="1" applyFill="1" applyBorder="1" applyAlignment="1">
      <alignment horizontal="center"/>
    </xf>
    <xf numFmtId="169" fontId="71" fillId="0" borderId="1" xfId="754" applyNumberFormat="1" applyFont="1" applyFill="1" applyBorder="1" applyAlignment="1">
      <alignment horizontal="center" vertical="center"/>
    </xf>
    <xf numFmtId="171" fontId="71" fillId="0" borderId="1" xfId="755" applyNumberFormat="1" applyFont="1" applyFill="1" applyBorder="1" applyAlignment="1">
      <alignment horizontal="center" vertical="center"/>
    </xf>
    <xf numFmtId="43" fontId="60" fillId="31" borderId="32" xfId="755" applyFont="1" applyFill="1" applyBorder="1" applyAlignment="1">
      <alignment horizontal="center" vertical="center"/>
    </xf>
    <xf numFmtId="169" fontId="60" fillId="31" borderId="13" xfId="1" applyNumberFormat="1" applyFont="1" applyFill="1" applyBorder="1" applyAlignment="1">
      <alignment horizontal="center" vertical="center"/>
    </xf>
    <xf numFmtId="43" fontId="60" fillId="31" borderId="13" xfId="755" applyFont="1" applyFill="1" applyBorder="1" applyAlignment="1">
      <alignment horizontal="center" vertical="center"/>
    </xf>
    <xf numFmtId="169" fontId="71" fillId="2" borderId="1" xfId="1" applyNumberFormat="1" applyFont="1" applyFill="1" applyBorder="1" applyAlignment="1">
      <alignment horizontal="center" vertical="center"/>
    </xf>
    <xf numFmtId="43" fontId="71" fillId="0" borderId="14" xfId="755" applyFont="1" applyFill="1" applyBorder="1" applyAlignment="1">
      <alignment horizontal="center" vertical="center"/>
    </xf>
    <xf numFmtId="175" fontId="60" fillId="31" borderId="32" xfId="755" applyNumberFormat="1" applyFont="1" applyFill="1" applyBorder="1" applyAlignment="1">
      <alignment horizontal="center" vertical="center"/>
    </xf>
    <xf numFmtId="171" fontId="60" fillId="31" borderId="13" xfId="755" applyNumberFormat="1" applyFont="1" applyFill="1" applyBorder="1" applyAlignment="1">
      <alignment horizontal="center" vertical="center"/>
    </xf>
    <xf numFmtId="175" fontId="60" fillId="31" borderId="13" xfId="755" applyNumberFormat="1" applyFont="1" applyFill="1" applyBorder="1" applyAlignment="1">
      <alignment horizontal="center" vertical="center"/>
    </xf>
    <xf numFmtId="0" fontId="6" fillId="31" borderId="1" xfId="754" applyFont="1" applyFill="1" applyBorder="1" applyAlignment="1">
      <alignment horizontal="left" vertical="center" wrapText="1" indent="1"/>
    </xf>
    <xf numFmtId="43" fontId="60" fillId="35" borderId="34" xfId="755" applyFont="1" applyFill="1" applyBorder="1" applyAlignment="1">
      <alignment horizontal="center" vertical="center"/>
    </xf>
    <xf numFmtId="169" fontId="60" fillId="35" borderId="33" xfId="1" applyNumberFormat="1" applyFont="1" applyFill="1" applyBorder="1" applyAlignment="1">
      <alignment horizontal="center" vertical="center"/>
    </xf>
    <xf numFmtId="43" fontId="60" fillId="35" borderId="33" xfId="755" applyFont="1" applyFill="1" applyBorder="1" applyAlignment="1">
      <alignment horizontal="center" vertical="center"/>
    </xf>
    <xf numFmtId="0" fontId="6" fillId="35" borderId="33" xfId="1" applyFont="1" applyFill="1" applyBorder="1" applyAlignment="1">
      <alignment vertical="center" wrapText="1"/>
    </xf>
    <xf numFmtId="49" fontId="71" fillId="35" borderId="43" xfId="1" applyNumberFormat="1" applyFont="1" applyFill="1" applyBorder="1" applyAlignment="1">
      <alignment horizontal="center" vertical="center"/>
    </xf>
    <xf numFmtId="43" fontId="0" fillId="28" borderId="26" xfId="755" applyFont="1" applyFill="1" applyBorder="1"/>
    <xf numFmtId="43" fontId="0" fillId="28" borderId="27" xfId="755" applyFont="1" applyFill="1" applyBorder="1"/>
    <xf numFmtId="43" fontId="71" fillId="28" borderId="12" xfId="755" applyFont="1" applyFill="1" applyBorder="1" applyAlignment="1">
      <alignment horizontal="center" vertical="center"/>
    </xf>
    <xf numFmtId="169" fontId="71" fillId="28" borderId="1" xfId="754" applyNumberFormat="1" applyFont="1" applyFill="1" applyBorder="1" applyAlignment="1">
      <alignment horizontal="center" vertical="center"/>
    </xf>
    <xf numFmtId="173" fontId="71" fillId="28" borderId="1" xfId="754" applyNumberFormat="1" applyFont="1" applyFill="1" applyBorder="1" applyAlignment="1">
      <alignment horizontal="center" vertical="center"/>
    </xf>
    <xf numFmtId="0" fontId="71" fillId="28" borderId="26" xfId="754" applyFont="1" applyFill="1" applyBorder="1" applyAlignment="1">
      <alignment horizontal="center" vertical="center"/>
    </xf>
    <xf numFmtId="0" fontId="6" fillId="28" borderId="27" xfId="754" applyFont="1" applyFill="1" applyBorder="1" applyAlignment="1">
      <alignment horizontal="left" vertical="center" indent="3"/>
    </xf>
    <xf numFmtId="49" fontId="71" fillId="28" borderId="28" xfId="1" applyNumberFormat="1" applyFont="1" applyFill="1" applyBorder="1" applyAlignment="1">
      <alignment horizontal="center" vertical="center"/>
    </xf>
    <xf numFmtId="43" fontId="0" fillId="28" borderId="29" xfId="755" applyFont="1" applyFill="1" applyBorder="1"/>
    <xf numFmtId="43" fontId="0" fillId="28" borderId="1" xfId="755" applyFont="1" applyFill="1" applyBorder="1"/>
    <xf numFmtId="43" fontId="71" fillId="28" borderId="1" xfId="755" applyFont="1" applyFill="1" applyBorder="1" applyAlignment="1">
      <alignment horizontal="center" vertical="center"/>
    </xf>
    <xf numFmtId="0" fontId="71" fillId="28" borderId="29" xfId="754" applyFont="1" applyFill="1" applyBorder="1" applyAlignment="1">
      <alignment horizontal="center" vertical="center"/>
    </xf>
    <xf numFmtId="0" fontId="6" fillId="28" borderId="1" xfId="754" applyFont="1" applyFill="1" applyBorder="1" applyAlignment="1">
      <alignment horizontal="left" vertical="center" indent="3"/>
    </xf>
    <xf numFmtId="49" fontId="71" fillId="28" borderId="31" xfId="1" applyNumberFormat="1" applyFont="1" applyFill="1" applyBorder="1" applyAlignment="1">
      <alignment horizontal="center" vertical="center"/>
    </xf>
    <xf numFmtId="43" fontId="71" fillId="0" borderId="2" xfId="755" applyFont="1" applyFill="1" applyBorder="1" applyAlignment="1">
      <alignment horizontal="center" vertical="center"/>
    </xf>
    <xf numFmtId="0" fontId="71" fillId="35" borderId="34" xfId="754" applyFont="1" applyFill="1" applyBorder="1" applyAlignment="1">
      <alignment horizontal="center" vertical="center"/>
    </xf>
    <xf numFmtId="0" fontId="6" fillId="35" borderId="33" xfId="1" applyFont="1" applyFill="1" applyBorder="1" applyAlignment="1">
      <alignment horizontal="left" vertical="center" wrapText="1" indent="1"/>
    </xf>
    <xf numFmtId="49" fontId="71" fillId="35" borderId="35" xfId="1" applyNumberFormat="1" applyFont="1" applyFill="1" applyBorder="1" applyAlignment="1">
      <alignment horizontal="center" vertical="center"/>
    </xf>
    <xf numFmtId="43" fontId="71" fillId="28" borderId="29" xfId="755" applyFont="1" applyFill="1" applyBorder="1" applyAlignment="1">
      <alignment horizontal="center" vertical="center"/>
    </xf>
    <xf numFmtId="171" fontId="71" fillId="28" borderId="1" xfId="755" applyNumberFormat="1" applyFont="1" applyFill="1" applyBorder="1" applyAlignment="1">
      <alignment horizontal="center" vertical="center"/>
    </xf>
    <xf numFmtId="0" fontId="71" fillId="28" borderId="30" xfId="754" applyFont="1" applyFill="1" applyBorder="1" applyAlignment="1">
      <alignment horizontal="center" vertical="center"/>
    </xf>
    <xf numFmtId="0" fontId="6" fillId="28" borderId="12" xfId="754" applyFont="1" applyFill="1" applyBorder="1" applyAlignment="1">
      <alignment horizontal="left" vertical="center" indent="3"/>
    </xf>
    <xf numFmtId="49" fontId="71" fillId="28" borderId="36" xfId="1" applyNumberFormat="1" applyFont="1" applyFill="1" applyBorder="1" applyAlignment="1">
      <alignment horizontal="center" vertical="center"/>
    </xf>
    <xf numFmtId="43" fontId="60" fillId="35" borderId="29" xfId="755" applyFont="1" applyFill="1" applyBorder="1" applyAlignment="1">
      <alignment horizontal="center" vertical="center"/>
    </xf>
    <xf numFmtId="169" fontId="60" fillId="35" borderId="1" xfId="1" applyNumberFormat="1" applyFont="1" applyFill="1" applyBorder="1" applyAlignment="1">
      <alignment horizontal="center" vertical="center"/>
    </xf>
    <xf numFmtId="173" fontId="60" fillId="35" borderId="1" xfId="1" applyNumberFormat="1" applyFont="1" applyFill="1" applyBorder="1" applyAlignment="1">
      <alignment horizontal="center" vertical="center"/>
    </xf>
    <xf numFmtId="169" fontId="71" fillId="27" borderId="1" xfId="1" applyNumberFormat="1" applyFont="1" applyFill="1" applyBorder="1" applyAlignment="1">
      <alignment horizontal="center" vertical="center"/>
    </xf>
    <xf numFmtId="171" fontId="71" fillId="0" borderId="29" xfId="755" applyNumberFormat="1" applyFont="1" applyFill="1" applyBorder="1" applyAlignment="1">
      <alignment horizontal="center" vertical="center"/>
    </xf>
    <xf numFmtId="170" fontId="4" fillId="27" borderId="29" xfId="1" applyNumberFormat="1" applyFont="1" applyFill="1" applyBorder="1"/>
    <xf numFmtId="170" fontId="4" fillId="27" borderId="1" xfId="1" applyNumberFormat="1" applyFont="1" applyFill="1" applyBorder="1"/>
    <xf numFmtId="0" fontId="6" fillId="0" borderId="0" xfId="754" applyFont="1" applyFill="1" applyAlignment="1">
      <alignment vertical="center"/>
    </xf>
    <xf numFmtId="43" fontId="71" fillId="0" borderId="12" xfId="755" applyFont="1" applyFill="1" applyBorder="1" applyAlignment="1">
      <alignment horizontal="center" vertical="center"/>
    </xf>
    <xf numFmtId="43" fontId="60" fillId="31" borderId="34" xfId="755" applyFont="1" applyFill="1" applyBorder="1" applyAlignment="1">
      <alignment horizontal="center" vertical="center"/>
    </xf>
    <xf numFmtId="169" fontId="60" fillId="31" borderId="33" xfId="1" applyNumberFormat="1" applyFont="1" applyFill="1" applyBorder="1" applyAlignment="1">
      <alignment horizontal="center" vertical="center"/>
    </xf>
    <xf numFmtId="43" fontId="60" fillId="31" borderId="33" xfId="755" applyFont="1" applyFill="1" applyBorder="1" applyAlignment="1">
      <alignment horizontal="center" vertical="center"/>
    </xf>
    <xf numFmtId="173" fontId="60" fillId="31" borderId="33" xfId="1" applyNumberFormat="1" applyFont="1" applyFill="1" applyBorder="1" applyAlignment="1">
      <alignment horizontal="center" vertical="center"/>
    </xf>
    <xf numFmtId="0" fontId="60" fillId="31" borderId="32" xfId="754" applyFont="1" applyFill="1" applyBorder="1" applyAlignment="1">
      <alignment horizontal="center" vertical="center"/>
    </xf>
    <xf numFmtId="0" fontId="9" fillId="31" borderId="33" xfId="1" applyFont="1" applyFill="1" applyBorder="1" applyAlignment="1">
      <alignment vertical="center" wrapText="1"/>
    </xf>
    <xf numFmtId="49" fontId="60" fillId="31" borderId="43" xfId="1" applyNumberFormat="1" applyFont="1" applyFill="1" applyBorder="1" applyAlignment="1">
      <alignment horizontal="center" vertical="center"/>
    </xf>
    <xf numFmtId="0" fontId="71" fillId="27" borderId="26" xfId="754" applyFont="1" applyFill="1" applyBorder="1" applyAlignment="1">
      <alignment horizontal="center" vertical="center"/>
    </xf>
    <xf numFmtId="49" fontId="71" fillId="27" borderId="28" xfId="1" applyNumberFormat="1" applyFont="1" applyFill="1" applyBorder="1" applyAlignment="1">
      <alignment horizontal="center" vertical="center"/>
    </xf>
    <xf numFmtId="2" fontId="60" fillId="27" borderId="1" xfId="1" applyNumberFormat="1" applyFont="1" applyFill="1" applyBorder="1" applyAlignment="1">
      <alignment horizontal="center" vertical="center"/>
    </xf>
    <xf numFmtId="170" fontId="60" fillId="35" borderId="33" xfId="1" applyNumberFormat="1" applyFont="1" applyFill="1" applyBorder="1" applyAlignment="1">
      <alignment horizontal="center" vertical="center"/>
    </xf>
    <xf numFmtId="0" fontId="74" fillId="0" borderId="30" xfId="754" applyFont="1" applyFill="1" applyBorder="1" applyAlignment="1">
      <alignment horizontal="center" vertical="center" wrapText="1"/>
    </xf>
    <xf numFmtId="49" fontId="74" fillId="0" borderId="12" xfId="754" applyNumberFormat="1" applyFont="1" applyFill="1" applyBorder="1" applyAlignment="1">
      <alignment horizontal="center" vertical="center"/>
    </xf>
    <xf numFmtId="0" fontId="74" fillId="0" borderId="12" xfId="754" applyFont="1" applyFill="1" applyBorder="1" applyAlignment="1">
      <alignment horizontal="center" vertical="center" wrapText="1"/>
    </xf>
    <xf numFmtId="0" fontId="74" fillId="2" borderId="26" xfId="754" applyFont="1" applyFill="1" applyBorder="1" applyAlignment="1">
      <alignment horizontal="center" vertical="center" wrapText="1"/>
    </xf>
    <xf numFmtId="0" fontId="77" fillId="0" borderId="29" xfId="754" applyFont="1" applyFill="1" applyBorder="1" applyAlignment="1">
      <alignment horizontal="center" vertical="center" wrapText="1"/>
    </xf>
    <xf numFmtId="0" fontId="77" fillId="0" borderId="1" xfId="754" applyFont="1" applyFill="1" applyBorder="1" applyAlignment="1">
      <alignment horizontal="center" vertical="center" wrapText="1"/>
    </xf>
    <xf numFmtId="49" fontId="80" fillId="0" borderId="31" xfId="754" applyNumberFormat="1" applyFont="1" applyFill="1" applyBorder="1" applyAlignment="1">
      <alignment horizontal="center" vertical="center" wrapText="1"/>
    </xf>
    <xf numFmtId="0" fontId="77" fillId="0" borderId="34" xfId="754" applyFont="1" applyFill="1" applyBorder="1" applyAlignment="1">
      <alignment horizontal="center" vertical="center" wrapText="1"/>
    </xf>
    <xf numFmtId="0" fontId="77" fillId="0" borderId="33" xfId="754" applyFont="1" applyFill="1" applyBorder="1" applyAlignment="1">
      <alignment horizontal="center" vertical="center" wrapText="1"/>
    </xf>
    <xf numFmtId="49" fontId="80" fillId="0" borderId="35" xfId="754" applyNumberFormat="1" applyFont="1" applyFill="1" applyBorder="1" applyAlignment="1">
      <alignment horizontal="center" vertical="center" wrapText="1"/>
    </xf>
    <xf numFmtId="0" fontId="78" fillId="2" borderId="0" xfId="754" applyFont="1" applyFill="1" applyAlignment="1">
      <alignment horizontal="center" vertical="center" wrapText="1"/>
    </xf>
    <xf numFmtId="0" fontId="5" fillId="2" borderId="0" xfId="1" applyFont="1" applyFill="1" applyAlignment="1">
      <alignment horizontal="left" vertical="top"/>
    </xf>
    <xf numFmtId="0" fontId="13" fillId="2" borderId="0" xfId="1" applyFont="1" applyFill="1" applyAlignment="1">
      <alignment horizontal="left" vertical="center" wrapText="1"/>
    </xf>
    <xf numFmtId="0" fontId="13" fillId="2" borderId="0" xfId="1" applyFont="1" applyFill="1" applyAlignment="1">
      <alignment horizontal="justify" vertical="center"/>
    </xf>
    <xf numFmtId="0" fontId="13" fillId="2" borderId="0" xfId="1" applyFont="1" applyFill="1" applyAlignment="1">
      <alignment horizontal="center" vertical="center"/>
    </xf>
    <xf numFmtId="0" fontId="5" fillId="2" borderId="0" xfId="1" applyFont="1" applyFill="1" applyAlignment="1">
      <alignment horizontal="center" vertical="top"/>
    </xf>
    <xf numFmtId="0" fontId="13" fillId="0" borderId="0" xfId="758" applyFont="1" applyAlignment="1">
      <alignment vertical="center"/>
    </xf>
    <xf numFmtId="0" fontId="82" fillId="2" borderId="0" xfId="754" applyFont="1" applyFill="1" applyBorder="1" applyAlignment="1">
      <alignment horizontal="center" vertical="center" wrapText="1"/>
    </xf>
    <xf numFmtId="0" fontId="82" fillId="2" borderId="0" xfId="754" applyFont="1" applyFill="1" applyAlignment="1">
      <alignment horizontal="center" vertical="center" wrapText="1"/>
    </xf>
    <xf numFmtId="0" fontId="13" fillId="2" borderId="0" xfId="1" applyFont="1" applyFill="1" applyAlignment="1">
      <alignment horizontal="right" vertical="center"/>
    </xf>
  </cellXfs>
  <cellStyles count="759">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752" builtinId="8"/>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0" xfId="40"/>
    <cellStyle name="Обычный 10 10" xfId="41"/>
    <cellStyle name="Обычный 11" xfId="751"/>
    <cellStyle name="Обычный 12" xfId="3"/>
    <cellStyle name="Обычный 12 2" xfId="42"/>
    <cellStyle name="Обычный 12 3" xfId="43"/>
    <cellStyle name="Обычный 12 4" xfId="748"/>
    <cellStyle name="Обычный 15" xfId="749"/>
    <cellStyle name="Обычный 2" xfId="44"/>
    <cellStyle name="Обычный 2 21" xfId="747"/>
    <cellStyle name="Обычный 2 26 2" xfId="45"/>
    <cellStyle name="Обычный 3" xfId="2"/>
    <cellStyle name="Обычный 3 2" xfId="46"/>
    <cellStyle name="Обычный 3 2 2 2" xfId="47"/>
    <cellStyle name="Обычный 3 2 7" xfId="754"/>
    <cellStyle name="Обычный 3 21" xfId="48"/>
    <cellStyle name="Обычный 4" xfId="49"/>
    <cellStyle name="Обычный 4 2" xfId="50"/>
    <cellStyle name="Обычный 5" xfId="51"/>
    <cellStyle name="Обычный 6" xfId="52"/>
    <cellStyle name="Обычный 6 10" xfId="53"/>
    <cellStyle name="Обычный 6 2" xfId="54"/>
    <cellStyle name="Обычный 6 2 10" xfId="55"/>
    <cellStyle name="Обычный 6 2 10 2" xfId="56"/>
    <cellStyle name="Обычный 6 2 11" xfId="57"/>
    <cellStyle name="Обычный 6 2 2" xfId="58"/>
    <cellStyle name="Обычный 6 2 2 10" xfId="59"/>
    <cellStyle name="Обычный 6 2 2 2" xfId="60"/>
    <cellStyle name="Обычный 6 2 2 2 2" xfId="61"/>
    <cellStyle name="Обычный 6 2 2 2 2 2" xfId="62"/>
    <cellStyle name="Обычный 6 2 2 2 2 2 2" xfId="63"/>
    <cellStyle name="Обычный 6 2 2 2 2 2 2 2" xfId="64"/>
    <cellStyle name="Обычный 6 2 2 2 2 2 2 2 2" xfId="65"/>
    <cellStyle name="Обычный 6 2 2 2 2 2 2 3" xfId="66"/>
    <cellStyle name="Обычный 6 2 2 2 2 2 3" xfId="67"/>
    <cellStyle name="Обычный 6 2 2 2 2 2 3 2" xfId="68"/>
    <cellStyle name="Обычный 6 2 2 2 2 2 3 2 2" xfId="69"/>
    <cellStyle name="Обычный 6 2 2 2 2 2 3 3" xfId="70"/>
    <cellStyle name="Обычный 6 2 2 2 2 2 4" xfId="71"/>
    <cellStyle name="Обычный 6 2 2 2 2 2 4 2" xfId="72"/>
    <cellStyle name="Обычный 6 2 2 2 2 2 5" xfId="73"/>
    <cellStyle name="Обычный 6 2 2 2 2 3" xfId="74"/>
    <cellStyle name="Обычный 6 2 2 2 2 3 2" xfId="75"/>
    <cellStyle name="Обычный 6 2 2 2 2 3 2 2" xfId="76"/>
    <cellStyle name="Обычный 6 2 2 2 2 3 3" xfId="77"/>
    <cellStyle name="Обычный 6 2 2 2 2 4" xfId="78"/>
    <cellStyle name="Обычный 6 2 2 2 2 4 2" xfId="79"/>
    <cellStyle name="Обычный 6 2 2 2 2 4 2 2" xfId="80"/>
    <cellStyle name="Обычный 6 2 2 2 2 4 3" xfId="81"/>
    <cellStyle name="Обычный 6 2 2 2 2 5" xfId="82"/>
    <cellStyle name="Обычный 6 2 2 2 2 5 2" xfId="83"/>
    <cellStyle name="Обычный 6 2 2 2 2 6" xfId="84"/>
    <cellStyle name="Обычный 6 2 2 2 3" xfId="85"/>
    <cellStyle name="Обычный 6 2 2 2 3 2" xfId="86"/>
    <cellStyle name="Обычный 6 2 2 2 3 2 2" xfId="87"/>
    <cellStyle name="Обычный 6 2 2 2 3 2 2 2" xfId="88"/>
    <cellStyle name="Обычный 6 2 2 2 3 2 3" xfId="89"/>
    <cellStyle name="Обычный 6 2 2 2 3 3" xfId="90"/>
    <cellStyle name="Обычный 6 2 2 2 3 3 2" xfId="91"/>
    <cellStyle name="Обычный 6 2 2 2 3 3 2 2" xfId="92"/>
    <cellStyle name="Обычный 6 2 2 2 3 3 3" xfId="93"/>
    <cellStyle name="Обычный 6 2 2 2 3 4" xfId="94"/>
    <cellStyle name="Обычный 6 2 2 2 3 4 2" xfId="95"/>
    <cellStyle name="Обычный 6 2 2 2 3 5" xfId="96"/>
    <cellStyle name="Обычный 6 2 2 2 4" xfId="97"/>
    <cellStyle name="Обычный 6 2 2 2 4 2" xfId="98"/>
    <cellStyle name="Обычный 6 2 2 2 4 2 2" xfId="99"/>
    <cellStyle name="Обычный 6 2 2 2 4 3" xfId="100"/>
    <cellStyle name="Обычный 6 2 2 2 5" xfId="101"/>
    <cellStyle name="Обычный 6 2 2 2 5 2" xfId="102"/>
    <cellStyle name="Обычный 6 2 2 2 5 2 2" xfId="103"/>
    <cellStyle name="Обычный 6 2 2 2 5 3" xfId="104"/>
    <cellStyle name="Обычный 6 2 2 2 6" xfId="105"/>
    <cellStyle name="Обычный 6 2 2 2 6 2" xfId="106"/>
    <cellStyle name="Обычный 6 2 2 2 7" xfId="107"/>
    <cellStyle name="Обычный 6 2 2 3" xfId="108"/>
    <cellStyle name="Обычный 6 2 2 3 2" xfId="109"/>
    <cellStyle name="Обычный 6 2 2 3 2 2" xfId="110"/>
    <cellStyle name="Обычный 6 2 2 3 2 2 2" xfId="111"/>
    <cellStyle name="Обычный 6 2 2 3 2 2 2 2" xfId="112"/>
    <cellStyle name="Обычный 6 2 2 3 2 2 3" xfId="113"/>
    <cellStyle name="Обычный 6 2 2 3 2 3" xfId="114"/>
    <cellStyle name="Обычный 6 2 2 3 2 3 2" xfId="115"/>
    <cellStyle name="Обычный 6 2 2 3 2 3 2 2" xfId="116"/>
    <cellStyle name="Обычный 6 2 2 3 2 3 3" xfId="117"/>
    <cellStyle name="Обычный 6 2 2 3 2 4" xfId="118"/>
    <cellStyle name="Обычный 6 2 2 3 2 4 2" xfId="119"/>
    <cellStyle name="Обычный 6 2 2 3 2 5" xfId="120"/>
    <cellStyle name="Обычный 6 2 2 3 3" xfId="121"/>
    <cellStyle name="Обычный 6 2 2 3 3 2" xfId="122"/>
    <cellStyle name="Обычный 6 2 2 3 3 2 2" xfId="123"/>
    <cellStyle name="Обычный 6 2 2 3 3 3" xfId="124"/>
    <cellStyle name="Обычный 6 2 2 3 4" xfId="125"/>
    <cellStyle name="Обычный 6 2 2 3 4 2" xfId="126"/>
    <cellStyle name="Обычный 6 2 2 3 4 2 2" xfId="127"/>
    <cellStyle name="Обычный 6 2 2 3 4 3" xfId="128"/>
    <cellStyle name="Обычный 6 2 2 3 5" xfId="129"/>
    <cellStyle name="Обычный 6 2 2 3 5 2" xfId="130"/>
    <cellStyle name="Обычный 6 2 2 3 6" xfId="131"/>
    <cellStyle name="Обычный 6 2 2 4" xfId="132"/>
    <cellStyle name="Обычный 6 2 2 4 2" xfId="133"/>
    <cellStyle name="Обычный 6 2 2 4 2 2" xfId="134"/>
    <cellStyle name="Обычный 6 2 2 4 2 2 2" xfId="135"/>
    <cellStyle name="Обычный 6 2 2 4 2 2 2 2" xfId="136"/>
    <cellStyle name="Обычный 6 2 2 4 2 2 3" xfId="137"/>
    <cellStyle name="Обычный 6 2 2 4 2 3" xfId="138"/>
    <cellStyle name="Обычный 6 2 2 4 2 3 2" xfId="139"/>
    <cellStyle name="Обычный 6 2 2 4 2 3 2 2" xfId="140"/>
    <cellStyle name="Обычный 6 2 2 4 2 3 3" xfId="141"/>
    <cellStyle name="Обычный 6 2 2 4 2 4" xfId="142"/>
    <cellStyle name="Обычный 6 2 2 4 2 4 2" xfId="143"/>
    <cellStyle name="Обычный 6 2 2 4 2 5" xfId="144"/>
    <cellStyle name="Обычный 6 2 2 4 3" xfId="145"/>
    <cellStyle name="Обычный 6 2 2 4 3 2" xfId="146"/>
    <cellStyle name="Обычный 6 2 2 4 3 2 2" xfId="147"/>
    <cellStyle name="Обычный 6 2 2 4 3 3" xfId="148"/>
    <cellStyle name="Обычный 6 2 2 4 4" xfId="149"/>
    <cellStyle name="Обычный 6 2 2 4 4 2" xfId="150"/>
    <cellStyle name="Обычный 6 2 2 4 4 2 2" xfId="151"/>
    <cellStyle name="Обычный 6 2 2 4 4 3" xfId="152"/>
    <cellStyle name="Обычный 6 2 2 4 5" xfId="153"/>
    <cellStyle name="Обычный 6 2 2 4 5 2" xfId="154"/>
    <cellStyle name="Обычный 6 2 2 4 6" xfId="155"/>
    <cellStyle name="Обычный 6 2 2 5" xfId="156"/>
    <cellStyle name="Обычный 6 2 2 5 2" xfId="157"/>
    <cellStyle name="Обычный 6 2 2 5 2 2" xfId="158"/>
    <cellStyle name="Обычный 6 2 2 5 2 2 2" xfId="159"/>
    <cellStyle name="Обычный 6 2 2 5 2 3" xfId="160"/>
    <cellStyle name="Обычный 6 2 2 5 3" xfId="161"/>
    <cellStyle name="Обычный 6 2 2 5 3 2" xfId="162"/>
    <cellStyle name="Обычный 6 2 2 5 3 2 2" xfId="163"/>
    <cellStyle name="Обычный 6 2 2 5 3 3" xfId="164"/>
    <cellStyle name="Обычный 6 2 2 5 4" xfId="165"/>
    <cellStyle name="Обычный 6 2 2 5 4 2" xfId="166"/>
    <cellStyle name="Обычный 6 2 2 5 5" xfId="167"/>
    <cellStyle name="Обычный 6 2 2 6" xfId="168"/>
    <cellStyle name="Обычный 6 2 2 6 2" xfId="169"/>
    <cellStyle name="Обычный 6 2 2 6 2 2" xfId="170"/>
    <cellStyle name="Обычный 6 2 2 6 3" xfId="171"/>
    <cellStyle name="Обычный 6 2 2 7" xfId="172"/>
    <cellStyle name="Обычный 6 2 2 7 2" xfId="173"/>
    <cellStyle name="Обычный 6 2 2 7 2 2" xfId="174"/>
    <cellStyle name="Обычный 6 2 2 7 3" xfId="175"/>
    <cellStyle name="Обычный 6 2 2 8" xfId="176"/>
    <cellStyle name="Обычный 6 2 2 8 2" xfId="177"/>
    <cellStyle name="Обычный 6 2 2 8 2 2" xfId="178"/>
    <cellStyle name="Обычный 6 2 2 8 3" xfId="179"/>
    <cellStyle name="Обычный 6 2 2 9" xfId="180"/>
    <cellStyle name="Обычный 6 2 2 9 2" xfId="181"/>
    <cellStyle name="Обычный 6 2 3" xfId="182"/>
    <cellStyle name="Обычный 6 2 3 10" xfId="183"/>
    <cellStyle name="Обычный 6 2 3 11" xfId="753"/>
    <cellStyle name="Обычный 6 2 3 2" xfId="184"/>
    <cellStyle name="Обычный 6 2 3 2 2" xfId="185"/>
    <cellStyle name="Обычный 6 2 3 2 2 2" xfId="186"/>
    <cellStyle name="Обычный 6 2 3 2 2 2 2" xfId="187"/>
    <cellStyle name="Обычный 6 2 3 2 2 2 2 2" xfId="188"/>
    <cellStyle name="Обычный 6 2 3 2 2 2 2 2 2" xfId="189"/>
    <cellStyle name="Обычный 6 2 3 2 2 2 2 3" xfId="190"/>
    <cellStyle name="Обычный 6 2 3 2 2 2 3" xfId="191"/>
    <cellStyle name="Обычный 6 2 3 2 2 2 3 2" xfId="192"/>
    <cellStyle name="Обычный 6 2 3 2 2 2 3 2 2" xfId="193"/>
    <cellStyle name="Обычный 6 2 3 2 2 2 3 3" xfId="194"/>
    <cellStyle name="Обычный 6 2 3 2 2 2 4" xfId="195"/>
    <cellStyle name="Обычный 6 2 3 2 2 2 4 2" xfId="196"/>
    <cellStyle name="Обычный 6 2 3 2 2 2 5" xfId="197"/>
    <cellStyle name="Обычный 6 2 3 2 2 3" xfId="198"/>
    <cellStyle name="Обычный 6 2 3 2 2 3 2" xfId="199"/>
    <cellStyle name="Обычный 6 2 3 2 2 3 2 2" xfId="200"/>
    <cellStyle name="Обычный 6 2 3 2 2 3 3" xfId="201"/>
    <cellStyle name="Обычный 6 2 3 2 2 4" xfId="202"/>
    <cellStyle name="Обычный 6 2 3 2 2 4 2" xfId="203"/>
    <cellStyle name="Обычный 6 2 3 2 2 4 2 2" xfId="204"/>
    <cellStyle name="Обычный 6 2 3 2 2 4 3" xfId="205"/>
    <cellStyle name="Обычный 6 2 3 2 2 5" xfId="206"/>
    <cellStyle name="Обычный 6 2 3 2 2 5 2" xfId="207"/>
    <cellStyle name="Обычный 6 2 3 2 2 6" xfId="208"/>
    <cellStyle name="Обычный 6 2 3 2 3" xfId="209"/>
    <cellStyle name="Обычный 6 2 3 2 3 2" xfId="210"/>
    <cellStyle name="Обычный 6 2 3 2 3 2 2" xfId="211"/>
    <cellStyle name="Обычный 6 2 3 2 3 2 2 2" xfId="212"/>
    <cellStyle name="Обычный 6 2 3 2 3 2 3" xfId="213"/>
    <cellStyle name="Обычный 6 2 3 2 3 3" xfId="214"/>
    <cellStyle name="Обычный 6 2 3 2 3 3 2" xfId="215"/>
    <cellStyle name="Обычный 6 2 3 2 3 3 2 2" xfId="216"/>
    <cellStyle name="Обычный 6 2 3 2 3 3 3" xfId="217"/>
    <cellStyle name="Обычный 6 2 3 2 3 4" xfId="218"/>
    <cellStyle name="Обычный 6 2 3 2 3 4 2" xfId="219"/>
    <cellStyle name="Обычный 6 2 3 2 3 5" xfId="220"/>
    <cellStyle name="Обычный 6 2 3 2 4" xfId="221"/>
    <cellStyle name="Обычный 6 2 3 2 4 2" xfId="222"/>
    <cellStyle name="Обычный 6 2 3 2 4 2 2" xfId="223"/>
    <cellStyle name="Обычный 6 2 3 2 4 3" xfId="224"/>
    <cellStyle name="Обычный 6 2 3 2 5" xfId="225"/>
    <cellStyle name="Обычный 6 2 3 2 5 2" xfId="226"/>
    <cellStyle name="Обычный 6 2 3 2 5 2 2" xfId="227"/>
    <cellStyle name="Обычный 6 2 3 2 5 3" xfId="228"/>
    <cellStyle name="Обычный 6 2 3 2 6" xfId="229"/>
    <cellStyle name="Обычный 6 2 3 2 6 2" xfId="230"/>
    <cellStyle name="Обычный 6 2 3 2 7" xfId="231"/>
    <cellStyle name="Обычный 6 2 3 3" xfId="232"/>
    <cellStyle name="Обычный 6 2 3 3 2" xfId="233"/>
    <cellStyle name="Обычный 6 2 3 3 2 2" xfId="234"/>
    <cellStyle name="Обычный 6 2 3 3 2 2 2" xfId="235"/>
    <cellStyle name="Обычный 6 2 3 3 2 2 2 2" xfId="236"/>
    <cellStyle name="Обычный 6 2 3 3 2 2 3" xfId="237"/>
    <cellStyle name="Обычный 6 2 3 3 2 3" xfId="238"/>
    <cellStyle name="Обычный 6 2 3 3 2 3 2" xfId="239"/>
    <cellStyle name="Обычный 6 2 3 3 2 3 2 2" xfId="240"/>
    <cellStyle name="Обычный 6 2 3 3 2 3 3" xfId="241"/>
    <cellStyle name="Обычный 6 2 3 3 2 4" xfId="242"/>
    <cellStyle name="Обычный 6 2 3 3 2 4 2" xfId="243"/>
    <cellStyle name="Обычный 6 2 3 3 2 5" xfId="244"/>
    <cellStyle name="Обычный 6 2 3 3 3" xfId="245"/>
    <cellStyle name="Обычный 6 2 3 3 3 2" xfId="246"/>
    <cellStyle name="Обычный 6 2 3 3 3 2 2" xfId="247"/>
    <cellStyle name="Обычный 6 2 3 3 3 3" xfId="248"/>
    <cellStyle name="Обычный 6 2 3 3 4" xfId="249"/>
    <cellStyle name="Обычный 6 2 3 3 4 2" xfId="250"/>
    <cellStyle name="Обычный 6 2 3 3 4 2 2" xfId="251"/>
    <cellStyle name="Обычный 6 2 3 3 4 3" xfId="252"/>
    <cellStyle name="Обычный 6 2 3 3 5" xfId="253"/>
    <cellStyle name="Обычный 6 2 3 3 5 2" xfId="254"/>
    <cellStyle name="Обычный 6 2 3 3 6" xfId="255"/>
    <cellStyle name="Обычный 6 2 3 4" xfId="256"/>
    <cellStyle name="Обычный 6 2 3 4 2" xfId="257"/>
    <cellStyle name="Обычный 6 2 3 4 2 2" xfId="258"/>
    <cellStyle name="Обычный 6 2 3 4 2 2 2" xfId="259"/>
    <cellStyle name="Обычный 6 2 3 4 2 2 2 2" xfId="260"/>
    <cellStyle name="Обычный 6 2 3 4 2 2 3" xfId="261"/>
    <cellStyle name="Обычный 6 2 3 4 2 3" xfId="262"/>
    <cellStyle name="Обычный 6 2 3 4 2 3 2" xfId="263"/>
    <cellStyle name="Обычный 6 2 3 4 2 3 2 2" xfId="264"/>
    <cellStyle name="Обычный 6 2 3 4 2 3 3" xfId="265"/>
    <cellStyle name="Обычный 6 2 3 4 2 4" xfId="266"/>
    <cellStyle name="Обычный 6 2 3 4 2 4 2" xfId="267"/>
    <cellStyle name="Обычный 6 2 3 4 2 5" xfId="268"/>
    <cellStyle name="Обычный 6 2 3 4 3" xfId="269"/>
    <cellStyle name="Обычный 6 2 3 4 3 2" xfId="270"/>
    <cellStyle name="Обычный 6 2 3 4 3 2 2" xfId="271"/>
    <cellStyle name="Обычный 6 2 3 4 3 3" xfId="272"/>
    <cellStyle name="Обычный 6 2 3 4 4" xfId="273"/>
    <cellStyle name="Обычный 6 2 3 4 4 2" xfId="274"/>
    <cellStyle name="Обычный 6 2 3 4 4 2 2" xfId="275"/>
    <cellStyle name="Обычный 6 2 3 4 4 3" xfId="276"/>
    <cellStyle name="Обычный 6 2 3 4 5" xfId="277"/>
    <cellStyle name="Обычный 6 2 3 4 5 2" xfId="278"/>
    <cellStyle name="Обычный 6 2 3 4 6" xfId="279"/>
    <cellStyle name="Обычный 6 2 3 5" xfId="280"/>
    <cellStyle name="Обычный 6 2 3 5 2" xfId="281"/>
    <cellStyle name="Обычный 6 2 3 5 2 2" xfId="282"/>
    <cellStyle name="Обычный 6 2 3 5 2 2 2" xfId="283"/>
    <cellStyle name="Обычный 6 2 3 5 2 3" xfId="284"/>
    <cellStyle name="Обычный 6 2 3 5 3" xfId="285"/>
    <cellStyle name="Обычный 6 2 3 5 3 2" xfId="286"/>
    <cellStyle name="Обычный 6 2 3 5 3 2 2" xfId="287"/>
    <cellStyle name="Обычный 6 2 3 5 3 3" xfId="288"/>
    <cellStyle name="Обычный 6 2 3 5 4" xfId="289"/>
    <cellStyle name="Обычный 6 2 3 5 4 2" xfId="290"/>
    <cellStyle name="Обычный 6 2 3 5 5" xfId="291"/>
    <cellStyle name="Обычный 6 2 3 6" xfId="292"/>
    <cellStyle name="Обычный 6 2 3 6 2" xfId="293"/>
    <cellStyle name="Обычный 6 2 3 6 2 2" xfId="294"/>
    <cellStyle name="Обычный 6 2 3 6 3" xfId="295"/>
    <cellStyle name="Обычный 6 2 3 7" xfId="296"/>
    <cellStyle name="Обычный 6 2 3 7 2" xfId="297"/>
    <cellStyle name="Обычный 6 2 3 7 2 2" xfId="298"/>
    <cellStyle name="Обычный 6 2 3 7 3" xfId="299"/>
    <cellStyle name="Обычный 6 2 3 8" xfId="300"/>
    <cellStyle name="Обычный 6 2 3 8 2" xfId="301"/>
    <cellStyle name="Обычный 6 2 3 8 2 2" xfId="302"/>
    <cellStyle name="Обычный 6 2 3 8 3" xfId="303"/>
    <cellStyle name="Обычный 6 2 3 9" xfId="304"/>
    <cellStyle name="Обычный 6 2 3 9 2" xfId="305"/>
    <cellStyle name="Обычный 6 2 4" xfId="306"/>
    <cellStyle name="Обычный 6 2 4 2" xfId="307"/>
    <cellStyle name="Обычный 6 2 4 2 2" xfId="308"/>
    <cellStyle name="Обычный 6 2 4 2 2 2" xfId="309"/>
    <cellStyle name="Обычный 6 2 4 2 2 2 2" xfId="310"/>
    <cellStyle name="Обычный 6 2 4 2 2 3" xfId="311"/>
    <cellStyle name="Обычный 6 2 4 2 3" xfId="312"/>
    <cellStyle name="Обычный 6 2 4 2 3 2" xfId="313"/>
    <cellStyle name="Обычный 6 2 4 2 3 2 2" xfId="314"/>
    <cellStyle name="Обычный 6 2 4 2 3 3" xfId="315"/>
    <cellStyle name="Обычный 6 2 4 2 4" xfId="316"/>
    <cellStyle name="Обычный 6 2 4 2 4 2" xfId="317"/>
    <cellStyle name="Обычный 6 2 4 2 5" xfId="318"/>
    <cellStyle name="Обычный 6 2 4 3" xfId="319"/>
    <cellStyle name="Обычный 6 2 4 3 2" xfId="320"/>
    <cellStyle name="Обычный 6 2 4 3 2 2" xfId="321"/>
    <cellStyle name="Обычный 6 2 4 3 3" xfId="322"/>
    <cellStyle name="Обычный 6 2 4 4" xfId="323"/>
    <cellStyle name="Обычный 6 2 4 4 2" xfId="324"/>
    <cellStyle name="Обычный 6 2 4 4 2 2" xfId="325"/>
    <cellStyle name="Обычный 6 2 4 4 3" xfId="326"/>
    <cellStyle name="Обычный 6 2 4 5" xfId="327"/>
    <cellStyle name="Обычный 6 2 4 5 2" xfId="328"/>
    <cellStyle name="Обычный 6 2 4 6" xfId="329"/>
    <cellStyle name="Обычный 6 2 5" xfId="330"/>
    <cellStyle name="Обычный 6 2 5 2" xfId="331"/>
    <cellStyle name="Обычный 6 2 5 2 2" xfId="332"/>
    <cellStyle name="Обычный 6 2 5 2 2 2" xfId="333"/>
    <cellStyle name="Обычный 6 2 5 2 2 2 2" xfId="334"/>
    <cellStyle name="Обычный 6 2 5 2 2 3" xfId="335"/>
    <cellStyle name="Обычный 6 2 5 2 3" xfId="336"/>
    <cellStyle name="Обычный 6 2 5 2 3 2" xfId="337"/>
    <cellStyle name="Обычный 6 2 5 2 3 2 2" xfId="338"/>
    <cellStyle name="Обычный 6 2 5 2 3 3" xfId="339"/>
    <cellStyle name="Обычный 6 2 5 2 4" xfId="340"/>
    <cellStyle name="Обычный 6 2 5 2 4 2" xfId="341"/>
    <cellStyle name="Обычный 6 2 5 2 5" xfId="342"/>
    <cellStyle name="Обычный 6 2 5 3" xfId="343"/>
    <cellStyle name="Обычный 6 2 5 3 2" xfId="344"/>
    <cellStyle name="Обычный 6 2 5 3 2 2" xfId="345"/>
    <cellStyle name="Обычный 6 2 5 3 3" xfId="346"/>
    <cellStyle name="Обычный 6 2 5 4" xfId="347"/>
    <cellStyle name="Обычный 6 2 5 4 2" xfId="348"/>
    <cellStyle name="Обычный 6 2 5 4 2 2" xfId="349"/>
    <cellStyle name="Обычный 6 2 5 4 3" xfId="350"/>
    <cellStyle name="Обычный 6 2 5 5" xfId="351"/>
    <cellStyle name="Обычный 6 2 5 5 2" xfId="352"/>
    <cellStyle name="Обычный 6 2 5 6" xfId="353"/>
    <cellStyle name="Обычный 6 2 6" xfId="354"/>
    <cellStyle name="Обычный 6 2 6 2" xfId="355"/>
    <cellStyle name="Обычный 6 2 6 2 2" xfId="356"/>
    <cellStyle name="Обычный 6 2 6 2 2 2" xfId="357"/>
    <cellStyle name="Обычный 6 2 6 2 3" xfId="358"/>
    <cellStyle name="Обычный 6 2 6 3" xfId="359"/>
    <cellStyle name="Обычный 6 2 6 3 2" xfId="360"/>
    <cellStyle name="Обычный 6 2 6 3 2 2" xfId="361"/>
    <cellStyle name="Обычный 6 2 6 3 3" xfId="362"/>
    <cellStyle name="Обычный 6 2 6 4" xfId="363"/>
    <cellStyle name="Обычный 6 2 6 4 2" xfId="364"/>
    <cellStyle name="Обычный 6 2 6 5" xfId="365"/>
    <cellStyle name="Обычный 6 2 7" xfId="366"/>
    <cellStyle name="Обычный 6 2 7 2" xfId="367"/>
    <cellStyle name="Обычный 6 2 7 2 2" xfId="368"/>
    <cellStyle name="Обычный 6 2 7 3" xfId="369"/>
    <cellStyle name="Обычный 6 2 8" xfId="370"/>
    <cellStyle name="Обычный 6 2 8 2" xfId="371"/>
    <cellStyle name="Обычный 6 2 8 2 2" xfId="372"/>
    <cellStyle name="Обычный 6 2 8 3" xfId="373"/>
    <cellStyle name="Обычный 6 2 9" xfId="374"/>
    <cellStyle name="Обычный 6 2 9 2" xfId="375"/>
    <cellStyle name="Обычный 6 2 9 2 2" xfId="376"/>
    <cellStyle name="Обычный 6 2 9 3" xfId="377"/>
    <cellStyle name="Обычный 6 3" xfId="378"/>
    <cellStyle name="Обычный 6 3 2" xfId="379"/>
    <cellStyle name="Обычный 6 3 2 2" xfId="380"/>
    <cellStyle name="Обычный 6 3 2 2 2" xfId="381"/>
    <cellStyle name="Обычный 6 3 2 2 2 2" xfId="382"/>
    <cellStyle name="Обычный 6 3 2 2 3" xfId="383"/>
    <cellStyle name="Обычный 6 3 2 3" xfId="384"/>
    <cellStyle name="Обычный 6 3 2 3 2" xfId="385"/>
    <cellStyle name="Обычный 6 3 2 3 2 2" xfId="386"/>
    <cellStyle name="Обычный 6 3 2 3 3" xfId="387"/>
    <cellStyle name="Обычный 6 3 2 4" xfId="388"/>
    <cellStyle name="Обычный 6 3 2 4 2" xfId="389"/>
    <cellStyle name="Обычный 6 3 2 5" xfId="390"/>
    <cellStyle name="Обычный 6 3 3" xfId="391"/>
    <cellStyle name="Обычный 6 3 3 2" xfId="392"/>
    <cellStyle name="Обычный 6 3 3 2 2" xfId="393"/>
    <cellStyle name="Обычный 6 3 3 3" xfId="394"/>
    <cellStyle name="Обычный 6 3 4" xfId="395"/>
    <cellStyle name="Обычный 6 3 4 2" xfId="396"/>
    <cellStyle name="Обычный 6 3 4 2 2" xfId="397"/>
    <cellStyle name="Обычный 6 3 4 3" xfId="398"/>
    <cellStyle name="Обычный 6 3 5" xfId="399"/>
    <cellStyle name="Обычный 6 3 5 2" xfId="400"/>
    <cellStyle name="Обычный 6 3 6" xfId="401"/>
    <cellStyle name="Обычный 6 4" xfId="402"/>
    <cellStyle name="Обычный 6 4 2" xfId="403"/>
    <cellStyle name="Обычный 6 4 2 2" xfId="404"/>
    <cellStyle name="Обычный 6 4 2 2 2" xfId="405"/>
    <cellStyle name="Обычный 6 4 2 2 2 2" xfId="406"/>
    <cellStyle name="Обычный 6 4 2 2 3" xfId="407"/>
    <cellStyle name="Обычный 6 4 2 3" xfId="408"/>
    <cellStyle name="Обычный 6 4 2 3 2" xfId="409"/>
    <cellStyle name="Обычный 6 4 2 3 2 2" xfId="410"/>
    <cellStyle name="Обычный 6 4 2 3 3" xfId="411"/>
    <cellStyle name="Обычный 6 4 2 4" xfId="412"/>
    <cellStyle name="Обычный 6 4 2 4 2" xfId="413"/>
    <cellStyle name="Обычный 6 4 2 5" xfId="414"/>
    <cellStyle name="Обычный 6 4 3" xfId="415"/>
    <cellStyle name="Обычный 6 4 3 2" xfId="416"/>
    <cellStyle name="Обычный 6 4 3 2 2" xfId="417"/>
    <cellStyle name="Обычный 6 4 3 3" xfId="418"/>
    <cellStyle name="Обычный 6 4 4" xfId="419"/>
    <cellStyle name="Обычный 6 4 4 2" xfId="420"/>
    <cellStyle name="Обычный 6 4 4 2 2" xfId="421"/>
    <cellStyle name="Обычный 6 4 4 3" xfId="422"/>
    <cellStyle name="Обычный 6 4 5" xfId="423"/>
    <cellStyle name="Обычный 6 4 5 2" xfId="424"/>
    <cellStyle name="Обычный 6 4 6" xfId="425"/>
    <cellStyle name="Обычный 6 5" xfId="426"/>
    <cellStyle name="Обычный 6 5 2" xfId="427"/>
    <cellStyle name="Обычный 6 5 2 2" xfId="428"/>
    <cellStyle name="Обычный 6 5 2 2 2" xfId="429"/>
    <cellStyle name="Обычный 6 5 2 3" xfId="430"/>
    <cellStyle name="Обычный 6 5 3" xfId="431"/>
    <cellStyle name="Обычный 6 5 3 2" xfId="432"/>
    <cellStyle name="Обычный 6 5 3 2 2" xfId="433"/>
    <cellStyle name="Обычный 6 5 3 3" xfId="434"/>
    <cellStyle name="Обычный 6 5 4" xfId="435"/>
    <cellStyle name="Обычный 6 5 4 2" xfId="436"/>
    <cellStyle name="Обычный 6 5 5" xfId="437"/>
    <cellStyle name="Обычный 6 6" xfId="438"/>
    <cellStyle name="Обычный 6 6 2" xfId="439"/>
    <cellStyle name="Обычный 6 6 2 2" xfId="440"/>
    <cellStyle name="Обычный 6 6 3" xfId="441"/>
    <cellStyle name="Обычный 6 7" xfId="442"/>
    <cellStyle name="Обычный 6 7 2" xfId="443"/>
    <cellStyle name="Обычный 6 7 2 2" xfId="444"/>
    <cellStyle name="Обычный 6 7 3" xfId="445"/>
    <cellStyle name="Обычный 6 8" xfId="446"/>
    <cellStyle name="Обычный 6 8 2" xfId="447"/>
    <cellStyle name="Обычный 6 8 2 2" xfId="448"/>
    <cellStyle name="Обычный 6 8 3" xfId="449"/>
    <cellStyle name="Обычный 6 9" xfId="450"/>
    <cellStyle name="Обычный 6 9 2" xfId="451"/>
    <cellStyle name="Обычный 7" xfId="1"/>
    <cellStyle name="Обычный 7 2" xfId="452"/>
    <cellStyle name="Обычный 7 2 2" xfId="453"/>
    <cellStyle name="Обычный 7 2 2 2" xfId="454"/>
    <cellStyle name="Обычный 7 2 2 2 2" xfId="455"/>
    <cellStyle name="Обычный 7 2 2 2 2 2" xfId="456"/>
    <cellStyle name="Обычный 7 2 2 2 2 2 2" xfId="457"/>
    <cellStyle name="Обычный 7 2 2 2 2 3" xfId="458"/>
    <cellStyle name="Обычный 7 2 2 2 3" xfId="459"/>
    <cellStyle name="Обычный 7 2 2 2 3 2" xfId="460"/>
    <cellStyle name="Обычный 7 2 2 2 3 2 2" xfId="461"/>
    <cellStyle name="Обычный 7 2 2 2 3 3" xfId="462"/>
    <cellStyle name="Обычный 7 2 2 2 4" xfId="463"/>
    <cellStyle name="Обычный 7 2 2 2 4 2" xfId="464"/>
    <cellStyle name="Обычный 7 2 2 2 5" xfId="465"/>
    <cellStyle name="Обычный 7 2 2 3" xfId="466"/>
    <cellStyle name="Обычный 7 2 2 3 2" xfId="467"/>
    <cellStyle name="Обычный 7 2 2 3 2 2" xfId="468"/>
    <cellStyle name="Обычный 7 2 2 3 3" xfId="469"/>
    <cellStyle name="Обычный 7 2 2 4" xfId="470"/>
    <cellStyle name="Обычный 7 2 2 4 2" xfId="471"/>
    <cellStyle name="Обычный 7 2 2 4 2 2" xfId="472"/>
    <cellStyle name="Обычный 7 2 2 4 3" xfId="473"/>
    <cellStyle name="Обычный 7 2 2 5" xfId="474"/>
    <cellStyle name="Обычный 7 2 2 5 2" xfId="475"/>
    <cellStyle name="Обычный 7 2 2 6" xfId="476"/>
    <cellStyle name="Обычный 7 2 3" xfId="477"/>
    <cellStyle name="Обычный 7 2 3 2" xfId="478"/>
    <cellStyle name="Обычный 7 2 3 2 2" xfId="479"/>
    <cellStyle name="Обычный 7 2 3 2 2 2" xfId="480"/>
    <cellStyle name="Обычный 7 2 3 2 2 2 2" xfId="481"/>
    <cellStyle name="Обычный 7 2 3 2 2 3" xfId="482"/>
    <cellStyle name="Обычный 7 2 3 2 3" xfId="483"/>
    <cellStyle name="Обычный 7 2 3 2 3 2" xfId="484"/>
    <cellStyle name="Обычный 7 2 3 2 3 2 2" xfId="485"/>
    <cellStyle name="Обычный 7 2 3 2 3 3" xfId="486"/>
    <cellStyle name="Обычный 7 2 3 2 4" xfId="487"/>
    <cellStyle name="Обычный 7 2 3 2 4 2" xfId="488"/>
    <cellStyle name="Обычный 7 2 3 2 5" xfId="489"/>
    <cellStyle name="Обычный 7 2 3 3" xfId="490"/>
    <cellStyle name="Обычный 7 2 3 3 2" xfId="491"/>
    <cellStyle name="Обычный 7 2 3 3 2 2" xfId="492"/>
    <cellStyle name="Обычный 7 2 3 3 3" xfId="493"/>
    <cellStyle name="Обычный 7 2 3 4" xfId="494"/>
    <cellStyle name="Обычный 7 2 3 4 2" xfId="495"/>
    <cellStyle name="Обычный 7 2 3 4 2 2" xfId="496"/>
    <cellStyle name="Обычный 7 2 3 4 3" xfId="497"/>
    <cellStyle name="Обычный 7 2 3 5" xfId="498"/>
    <cellStyle name="Обычный 7 2 3 5 2" xfId="499"/>
    <cellStyle name="Обычный 7 2 3 6" xfId="500"/>
    <cellStyle name="Обычный 7 2 4" xfId="501"/>
    <cellStyle name="Обычный 7 2 4 2" xfId="502"/>
    <cellStyle name="Обычный 7 2 4 2 2" xfId="503"/>
    <cellStyle name="Обычный 7 2 4 2 2 2" xfId="504"/>
    <cellStyle name="Обычный 7 2 4 2 3" xfId="505"/>
    <cellStyle name="Обычный 7 2 4 3" xfId="506"/>
    <cellStyle name="Обычный 7 2 4 3 2" xfId="507"/>
    <cellStyle name="Обычный 7 2 4 3 2 2" xfId="508"/>
    <cellStyle name="Обычный 7 2 4 3 3" xfId="509"/>
    <cellStyle name="Обычный 7 2 4 4" xfId="510"/>
    <cellStyle name="Обычный 7 2 4 4 2" xfId="511"/>
    <cellStyle name="Обычный 7 2 4 5" xfId="512"/>
    <cellStyle name="Обычный 7 2 5" xfId="513"/>
    <cellStyle name="Обычный 7 2 5 2" xfId="514"/>
    <cellStyle name="Обычный 7 2 5 2 2" xfId="515"/>
    <cellStyle name="Обычный 7 2 5 3" xfId="516"/>
    <cellStyle name="Обычный 7 2 6" xfId="517"/>
    <cellStyle name="Обычный 7 2 6 2" xfId="518"/>
    <cellStyle name="Обычный 7 2 6 2 2" xfId="519"/>
    <cellStyle name="Обычный 7 2 6 3" xfId="520"/>
    <cellStyle name="Обычный 7 2 7" xfId="521"/>
    <cellStyle name="Обычный 7 2 7 2" xfId="522"/>
    <cellStyle name="Обычный 7 2 7 2 2" xfId="523"/>
    <cellStyle name="Обычный 7 2 7 3" xfId="524"/>
    <cellStyle name="Обычный 7 2 8" xfId="525"/>
    <cellStyle name="Обычный 7 2 8 2" xfId="526"/>
    <cellStyle name="Обычный 7 2 9" xfId="527"/>
    <cellStyle name="Обычный 7 3" xfId="758"/>
    <cellStyle name="Обычный 8" xfId="528"/>
    <cellStyle name="Обычный 8 5" xfId="757"/>
    <cellStyle name="Обычный 9" xfId="529"/>
    <cellStyle name="Обычный 9 2" xfId="530"/>
    <cellStyle name="Обычный 9 2 2" xfId="531"/>
    <cellStyle name="Обычный 9 2 2 2" xfId="532"/>
    <cellStyle name="Обычный 9 2 2 2 2" xfId="533"/>
    <cellStyle name="Обычный 9 2 2 2 2 2" xfId="534"/>
    <cellStyle name="Обычный 9 2 2 2 3" xfId="535"/>
    <cellStyle name="Обычный 9 2 2 3" xfId="536"/>
    <cellStyle name="Обычный 9 2 2 3 2" xfId="537"/>
    <cellStyle name="Обычный 9 2 2 3 2 2" xfId="538"/>
    <cellStyle name="Обычный 9 2 2 3 3" xfId="539"/>
    <cellStyle name="Обычный 9 2 2 4" xfId="540"/>
    <cellStyle name="Обычный 9 2 2 4 2" xfId="541"/>
    <cellStyle name="Обычный 9 2 2 4 2 2" xfId="542"/>
    <cellStyle name="Обычный 9 2 2 4 3" xfId="543"/>
    <cellStyle name="Обычный 9 2 2 5" xfId="544"/>
    <cellStyle name="Обычный 9 2 2 5 2" xfId="545"/>
    <cellStyle name="Обычный 9 2 2 6" xfId="546"/>
    <cellStyle name="Обычный 9 2 3" xfId="547"/>
    <cellStyle name="Обычный 9 2 3 2" xfId="548"/>
    <cellStyle name="Обычный 9 2 3 2 2" xfId="549"/>
    <cellStyle name="Обычный 9 2 3 3" xfId="550"/>
    <cellStyle name="Обычный 9 2 4" xfId="551"/>
    <cellStyle name="Обычный 9 2 4 2" xfId="552"/>
    <cellStyle name="Обычный 9 2 4 2 2" xfId="553"/>
    <cellStyle name="Обычный 9 2 4 3" xfId="554"/>
    <cellStyle name="Обычный 9 2 5" xfId="555"/>
    <cellStyle name="Обычный 9 2 5 2" xfId="556"/>
    <cellStyle name="Обычный 9 2 6" xfId="557"/>
    <cellStyle name="Обычный 9 3" xfId="558"/>
    <cellStyle name="Обычный 9 3 2" xfId="559"/>
    <cellStyle name="Обычный 9 3 2 2" xfId="560"/>
    <cellStyle name="Обычный 9 3 2 2 2" xfId="561"/>
    <cellStyle name="Обычный 9 3 2 3" xfId="562"/>
    <cellStyle name="Обычный 9 3 3" xfId="563"/>
    <cellStyle name="Обычный 9 3 3 2" xfId="564"/>
    <cellStyle name="Обычный 9 3 3 2 2" xfId="565"/>
    <cellStyle name="Обычный 9 3 3 3" xfId="566"/>
    <cellStyle name="Обычный 9 3 4" xfId="567"/>
    <cellStyle name="Обычный 9 3 4 2" xfId="568"/>
    <cellStyle name="Обычный 9 3 4 2 2" xfId="569"/>
    <cellStyle name="Обычный 9 3 4 3" xfId="570"/>
    <cellStyle name="Обычный 9 3 5" xfId="571"/>
    <cellStyle name="Обычный 9 3 5 2" xfId="572"/>
    <cellStyle name="Обычный 9 3 6" xfId="573"/>
    <cellStyle name="Обычный 9 4" xfId="574"/>
    <cellStyle name="Обычный 9 4 2" xfId="575"/>
    <cellStyle name="Обычный 9 4 2 2" xfId="576"/>
    <cellStyle name="Обычный 9 4 3" xfId="577"/>
    <cellStyle name="Обычный 9 5" xfId="578"/>
    <cellStyle name="Обычный 9 5 2" xfId="579"/>
    <cellStyle name="Обычный 9 5 2 2" xfId="580"/>
    <cellStyle name="Обычный 9 5 3" xfId="581"/>
    <cellStyle name="Обычный 9 6" xfId="582"/>
    <cellStyle name="Обычный 9 6 2" xfId="583"/>
    <cellStyle name="Обычный 9 7" xfId="584"/>
    <cellStyle name="Обычный_Формат МЭ  - (кор  08 09 2010) 2" xfId="756"/>
    <cellStyle name="Обычный_Форматы по компаниям_last" xfId="750"/>
    <cellStyle name="Плохой 2" xfId="585"/>
    <cellStyle name="Пояснение 2" xfId="586"/>
    <cellStyle name="Примечание 2" xfId="587"/>
    <cellStyle name="Процентный 2" xfId="588"/>
    <cellStyle name="Процентный 3" xfId="589"/>
    <cellStyle name="Связанная ячейка 2" xfId="590"/>
    <cellStyle name="Стиль 1" xfId="591"/>
    <cellStyle name="Текст предупреждения 2" xfId="592"/>
    <cellStyle name="Финансовый 2" xfId="593"/>
    <cellStyle name="Финансовый 2 2" xfId="594"/>
    <cellStyle name="Финансовый 2 2 2" xfId="595"/>
    <cellStyle name="Финансовый 2 2 2 2" xfId="596"/>
    <cellStyle name="Финансовый 2 2 2 2 2" xfId="597"/>
    <cellStyle name="Финансовый 2 2 2 2 3" xfId="598"/>
    <cellStyle name="Финансовый 2 2 2 2 3 2" xfId="599"/>
    <cellStyle name="Финансовый 2 2 2 2 4" xfId="600"/>
    <cellStyle name="Финансовый 2 2 2 3" xfId="601"/>
    <cellStyle name="Финансовый 2 2 2 3 2" xfId="602"/>
    <cellStyle name="Финансовый 2 2 2 3 2 2" xfId="603"/>
    <cellStyle name="Финансовый 2 2 2 3 3" xfId="604"/>
    <cellStyle name="Финансовый 2 2 2 4" xfId="605"/>
    <cellStyle name="Финансовый 2 2 2 4 2" xfId="606"/>
    <cellStyle name="Финансовый 2 2 2 5" xfId="607"/>
    <cellStyle name="Финансовый 2 2 3" xfId="608"/>
    <cellStyle name="Финансовый 2 2 3 2" xfId="609"/>
    <cellStyle name="Финансовый 2 2 3 2 2" xfId="610"/>
    <cellStyle name="Финансовый 2 2 3 3" xfId="611"/>
    <cellStyle name="Финансовый 2 2 4" xfId="612"/>
    <cellStyle name="Финансовый 2 2 4 2" xfId="613"/>
    <cellStyle name="Финансовый 2 2 4 2 2" xfId="614"/>
    <cellStyle name="Финансовый 2 2 4 3" xfId="615"/>
    <cellStyle name="Финансовый 2 2 5" xfId="616"/>
    <cellStyle name="Финансовый 2 2 5 2" xfId="617"/>
    <cellStyle name="Финансовый 2 2 6" xfId="618"/>
    <cellStyle name="Финансовый 2 3" xfId="619"/>
    <cellStyle name="Финансовый 2 3 2" xfId="620"/>
    <cellStyle name="Финансовый 2 3 2 2" xfId="621"/>
    <cellStyle name="Финансовый 2 3 2 2 2" xfId="622"/>
    <cellStyle name="Финансовый 2 3 2 2 2 2" xfId="623"/>
    <cellStyle name="Финансовый 2 3 2 2 3" xfId="624"/>
    <cellStyle name="Финансовый 2 3 2 3" xfId="625"/>
    <cellStyle name="Финансовый 2 3 2 3 2" xfId="626"/>
    <cellStyle name="Финансовый 2 3 2 3 2 2" xfId="627"/>
    <cellStyle name="Финансовый 2 3 2 3 3" xfId="628"/>
    <cellStyle name="Финансовый 2 3 2 4" xfId="629"/>
    <cellStyle name="Финансовый 2 3 2 4 2" xfId="630"/>
    <cellStyle name="Финансовый 2 3 2 5" xfId="631"/>
    <cellStyle name="Финансовый 2 3 3" xfId="632"/>
    <cellStyle name="Финансовый 2 3 3 2" xfId="633"/>
    <cellStyle name="Финансовый 2 3 3 2 2" xfId="634"/>
    <cellStyle name="Финансовый 2 3 3 3" xfId="635"/>
    <cellStyle name="Финансовый 2 3 4" xfId="636"/>
    <cellStyle name="Финансовый 2 3 4 2" xfId="637"/>
    <cellStyle name="Финансовый 2 3 4 2 2" xfId="638"/>
    <cellStyle name="Финансовый 2 3 4 3" xfId="639"/>
    <cellStyle name="Финансовый 2 3 5" xfId="640"/>
    <cellStyle name="Финансовый 2 3 5 2" xfId="641"/>
    <cellStyle name="Финансовый 2 3 6" xfId="642"/>
    <cellStyle name="Финансовый 2 4" xfId="643"/>
    <cellStyle name="Финансовый 2 4 2" xfId="644"/>
    <cellStyle name="Финансовый 2 4 2 2" xfId="645"/>
    <cellStyle name="Финансовый 2 4 2 2 2" xfId="646"/>
    <cellStyle name="Финансовый 2 4 2 3" xfId="647"/>
    <cellStyle name="Финансовый 2 4 3" xfId="648"/>
    <cellStyle name="Финансовый 2 4 3 2" xfId="649"/>
    <cellStyle name="Финансовый 2 4 3 2 2" xfId="650"/>
    <cellStyle name="Финансовый 2 4 3 3" xfId="651"/>
    <cellStyle name="Финансовый 2 4 4" xfId="652"/>
    <cellStyle name="Финансовый 2 4 4 2" xfId="653"/>
    <cellStyle name="Финансовый 2 4 5" xfId="654"/>
    <cellStyle name="Финансовый 2 5" xfId="655"/>
    <cellStyle name="Финансовый 2 5 2" xfId="656"/>
    <cellStyle name="Финансовый 2 5 2 2" xfId="657"/>
    <cellStyle name="Финансовый 2 5 3" xfId="658"/>
    <cellStyle name="Финансовый 2 6" xfId="659"/>
    <cellStyle name="Финансовый 2 6 2" xfId="660"/>
    <cellStyle name="Финансовый 2 6 2 2" xfId="661"/>
    <cellStyle name="Финансовый 2 6 3" xfId="662"/>
    <cellStyle name="Финансовый 2 7" xfId="663"/>
    <cellStyle name="Финансовый 2 7 2" xfId="664"/>
    <cellStyle name="Финансовый 2 7 2 2" xfId="665"/>
    <cellStyle name="Финансовый 2 7 3" xfId="666"/>
    <cellStyle name="Финансовый 2 8" xfId="667"/>
    <cellStyle name="Финансовый 2 8 2" xfId="668"/>
    <cellStyle name="Финансовый 2 9" xfId="669"/>
    <cellStyle name="Финансовый 3" xfId="670"/>
    <cellStyle name="Финансовый 3 2" xfId="671"/>
    <cellStyle name="Финансовый 3 2 2" xfId="672"/>
    <cellStyle name="Финансовый 3 2 2 2" xfId="673"/>
    <cellStyle name="Финансовый 3 2 2 2 2" xfId="674"/>
    <cellStyle name="Финансовый 3 2 2 2 2 2" xfId="675"/>
    <cellStyle name="Финансовый 3 2 2 2 3" xfId="676"/>
    <cellStyle name="Финансовый 3 2 2 3" xfId="677"/>
    <cellStyle name="Финансовый 3 2 2 3 2" xfId="678"/>
    <cellStyle name="Финансовый 3 2 2 3 2 2" xfId="679"/>
    <cellStyle name="Финансовый 3 2 2 3 3" xfId="680"/>
    <cellStyle name="Финансовый 3 2 2 4" xfId="681"/>
    <cellStyle name="Финансовый 3 2 2 4 2" xfId="682"/>
    <cellStyle name="Финансовый 3 2 2 5" xfId="683"/>
    <cellStyle name="Финансовый 3 2 3" xfId="684"/>
    <cellStyle name="Финансовый 3 2 3 2" xfId="685"/>
    <cellStyle name="Финансовый 3 2 3 2 2" xfId="686"/>
    <cellStyle name="Финансовый 3 2 3 3" xfId="687"/>
    <cellStyle name="Финансовый 3 2 4" xfId="688"/>
    <cellStyle name="Финансовый 3 2 4 2" xfId="689"/>
    <cellStyle name="Финансовый 3 2 4 2 2" xfId="690"/>
    <cellStyle name="Финансовый 3 2 4 3" xfId="691"/>
    <cellStyle name="Финансовый 3 2 5" xfId="692"/>
    <cellStyle name="Финансовый 3 2 5 2" xfId="693"/>
    <cellStyle name="Финансовый 3 2 6" xfId="694"/>
    <cellStyle name="Финансовый 3 3" xfId="695"/>
    <cellStyle name="Финансовый 3 3 2" xfId="696"/>
    <cellStyle name="Финансовый 3 3 2 2" xfId="697"/>
    <cellStyle name="Финансовый 3 3 2 2 2" xfId="698"/>
    <cellStyle name="Финансовый 3 3 2 2 2 2" xfId="699"/>
    <cellStyle name="Финансовый 3 3 2 2 3" xfId="700"/>
    <cellStyle name="Финансовый 3 3 2 3" xfId="701"/>
    <cellStyle name="Финансовый 3 3 2 3 2" xfId="702"/>
    <cellStyle name="Финансовый 3 3 2 3 2 2" xfId="703"/>
    <cellStyle name="Финансовый 3 3 2 3 3" xfId="704"/>
    <cellStyle name="Финансовый 3 3 2 4" xfId="705"/>
    <cellStyle name="Финансовый 3 3 2 4 2" xfId="706"/>
    <cellStyle name="Финансовый 3 3 2 5" xfId="707"/>
    <cellStyle name="Финансовый 3 3 3" xfId="708"/>
    <cellStyle name="Финансовый 3 3 3 2" xfId="709"/>
    <cellStyle name="Финансовый 3 3 3 2 2" xfId="710"/>
    <cellStyle name="Финансовый 3 3 3 3" xfId="711"/>
    <cellStyle name="Финансовый 3 3 4" xfId="712"/>
    <cellStyle name="Финансовый 3 3 4 2" xfId="713"/>
    <cellStyle name="Финансовый 3 3 4 2 2" xfId="714"/>
    <cellStyle name="Финансовый 3 3 4 3" xfId="715"/>
    <cellStyle name="Финансовый 3 3 5" xfId="716"/>
    <cellStyle name="Финансовый 3 3 5 2" xfId="717"/>
    <cellStyle name="Финансовый 3 3 6" xfId="718"/>
    <cellStyle name="Финансовый 3 4" xfId="719"/>
    <cellStyle name="Финансовый 3 4 2" xfId="720"/>
    <cellStyle name="Финансовый 3 4 2 2" xfId="721"/>
    <cellStyle name="Финансовый 3 4 2 2 2" xfId="722"/>
    <cellStyle name="Финансовый 3 4 2 3" xfId="723"/>
    <cellStyle name="Финансовый 3 4 3" xfId="724"/>
    <cellStyle name="Финансовый 3 4 3 2" xfId="725"/>
    <cellStyle name="Финансовый 3 4 3 2 2" xfId="726"/>
    <cellStyle name="Финансовый 3 4 3 3" xfId="727"/>
    <cellStyle name="Финансовый 3 4 4" xfId="728"/>
    <cellStyle name="Финансовый 3 4 4 2" xfId="729"/>
    <cellStyle name="Финансовый 3 4 5" xfId="730"/>
    <cellStyle name="Финансовый 3 5" xfId="731"/>
    <cellStyle name="Финансовый 3 5 2" xfId="732"/>
    <cellStyle name="Финансовый 3 5 2 2" xfId="733"/>
    <cellStyle name="Финансовый 3 5 3" xfId="734"/>
    <cellStyle name="Финансовый 3 6" xfId="735"/>
    <cellStyle name="Финансовый 3 6 2" xfId="736"/>
    <cellStyle name="Финансовый 3 6 2 2" xfId="737"/>
    <cellStyle name="Финансовый 3 6 3" xfId="738"/>
    <cellStyle name="Финансовый 3 7" xfId="739"/>
    <cellStyle name="Финансовый 3 7 2" xfId="740"/>
    <cellStyle name="Финансовый 3 7 2 2" xfId="741"/>
    <cellStyle name="Финансовый 3 7 3" xfId="742"/>
    <cellStyle name="Финансовый 3 8" xfId="743"/>
    <cellStyle name="Финансовый 3 8 2" xfId="744"/>
    <cellStyle name="Финансовый 3 9" xfId="745"/>
    <cellStyle name="Финансовый 4" xfId="755"/>
    <cellStyle name="Хороший 2" xfId="7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0222_1097746264230_01_0_88_0000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8/&#1048;&#1053;&#1042;&#1045;&#1057;&#1058;&#1050;&#1040;/&#1048;&#1055;%20&#1082;&#1086;&#1088;&#1088;&#1077;&#1082;&#1090;&#1080;&#1088;&#1086;&#1074;&#1082;&#1072;%20&#1085;&#1072;%202018/&#1056;&#1052;&#1069;/&#1057;&#1086;&#1088;&#1088;&#1077;&#1082;&#1090;&#1080;&#1088;&#1086;&#1074;&#1072;&#1085;&#1085;&#1072;&#1103;%20%20&#1048;&#1055;&#1056;%20&#1040;&#1054;%20&#1054;&#1073;&#1086;&#1088;&#1086;&#1085;&#1101;&#1085;&#1077;&#1088;&#1075;&#1086;%20&#1085;&#1072;%202017-2019%20&#1075;&#1086;&#1076;&#1099;%20&#1056;&#1052;&#106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7;0222_1097746264230_17_0_88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0222_1097746264230_02_0_88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0222_1097746264230_03_0_88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7;0222_1097746264230_04_0_88_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7;0222_1097746264230_05_0_88_00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7;0222_1097746264230_06_0_88_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7;0222_1097746264230_08_0_88_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7;0222_1097746264230_07_0_88_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7;0222_1097746264230_09_0_88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17)"/>
    </sheetNames>
    <sheetDataSet>
      <sheetData sheetId="0">
        <row r="12">
          <cell r="A12" t="str">
            <v>Утвержденные плановые значения показателей приведены в соответствии с  Приказом № 161 от 05.07.2017 года Министерством экономического развития и торговли Республики Марий Эл</v>
          </cell>
        </row>
        <row r="25">
          <cell r="B25" t="str">
            <v>Республика Марий Эл</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17)"/>
      <sheetName val="1(2018)"/>
      <sheetName val="1(2019)"/>
      <sheetName val="2"/>
      <sheetName val="3"/>
      <sheetName val="4"/>
      <sheetName val="5(2017)"/>
      <sheetName val="5(2018)"/>
      <sheetName val="5(2019)"/>
      <sheetName val="6"/>
      <sheetName val="7"/>
      <sheetName val="8"/>
      <sheetName val="9"/>
      <sheetName val="10"/>
      <sheetName val="13"/>
      <sheetName val="14"/>
      <sheetName val="15"/>
      <sheetName val="16"/>
      <sheetName val="17"/>
      <sheetName val="18"/>
      <sheetName val="19"/>
      <sheetName val="Лист1"/>
    </sheetNames>
    <sheetDataSet>
      <sheetData sheetId="0">
        <row r="20">
          <cell r="A20" t="str">
            <v>0</v>
          </cell>
          <cell r="B20" t="str">
            <v>ВСЕГО по инвестиционной программе, в том числе:</v>
          </cell>
        </row>
        <row r="21">
          <cell r="A21" t="str">
            <v>0.1</v>
          </cell>
          <cell r="B21" t="str">
            <v>Технологическое присоединение, всего</v>
          </cell>
        </row>
        <row r="22">
          <cell r="A22" t="str">
            <v>0.2</v>
          </cell>
          <cell r="B22" t="str">
            <v>Реконструкция, модернизация, техническое перевооружение, всего</v>
          </cell>
        </row>
        <row r="23">
          <cell r="A23" t="str">
            <v>0.6</v>
          </cell>
          <cell r="B23" t="str">
            <v>Прочие инвестиционные проекты, всего</v>
          </cell>
        </row>
        <row r="24">
          <cell r="A24">
            <v>0</v>
          </cell>
          <cell r="B24" t="str">
            <v>Технологическое присоединение, всего, в том числе:</v>
          </cell>
        </row>
        <row r="25">
          <cell r="B25" t="str">
            <v>Республика Марий Эл</v>
          </cell>
        </row>
        <row r="26">
          <cell r="A26" t="str">
            <v>1.2.2</v>
          </cell>
          <cell r="B26" t="str">
            <v>Реконструкция, модернизация, техническое перевооружение линий электропередачи, всего, в том числе:</v>
          </cell>
        </row>
        <row r="27">
          <cell r="A27" t="str">
            <v>1.2.2.1</v>
          </cell>
          <cell r="B27" t="str">
            <v>Реконструкция линий электропередачи, всего, в том числе:</v>
          </cell>
        </row>
        <row r="29">
          <cell r="A29" t="str">
            <v>1.6</v>
          </cell>
          <cell r="B29" t="str">
            <v>Прочие инвестиционные проекты, всего, в том числе:</v>
          </cell>
        </row>
      </sheetData>
      <sheetData sheetId="1"/>
      <sheetData sheetId="2"/>
      <sheetData sheetId="3">
        <row r="26">
          <cell r="U26">
            <v>18.061</v>
          </cell>
        </row>
      </sheetData>
      <sheetData sheetId="4"/>
      <sheetData sheetId="5"/>
      <sheetData sheetId="6"/>
      <sheetData sheetId="7"/>
      <sheetData sheetId="8"/>
      <sheetData sheetId="9"/>
      <sheetData sheetId="10"/>
      <sheetData sheetId="11"/>
      <sheetData sheetId="12"/>
      <sheetData sheetId="13">
        <row r="13">
          <cell r="A13" t="str">
            <v>0</v>
          </cell>
          <cell r="B13" t="str">
            <v>ВСЕГО по инвестиционной программе, в том числе:</v>
          </cell>
        </row>
        <row r="14">
          <cell r="A14" t="str">
            <v>0.1</v>
          </cell>
          <cell r="B14" t="str">
            <v>Технологическое присоединение, всего</v>
          </cell>
        </row>
        <row r="15">
          <cell r="A15" t="str">
            <v>0.2</v>
          </cell>
          <cell r="B15" t="str">
            <v>Реконструкция, модернизация, техническое перевооружение, всего</v>
          </cell>
        </row>
        <row r="16">
          <cell r="A16" t="str">
            <v>0.6</v>
          </cell>
          <cell r="B16" t="str">
            <v>Прочие инвестиционные проекты, всего</v>
          </cell>
        </row>
        <row r="17">
          <cell r="A17">
            <v>0</v>
          </cell>
          <cell r="B17" t="str">
            <v>Технологическое присоединение, всего, в том числе:</v>
          </cell>
        </row>
        <row r="18">
          <cell r="A18">
            <v>0</v>
          </cell>
          <cell r="B18" t="str">
            <v>Республика Марий Эл</v>
          </cell>
        </row>
        <row r="19">
          <cell r="A19" t="str">
            <v>1.2.2</v>
          </cell>
          <cell r="B19" t="str">
            <v>Реконструкция, модернизация, техническое перевооружение линий электропередачи, всего, в том числе:</v>
          </cell>
        </row>
        <row r="20">
          <cell r="A20" t="str">
            <v>1.2.2.1</v>
          </cell>
          <cell r="B20" t="str">
            <v>Реконструкция линий электропередачи, всего, в том числе:</v>
          </cell>
        </row>
        <row r="22">
          <cell r="A22" t="str">
            <v>1.6</v>
          </cell>
          <cell r="B22" t="str">
            <v>Прочие инвестиционные проекты, всего, в том числе:</v>
          </cell>
        </row>
      </sheetData>
      <sheetData sheetId="14">
        <row r="6">
          <cell r="A6" t="str">
            <v>Инвестиционная программа филиал "Волго-Вятский" АО "Оборонэнерго" в границах Республики Марий Эл</v>
          </cell>
        </row>
      </sheetData>
      <sheetData sheetId="15">
        <row r="6">
          <cell r="A6" t="str">
            <v>Инвестиционная программа филиал "Волго-Вятский" АО "Оборонэнерго" в границах Республики Марий Эл</v>
          </cell>
        </row>
      </sheetData>
      <sheetData sheetId="16"/>
      <sheetData sheetId="17"/>
      <sheetData sheetId="18">
        <row r="7">
          <cell r="A7" t="str">
            <v>Инвестиционная программа филиал "Волго-Вятский" АО "Оборонэнерго" в границах Республики Марий Эл</v>
          </cell>
        </row>
      </sheetData>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
    </sheetNames>
    <sheetDataSet>
      <sheetData sheetId="0">
        <row r="7">
          <cell r="A7" t="str">
            <v>Инвестиционная программа филиал "Волго-Вятский" АО "Оборонэнерго" в границах Республики Марий Эл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18">
          <cell r="A18" t="str">
            <v>0</v>
          </cell>
          <cell r="B18" t="str">
            <v>ВСЕГО по инвестиционной программе, в том числе:</v>
          </cell>
          <cell r="C18">
            <v>0</v>
          </cell>
          <cell r="D18">
            <v>0</v>
          </cell>
          <cell r="E18">
            <v>0</v>
          </cell>
          <cell r="F18">
            <v>0</v>
          </cell>
          <cell r="G18">
            <v>0</v>
          </cell>
          <cell r="H18">
            <v>1.4141479598885065</v>
          </cell>
          <cell r="O18">
            <v>0</v>
          </cell>
          <cell r="BR18">
            <v>0</v>
          </cell>
        </row>
        <row r="19">
          <cell r="A19" t="str">
            <v>0.1</v>
          </cell>
          <cell r="B19" t="str">
            <v>Технологическое присоединение, всего</v>
          </cell>
          <cell r="C19">
            <v>0</v>
          </cell>
          <cell r="D19">
            <v>0</v>
          </cell>
          <cell r="E19">
            <v>0</v>
          </cell>
          <cell r="F19">
            <v>0</v>
          </cell>
          <cell r="G19">
            <v>0</v>
          </cell>
          <cell r="H19">
            <v>0</v>
          </cell>
          <cell r="O19">
            <v>0</v>
          </cell>
          <cell r="AI19">
            <v>0</v>
          </cell>
          <cell r="AN19">
            <v>0</v>
          </cell>
          <cell r="AS19">
            <v>0</v>
          </cell>
          <cell r="AX19">
            <v>0</v>
          </cell>
          <cell r="BC19">
            <v>0</v>
          </cell>
          <cell r="BH19">
            <v>0</v>
          </cell>
          <cell r="BI19">
            <v>0</v>
          </cell>
          <cell r="BJ19">
            <v>0</v>
          </cell>
          <cell r="BK19">
            <v>0</v>
          </cell>
          <cell r="BL19">
            <v>0</v>
          </cell>
        </row>
        <row r="20">
          <cell r="A20" t="str">
            <v>0.2</v>
          </cell>
          <cell r="B20" t="str">
            <v>Реконструкция, модернизация, техническое перевооружение, всего</v>
          </cell>
          <cell r="C20">
            <v>0</v>
          </cell>
          <cell r="D20">
            <v>0</v>
          </cell>
          <cell r="E20">
            <v>0</v>
          </cell>
          <cell r="F20">
            <v>0</v>
          </cell>
          <cell r="G20">
            <v>0</v>
          </cell>
          <cell r="O20">
            <v>0</v>
          </cell>
          <cell r="BR20">
            <v>0</v>
          </cell>
        </row>
        <row r="21">
          <cell r="A21" t="str">
            <v>0.6</v>
          </cell>
          <cell r="B21" t="str">
            <v>Прочие инвестиционные проекты, всего</v>
          </cell>
          <cell r="C21">
            <v>0</v>
          </cell>
          <cell r="D21">
            <v>0</v>
          </cell>
          <cell r="E21">
            <v>0</v>
          </cell>
          <cell r="F21">
            <v>0</v>
          </cell>
          <cell r="G21">
            <v>0</v>
          </cell>
          <cell r="O21">
            <v>0</v>
          </cell>
          <cell r="BR21">
            <v>0</v>
          </cell>
        </row>
        <row r="22">
          <cell r="A22">
            <v>0</v>
          </cell>
          <cell r="B22" t="str">
            <v>Технологическое присоединение, всего, в том числе:</v>
          </cell>
          <cell r="C22">
            <v>0</v>
          </cell>
          <cell r="D22">
            <v>0</v>
          </cell>
          <cell r="E22">
            <v>0</v>
          </cell>
          <cell r="F22">
            <v>0</v>
          </cell>
          <cell r="G22">
            <v>0</v>
          </cell>
          <cell r="H22">
            <v>0</v>
          </cell>
          <cell r="O22">
            <v>0</v>
          </cell>
          <cell r="AI22">
            <v>0</v>
          </cell>
          <cell r="AN22">
            <v>0</v>
          </cell>
          <cell r="AS22">
            <v>0</v>
          </cell>
          <cell r="BH22">
            <v>0</v>
          </cell>
          <cell r="BI22">
            <v>0</v>
          </cell>
          <cell r="BJ22">
            <v>0</v>
          </cell>
          <cell r="BK22">
            <v>0</v>
          </cell>
          <cell r="BL22">
            <v>0</v>
          </cell>
        </row>
        <row r="23">
          <cell r="A23">
            <v>0</v>
          </cell>
          <cell r="B23" t="str">
            <v>Республика Марий Эл</v>
          </cell>
        </row>
        <row r="24">
          <cell r="A24" t="str">
            <v>1.2.2</v>
          </cell>
          <cell r="B24" t="str">
            <v>Реконструкция, модернизация, техническое перевооружение линий электропередачи, всего, в том числе:</v>
          </cell>
          <cell r="C24">
            <v>0</v>
          </cell>
          <cell r="D24">
            <v>0</v>
          </cell>
          <cell r="E24">
            <v>0</v>
          </cell>
          <cell r="F24">
            <v>0</v>
          </cell>
          <cell r="G24">
            <v>0</v>
          </cell>
        </row>
        <row r="25">
          <cell r="A25" t="str">
            <v>1.2.2.1</v>
          </cell>
          <cell r="B25" t="str">
            <v>Реконструкция линий электропередачи, всего, в том числе:</v>
          </cell>
          <cell r="C25">
            <v>0</v>
          </cell>
          <cell r="D25">
            <v>0</v>
          </cell>
          <cell r="E25">
            <v>0</v>
          </cell>
          <cell r="F25">
            <v>0</v>
          </cell>
          <cell r="G25">
            <v>0</v>
          </cell>
        </row>
        <row r="26">
          <cell r="A26" t="str">
            <v>1.2.2.1.</v>
          </cell>
          <cell r="B26" t="str">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ell>
          <cell r="C26" t="str">
            <v>I/ВЛГ/12/01/0001</v>
          </cell>
          <cell r="D26" t="str">
            <v>С</v>
          </cell>
          <cell r="O26">
            <v>0</v>
          </cell>
          <cell r="U26">
            <v>0</v>
          </cell>
          <cell r="AN26">
            <v>0</v>
          </cell>
          <cell r="AX26">
            <v>0</v>
          </cell>
          <cell r="BA26">
            <v>0</v>
          </cell>
          <cell r="BH26">
            <v>0</v>
          </cell>
          <cell r="BI26">
            <v>0</v>
          </cell>
          <cell r="BJ26">
            <v>0</v>
          </cell>
          <cell r="BK26">
            <v>0</v>
          </cell>
          <cell r="BL26">
            <v>0</v>
          </cell>
          <cell r="BR26">
            <v>0</v>
          </cell>
          <cell r="BV26">
            <v>0</v>
          </cell>
        </row>
        <row r="27">
          <cell r="D27" t="str">
            <v>П</v>
          </cell>
          <cell r="G27" t="str">
            <v>нд</v>
          </cell>
          <cell r="O27">
            <v>0</v>
          </cell>
          <cell r="U27">
            <v>0</v>
          </cell>
          <cell r="BI27">
            <v>0</v>
          </cell>
          <cell r="BJ27">
            <v>0</v>
          </cell>
          <cell r="BK27">
            <v>0</v>
          </cell>
          <cell r="BL27">
            <v>0</v>
          </cell>
        </row>
        <row r="28">
          <cell r="D28" t="str">
            <v>С</v>
          </cell>
          <cell r="G28" t="str">
            <v>нд</v>
          </cell>
          <cell r="O28">
            <v>0</v>
          </cell>
          <cell r="U28">
            <v>0</v>
          </cell>
          <cell r="AS28">
            <v>0</v>
          </cell>
          <cell r="BJ28">
            <v>0</v>
          </cell>
          <cell r="BK28">
            <v>0</v>
          </cell>
          <cell r="BL28">
            <v>0</v>
          </cell>
        </row>
        <row r="29">
          <cell r="D29" t="str">
            <v>П</v>
          </cell>
          <cell r="G29" t="str">
            <v>нд</v>
          </cell>
          <cell r="O29">
            <v>0</v>
          </cell>
          <cell r="U29">
            <v>0</v>
          </cell>
          <cell r="AS29">
            <v>0</v>
          </cell>
          <cell r="BA29">
            <v>0</v>
          </cell>
          <cell r="BJ29">
            <v>0</v>
          </cell>
          <cell r="BK29">
            <v>0</v>
          </cell>
          <cell r="BL29">
            <v>0</v>
          </cell>
        </row>
        <row r="30">
          <cell r="E30">
            <v>2023</v>
          </cell>
          <cell r="F30">
            <v>2023</v>
          </cell>
          <cell r="G30" t="str">
            <v>нд</v>
          </cell>
          <cell r="O30">
            <v>0</v>
          </cell>
          <cell r="U30">
            <v>0</v>
          </cell>
          <cell r="AS30">
            <v>0</v>
          </cell>
          <cell r="BC30">
            <v>0</v>
          </cell>
          <cell r="BJ30">
            <v>0</v>
          </cell>
          <cell r="BK30">
            <v>0</v>
          </cell>
          <cell r="BL30">
            <v>0</v>
          </cell>
          <cell r="BV30">
            <v>0</v>
          </cell>
        </row>
        <row r="31">
          <cell r="B31" t="str">
            <v>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v>
          </cell>
          <cell r="D31" t="str">
            <v>П</v>
          </cell>
          <cell r="E31">
            <v>2023</v>
          </cell>
          <cell r="F31">
            <v>2023</v>
          </cell>
          <cell r="G31" t="str">
            <v>нд</v>
          </cell>
          <cell r="O31">
            <v>0</v>
          </cell>
          <cell r="T31">
            <v>4.6945000000000001E-2</v>
          </cell>
          <cell r="U31">
            <v>0</v>
          </cell>
          <cell r="AS31">
            <v>0</v>
          </cell>
          <cell r="BC31">
            <v>0</v>
          </cell>
          <cell r="BJ31">
            <v>0</v>
          </cell>
          <cell r="BK31">
            <v>0</v>
          </cell>
          <cell r="BL31">
            <v>0</v>
          </cell>
        </row>
        <row r="32">
          <cell r="D32" t="str">
            <v>С</v>
          </cell>
          <cell r="E32">
            <v>2024</v>
          </cell>
          <cell r="F32">
            <v>2024</v>
          </cell>
          <cell r="G32" t="str">
            <v>нд</v>
          </cell>
          <cell r="O32">
            <v>0</v>
          </cell>
          <cell r="U32">
            <v>0</v>
          </cell>
          <cell r="AS32">
            <v>0</v>
          </cell>
          <cell r="BC32">
            <v>0</v>
          </cell>
          <cell r="BI32">
            <v>0</v>
          </cell>
          <cell r="BL32">
            <v>0</v>
          </cell>
        </row>
        <row r="33">
          <cell r="A33" t="str">
            <v>1.6</v>
          </cell>
          <cell r="B33" t="str">
            <v>Прочие инвестиционные проекты, всего, в том числе:</v>
          </cell>
          <cell r="C33">
            <v>0</v>
          </cell>
          <cell r="D33">
            <v>0</v>
          </cell>
          <cell r="E33">
            <v>0</v>
          </cell>
          <cell r="G33">
            <v>0</v>
          </cell>
          <cell r="T33">
            <v>2.2949842914166494</v>
          </cell>
          <cell r="U33">
            <v>0</v>
          </cell>
          <cell r="AI33">
            <v>0.625</v>
          </cell>
          <cell r="AN33">
            <v>0</v>
          </cell>
          <cell r="AS33">
            <v>0.32200000000000001</v>
          </cell>
          <cell r="AX33">
            <v>0</v>
          </cell>
          <cell r="BC33">
            <v>0.215</v>
          </cell>
          <cell r="BD33">
            <v>0</v>
          </cell>
          <cell r="BP33">
            <v>0.34200000000000003</v>
          </cell>
          <cell r="BZ33">
            <v>0.79098429141664939</v>
          </cell>
        </row>
        <row r="34">
          <cell r="O34">
            <v>0</v>
          </cell>
          <cell r="T34">
            <v>0.625</v>
          </cell>
          <cell r="AN34">
            <v>0</v>
          </cell>
          <cell r="AS34">
            <v>0</v>
          </cell>
          <cell r="AX34">
            <v>0</v>
          </cell>
          <cell r="BC34">
            <v>0</v>
          </cell>
          <cell r="BH34">
            <v>0</v>
          </cell>
          <cell r="BI34">
            <v>0</v>
          </cell>
          <cell r="BJ34">
            <v>0</v>
          </cell>
          <cell r="BK34">
            <v>0</v>
          </cell>
          <cell r="BL34">
            <v>0</v>
          </cell>
          <cell r="BR34">
            <v>0</v>
          </cell>
        </row>
        <row r="35">
          <cell r="O35">
            <v>0</v>
          </cell>
          <cell r="T35">
            <v>0.32200000000000001</v>
          </cell>
          <cell r="AI35">
            <v>0</v>
          </cell>
          <cell r="AN35">
            <v>0</v>
          </cell>
          <cell r="AX35">
            <v>0</v>
          </cell>
          <cell r="BC35">
            <v>0</v>
          </cell>
          <cell r="BH35">
            <v>0</v>
          </cell>
          <cell r="BI35">
            <v>0</v>
          </cell>
          <cell r="BJ35">
            <v>0</v>
          </cell>
          <cell r="BK35">
            <v>0</v>
          </cell>
          <cell r="BL35">
            <v>0</v>
          </cell>
          <cell r="BR35">
            <v>0</v>
          </cell>
        </row>
        <row r="36">
          <cell r="O36">
            <v>0</v>
          </cell>
          <cell r="T36">
            <v>0.215</v>
          </cell>
          <cell r="AI36">
            <v>0</v>
          </cell>
          <cell r="AN36">
            <v>0</v>
          </cell>
          <cell r="AS36">
            <v>0</v>
          </cell>
          <cell r="AX36">
            <v>0</v>
          </cell>
          <cell r="BH36">
            <v>0</v>
          </cell>
          <cell r="BI36">
            <v>0</v>
          </cell>
          <cell r="BJ36">
            <v>0</v>
          </cell>
          <cell r="BK36">
            <v>0</v>
          </cell>
          <cell r="BL36">
            <v>0</v>
          </cell>
          <cell r="BR36">
            <v>0</v>
          </cell>
        </row>
        <row r="37">
          <cell r="O37">
            <v>0</v>
          </cell>
          <cell r="T37">
            <v>0.34200000000000003</v>
          </cell>
          <cell r="AI37">
            <v>0</v>
          </cell>
          <cell r="AN37">
            <v>0</v>
          </cell>
          <cell r="AS37">
            <v>0</v>
          </cell>
          <cell r="AX37">
            <v>0</v>
          </cell>
          <cell r="BC37">
            <v>0</v>
          </cell>
          <cell r="BH37">
            <v>0</v>
          </cell>
          <cell r="BJ37">
            <v>0</v>
          </cell>
          <cell r="BK37">
            <v>0</v>
          </cell>
          <cell r="BL37">
            <v>0</v>
          </cell>
          <cell r="BR37">
            <v>0</v>
          </cell>
        </row>
        <row r="38">
          <cell r="O38">
            <v>0</v>
          </cell>
          <cell r="T38">
            <v>0.43802500889043938</v>
          </cell>
          <cell r="AI38">
            <v>0</v>
          </cell>
          <cell r="AN38">
            <v>0</v>
          </cell>
          <cell r="AS38">
            <v>0</v>
          </cell>
          <cell r="AX38">
            <v>0</v>
          </cell>
          <cell r="BC38">
            <v>0</v>
          </cell>
          <cell r="BH38">
            <v>0</v>
          </cell>
          <cell r="BI38">
            <v>0</v>
          </cell>
          <cell r="BJ38">
            <v>0</v>
          </cell>
          <cell r="BL38">
            <v>0</v>
          </cell>
          <cell r="BR38">
            <v>0</v>
          </cell>
        </row>
        <row r="39">
          <cell r="O39">
            <v>0</v>
          </cell>
          <cell r="T39">
            <v>0.35295928252620995</v>
          </cell>
          <cell r="AI39">
            <v>0</v>
          </cell>
          <cell r="AN39">
            <v>0</v>
          </cell>
          <cell r="AS39">
            <v>0</v>
          </cell>
          <cell r="AX39">
            <v>0</v>
          </cell>
          <cell r="BC39">
            <v>0</v>
          </cell>
          <cell r="BH39">
            <v>0</v>
          </cell>
          <cell r="BI39">
            <v>0</v>
          </cell>
          <cell r="BJ39">
            <v>0</v>
          </cell>
          <cell r="BL39">
            <v>0</v>
          </cell>
          <cell r="BR3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s>
    <sheetDataSet>
      <sheetData sheetId="0" refreshError="1">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28">
          <cell r="T28">
            <v>0</v>
          </cell>
          <cell r="V28">
            <v>0</v>
          </cell>
          <cell r="W28">
            <v>0</v>
          </cell>
          <cell r="Y28">
            <v>0</v>
          </cell>
          <cell r="Z28">
            <v>0</v>
          </cell>
          <cell r="AC28">
            <v>0</v>
          </cell>
          <cell r="AD28">
            <v>0</v>
          </cell>
          <cell r="AE28">
            <v>0</v>
          </cell>
          <cell r="AF28">
            <v>0</v>
          </cell>
          <cell r="AG28">
            <v>0</v>
          </cell>
          <cell r="AJ28">
            <v>0</v>
          </cell>
          <cell r="AK28">
            <v>0</v>
          </cell>
          <cell r="AM28">
            <v>0</v>
          </cell>
          <cell r="AN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H28">
            <v>0</v>
          </cell>
          <cell r="BI28">
            <v>0</v>
          </cell>
        </row>
        <row r="29">
          <cell r="AV29">
            <v>0</v>
          </cell>
          <cell r="AW29">
            <v>0</v>
          </cell>
          <cell r="AX29">
            <v>0</v>
          </cell>
          <cell r="AY29">
            <v>0</v>
          </cell>
          <cell r="AZ29">
            <v>0</v>
          </cell>
          <cell r="BC29">
            <v>0</v>
          </cell>
          <cell r="BD29">
            <v>0</v>
          </cell>
          <cell r="BE29">
            <v>0</v>
          </cell>
          <cell r="BF29">
            <v>0</v>
          </cell>
          <cell r="BG29">
            <v>0</v>
          </cell>
        </row>
        <row r="30">
          <cell r="W30">
            <v>0</v>
          </cell>
          <cell r="X30">
            <v>0</v>
          </cell>
          <cell r="Y30">
            <v>0</v>
          </cell>
          <cell r="Z30">
            <v>0</v>
          </cell>
          <cell r="AC30">
            <v>0</v>
          </cell>
          <cell r="AD30">
            <v>0</v>
          </cell>
          <cell r="AE30">
            <v>0</v>
          </cell>
          <cell r="AF30">
            <v>0</v>
          </cell>
          <cell r="AG30">
            <v>0</v>
          </cell>
          <cell r="AJ30">
            <v>0</v>
          </cell>
          <cell r="AK30">
            <v>0</v>
          </cell>
          <cell r="AL30">
            <v>0</v>
          </cell>
          <cell r="AM30">
            <v>0</v>
          </cell>
          <cell r="AN30">
            <v>0</v>
          </cell>
          <cell r="AQ30">
            <v>0</v>
          </cell>
          <cell r="AR30">
            <v>0</v>
          </cell>
          <cell r="AS30">
            <v>0</v>
          </cell>
          <cell r="AT30">
            <v>0</v>
          </cell>
          <cell r="AU30">
            <v>0</v>
          </cell>
          <cell r="AV30">
            <v>0</v>
          </cell>
          <cell r="AX30">
            <v>0</v>
          </cell>
          <cell r="AY30">
            <v>0</v>
          </cell>
          <cell r="AZ30">
            <v>0</v>
          </cell>
          <cell r="BA30">
            <v>0</v>
          </cell>
          <cell r="BB30">
            <v>0</v>
          </cell>
          <cell r="BC30">
            <v>0</v>
          </cell>
          <cell r="BD30">
            <v>0</v>
          </cell>
          <cell r="BE30">
            <v>0</v>
          </cell>
          <cell r="BF30">
            <v>0</v>
          </cell>
          <cell r="BG30">
            <v>0</v>
          </cell>
          <cell r="BH30">
            <v>0</v>
          </cell>
          <cell r="BI30">
            <v>0</v>
          </cell>
        </row>
        <row r="31">
          <cell r="V31">
            <v>0</v>
          </cell>
          <cell r="W31">
            <v>0</v>
          </cell>
          <cell r="X31">
            <v>0</v>
          </cell>
          <cell r="Y31">
            <v>0</v>
          </cell>
          <cell r="Z31">
            <v>0</v>
          </cell>
          <cell r="AC31">
            <v>0</v>
          </cell>
          <cell r="AD31">
            <v>0</v>
          </cell>
          <cell r="AE31">
            <v>0</v>
          </cell>
          <cell r="AF31">
            <v>0</v>
          </cell>
          <cell r="AG31">
            <v>0</v>
          </cell>
          <cell r="AJ31">
            <v>0</v>
          </cell>
          <cell r="AK31">
            <v>0</v>
          </cell>
          <cell r="AL31">
            <v>0</v>
          </cell>
          <cell r="AM31">
            <v>0</v>
          </cell>
          <cell r="AN31">
            <v>0</v>
          </cell>
          <cell r="AQ31">
            <v>0</v>
          </cell>
          <cell r="AR31">
            <v>0</v>
          </cell>
          <cell r="AS31">
            <v>0</v>
          </cell>
          <cell r="AT31">
            <v>0</v>
          </cell>
          <cell r="AU31">
            <v>0</v>
          </cell>
          <cell r="AV31">
            <v>0</v>
          </cell>
          <cell r="AX31">
            <v>0</v>
          </cell>
          <cell r="AY31">
            <v>0</v>
          </cell>
          <cell r="AZ31">
            <v>0</v>
          </cell>
          <cell r="BA31">
            <v>0</v>
          </cell>
          <cell r="BB31">
            <v>0</v>
          </cell>
          <cell r="BC31">
            <v>0</v>
          </cell>
          <cell r="BD31">
            <v>0</v>
          </cell>
          <cell r="BE31">
            <v>0</v>
          </cell>
          <cell r="BF31">
            <v>0</v>
          </cell>
          <cell r="BG31">
            <v>0</v>
          </cell>
          <cell r="BH31">
            <v>0</v>
          </cell>
          <cell r="BI31">
            <v>0</v>
          </cell>
        </row>
        <row r="32">
          <cell r="V32">
            <v>0</v>
          </cell>
          <cell r="W32">
            <v>0</v>
          </cell>
          <cell r="X32">
            <v>0</v>
          </cell>
          <cell r="Y32">
            <v>0</v>
          </cell>
          <cell r="Z32">
            <v>0</v>
          </cell>
          <cell r="AC32">
            <v>0</v>
          </cell>
          <cell r="AD32">
            <v>0</v>
          </cell>
          <cell r="AE32">
            <v>0</v>
          </cell>
          <cell r="AF32">
            <v>0</v>
          </cell>
          <cell r="AG32">
            <v>0</v>
          </cell>
          <cell r="AJ32">
            <v>0</v>
          </cell>
          <cell r="AL32">
            <v>0</v>
          </cell>
          <cell r="AM32">
            <v>0</v>
          </cell>
          <cell r="AN32">
            <v>0</v>
          </cell>
          <cell r="AQ32">
            <v>0</v>
          </cell>
          <cell r="AR32">
            <v>0</v>
          </cell>
          <cell r="AS32">
            <v>0</v>
          </cell>
          <cell r="AT32">
            <v>0</v>
          </cell>
          <cell r="AU32">
            <v>0</v>
          </cell>
          <cell r="AV32">
            <v>0</v>
          </cell>
          <cell r="AW32">
            <v>0</v>
          </cell>
          <cell r="AY32">
            <v>0</v>
          </cell>
          <cell r="AZ32">
            <v>0</v>
          </cell>
          <cell r="BA32">
            <v>0</v>
          </cell>
          <cell r="BB32">
            <v>0</v>
          </cell>
          <cell r="BC32">
            <v>0</v>
          </cell>
          <cell r="BD32">
            <v>0</v>
          </cell>
          <cell r="BE32">
            <v>0</v>
          </cell>
          <cell r="BF32">
            <v>0</v>
          </cell>
          <cell r="BG32">
            <v>0</v>
          </cell>
          <cell r="BH32">
            <v>0</v>
          </cell>
          <cell r="BI32">
            <v>0</v>
          </cell>
        </row>
        <row r="33">
          <cell r="V33">
            <v>0</v>
          </cell>
          <cell r="W33">
            <v>0</v>
          </cell>
          <cell r="X33">
            <v>0</v>
          </cell>
          <cell r="Y33">
            <v>0</v>
          </cell>
          <cell r="Z33">
            <v>0</v>
          </cell>
          <cell r="AC33">
            <v>0</v>
          </cell>
          <cell r="AD33">
            <v>0</v>
          </cell>
          <cell r="AE33">
            <v>0</v>
          </cell>
          <cell r="AF33">
            <v>0</v>
          </cell>
          <cell r="AG33">
            <v>0</v>
          </cell>
          <cell r="AJ33">
            <v>0</v>
          </cell>
          <cell r="AK33">
            <v>0</v>
          </cell>
          <cell r="AL33">
            <v>0</v>
          </cell>
          <cell r="AM33">
            <v>0</v>
          </cell>
          <cell r="AN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row>
        <row r="34">
          <cell r="V34">
            <v>0</v>
          </cell>
          <cell r="W34">
            <v>0</v>
          </cell>
          <cell r="X34">
            <v>0</v>
          </cell>
          <cell r="Y34">
            <v>0</v>
          </cell>
          <cell r="Z34">
            <v>0</v>
          </cell>
          <cell r="AC34">
            <v>0</v>
          </cell>
          <cell r="AD34">
            <v>0</v>
          </cell>
          <cell r="AE34">
            <v>0</v>
          </cell>
          <cell r="AF34">
            <v>0</v>
          </cell>
          <cell r="AJ34">
            <v>0</v>
          </cell>
          <cell r="AK34">
            <v>0</v>
          </cell>
          <cell r="AL34">
            <v>0</v>
          </cell>
          <cell r="AM34">
            <v>0</v>
          </cell>
          <cell r="AN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row>
        <row r="35">
          <cell r="AC35">
            <v>0</v>
          </cell>
          <cell r="AD35">
            <v>0</v>
          </cell>
          <cell r="AE35">
            <v>0</v>
          </cell>
          <cell r="AF35">
            <v>0</v>
          </cell>
          <cell r="AG35">
            <v>0</v>
          </cell>
          <cell r="BC35">
            <v>0</v>
          </cell>
          <cell r="BD35">
            <v>0</v>
          </cell>
          <cell r="BE35">
            <v>0</v>
          </cell>
          <cell r="BF35">
            <v>0</v>
          </cell>
          <cell r="BG35">
            <v>0</v>
          </cell>
          <cell r="BH35">
            <v>0</v>
          </cell>
          <cell r="BI3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022)"/>
      <sheetName val="#ССЫЛКА"/>
    </sheetNames>
    <sheetDataSet>
      <sheetData sheetId="0">
        <row r="12">
          <cell r="A12"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s>
    <sheetDataSet>
      <sheetData sheetId="0" refreshError="1">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28">
          <cell r="Q28">
            <v>0</v>
          </cell>
          <cell r="R28">
            <v>0</v>
          </cell>
          <cell r="T28">
            <v>0</v>
          </cell>
          <cell r="U28">
            <v>0</v>
          </cell>
          <cell r="W28">
            <v>0</v>
          </cell>
          <cell r="X28">
            <v>0</v>
          </cell>
          <cell r="Z28">
            <v>0</v>
          </cell>
          <cell r="AA28">
            <v>0</v>
          </cell>
          <cell r="AC28">
            <v>0</v>
          </cell>
          <cell r="AD28">
            <v>0</v>
          </cell>
          <cell r="AF28">
            <v>0</v>
          </cell>
          <cell r="AG28">
            <v>0</v>
          </cell>
          <cell r="AI28">
            <v>0</v>
          </cell>
          <cell r="AJ28">
            <v>0</v>
          </cell>
          <cell r="AK28">
            <v>0</v>
          </cell>
          <cell r="AL28">
            <v>0</v>
          </cell>
          <cell r="AM28">
            <v>0</v>
          </cell>
          <cell r="AO28">
            <v>0</v>
          </cell>
          <cell r="AP28">
            <v>0</v>
          </cell>
          <cell r="AR28">
            <v>0</v>
          </cell>
          <cell r="AS28">
            <v>0</v>
          </cell>
          <cell r="AU28">
            <v>0</v>
          </cell>
          <cell r="AV28">
            <v>0</v>
          </cell>
          <cell r="AW28">
            <v>0</v>
          </cell>
          <cell r="AX28">
            <v>0</v>
          </cell>
          <cell r="BC28">
            <v>0</v>
          </cell>
          <cell r="BD28">
            <v>0</v>
          </cell>
          <cell r="BE28">
            <v>0</v>
          </cell>
          <cell r="BG28">
            <v>0</v>
          </cell>
          <cell r="BI28">
            <v>0</v>
          </cell>
          <cell r="BJ28">
            <v>0</v>
          </cell>
          <cell r="BK28">
            <v>0</v>
          </cell>
          <cell r="BM28">
            <v>0</v>
          </cell>
          <cell r="BQ28">
            <v>0</v>
          </cell>
          <cell r="BS28">
            <v>0</v>
          </cell>
          <cell r="BT28">
            <v>0</v>
          </cell>
          <cell r="BW28">
            <v>0</v>
          </cell>
        </row>
        <row r="29">
          <cell r="R29">
            <v>0</v>
          </cell>
          <cell r="S29">
            <v>0</v>
          </cell>
          <cell r="T29">
            <v>0</v>
          </cell>
          <cell r="U29">
            <v>0</v>
          </cell>
          <cell r="W29">
            <v>0</v>
          </cell>
          <cell r="X29">
            <v>0</v>
          </cell>
          <cell r="Y29">
            <v>0</v>
          </cell>
          <cell r="Z29">
            <v>0</v>
          </cell>
          <cell r="AD29">
            <v>0</v>
          </cell>
          <cell r="AE29">
            <v>0</v>
          </cell>
          <cell r="AF29">
            <v>0</v>
          </cell>
          <cell r="AG29">
            <v>0</v>
          </cell>
          <cell r="AI29">
            <v>0</v>
          </cell>
          <cell r="AJ29">
            <v>0</v>
          </cell>
          <cell r="AK29">
            <v>0</v>
          </cell>
          <cell r="AL29">
            <v>0</v>
          </cell>
          <cell r="AM29">
            <v>0</v>
          </cell>
          <cell r="AO29">
            <v>0</v>
          </cell>
          <cell r="AP29">
            <v>0</v>
          </cell>
          <cell r="AQ29">
            <v>0</v>
          </cell>
          <cell r="AR29">
            <v>0</v>
          </cell>
          <cell r="AS29">
            <v>0</v>
          </cell>
          <cell r="AU29">
            <v>0</v>
          </cell>
          <cell r="AV29">
            <v>0</v>
          </cell>
          <cell r="AW29">
            <v>0</v>
          </cell>
          <cell r="AX29">
            <v>0</v>
          </cell>
          <cell r="AY29">
            <v>0</v>
          </cell>
          <cell r="BC29">
            <v>0</v>
          </cell>
          <cell r="BD29">
            <v>0</v>
          </cell>
          <cell r="BE29">
            <v>0</v>
          </cell>
          <cell r="BG29">
            <v>0</v>
          </cell>
          <cell r="BI29">
            <v>0</v>
          </cell>
          <cell r="BJ29">
            <v>0</v>
          </cell>
          <cell r="BK29">
            <v>0</v>
          </cell>
          <cell r="BQ29">
            <v>0</v>
          </cell>
          <cell r="BS29">
            <v>0</v>
          </cell>
          <cell r="BT29">
            <v>0</v>
          </cell>
          <cell r="BW29">
            <v>0</v>
          </cell>
        </row>
        <row r="30">
          <cell r="R30">
            <v>0</v>
          </cell>
          <cell r="S30">
            <v>0</v>
          </cell>
          <cell r="T30">
            <v>0</v>
          </cell>
          <cell r="U30">
            <v>0</v>
          </cell>
          <cell r="W30">
            <v>0</v>
          </cell>
          <cell r="X30">
            <v>0</v>
          </cell>
          <cell r="Y30">
            <v>0</v>
          </cell>
          <cell r="Z30">
            <v>0</v>
          </cell>
          <cell r="AA30">
            <v>0</v>
          </cell>
          <cell r="AC30">
            <v>0</v>
          </cell>
          <cell r="AD30">
            <v>0</v>
          </cell>
          <cell r="AE30">
            <v>0</v>
          </cell>
          <cell r="AF30">
            <v>0</v>
          </cell>
          <cell r="AG30">
            <v>0</v>
          </cell>
          <cell r="AI30">
            <v>0</v>
          </cell>
          <cell r="AJ30">
            <v>0</v>
          </cell>
          <cell r="AK30">
            <v>0</v>
          </cell>
          <cell r="AL30">
            <v>0</v>
          </cell>
          <cell r="AM30">
            <v>0</v>
          </cell>
          <cell r="AO30">
            <v>0</v>
          </cell>
          <cell r="AQ30">
            <v>0</v>
          </cell>
          <cell r="AR30">
            <v>0</v>
          </cell>
          <cell r="AS30">
            <v>0</v>
          </cell>
          <cell r="AU30">
            <v>0</v>
          </cell>
          <cell r="AV30">
            <v>0</v>
          </cell>
          <cell r="AW30">
            <v>0</v>
          </cell>
          <cell r="AX30">
            <v>0</v>
          </cell>
          <cell r="AY30">
            <v>0</v>
          </cell>
          <cell r="BC30">
            <v>0</v>
          </cell>
          <cell r="BD30">
            <v>0</v>
          </cell>
          <cell r="BE30">
            <v>0</v>
          </cell>
          <cell r="BG30">
            <v>0</v>
          </cell>
          <cell r="BI30">
            <v>0</v>
          </cell>
          <cell r="BJ30">
            <v>0</v>
          </cell>
          <cell r="BK30">
            <v>0</v>
          </cell>
          <cell r="BM30">
            <v>0</v>
          </cell>
          <cell r="BQ30">
            <v>0</v>
          </cell>
          <cell r="BS30">
            <v>0</v>
          </cell>
          <cell r="BT30">
            <v>0</v>
          </cell>
          <cell r="BU30">
            <v>0</v>
          </cell>
          <cell r="BW30">
            <v>0</v>
          </cell>
        </row>
        <row r="31">
          <cell r="R31">
            <v>0</v>
          </cell>
          <cell r="S31">
            <v>0</v>
          </cell>
          <cell r="T31">
            <v>0</v>
          </cell>
          <cell r="U31">
            <v>0</v>
          </cell>
          <cell r="W31">
            <v>0</v>
          </cell>
          <cell r="X31">
            <v>0</v>
          </cell>
          <cell r="Y31">
            <v>0</v>
          </cell>
          <cell r="Z31">
            <v>0</v>
          </cell>
          <cell r="AA31">
            <v>0</v>
          </cell>
          <cell r="AC31">
            <v>0</v>
          </cell>
          <cell r="AD31">
            <v>0</v>
          </cell>
          <cell r="AE31">
            <v>0</v>
          </cell>
          <cell r="AF31">
            <v>0</v>
          </cell>
          <cell r="AG31">
            <v>0</v>
          </cell>
          <cell r="AI31">
            <v>0</v>
          </cell>
          <cell r="AJ31">
            <v>0</v>
          </cell>
          <cell r="AK31">
            <v>0</v>
          </cell>
          <cell r="AL31">
            <v>0</v>
          </cell>
          <cell r="AM31">
            <v>0</v>
          </cell>
          <cell r="AO31">
            <v>0</v>
          </cell>
          <cell r="AQ31">
            <v>0</v>
          </cell>
          <cell r="AR31">
            <v>0</v>
          </cell>
          <cell r="AS31">
            <v>0</v>
          </cell>
          <cell r="AU31">
            <v>0</v>
          </cell>
          <cell r="AV31">
            <v>0</v>
          </cell>
          <cell r="AW31">
            <v>0</v>
          </cell>
          <cell r="AX31">
            <v>0</v>
          </cell>
          <cell r="AY31">
            <v>0</v>
          </cell>
          <cell r="BC31">
            <v>0</v>
          </cell>
          <cell r="BD31">
            <v>0</v>
          </cell>
          <cell r="BE31">
            <v>0</v>
          </cell>
          <cell r="BG31">
            <v>0</v>
          </cell>
          <cell r="BI31">
            <v>0</v>
          </cell>
          <cell r="BJ31">
            <v>0</v>
          </cell>
          <cell r="BK31">
            <v>0</v>
          </cell>
          <cell r="BM31">
            <v>0</v>
          </cell>
          <cell r="BQ31">
            <v>0</v>
          </cell>
          <cell r="BS31">
            <v>0</v>
          </cell>
          <cell r="BT31">
            <v>0</v>
          </cell>
          <cell r="BU31">
            <v>0</v>
          </cell>
          <cell r="BW31">
            <v>0</v>
          </cell>
        </row>
        <row r="32">
          <cell r="R32">
            <v>0</v>
          </cell>
          <cell r="S32">
            <v>0</v>
          </cell>
          <cell r="T32">
            <v>0</v>
          </cell>
          <cell r="U32">
            <v>0</v>
          </cell>
          <cell r="W32">
            <v>0</v>
          </cell>
          <cell r="X32">
            <v>0</v>
          </cell>
          <cell r="Y32">
            <v>0</v>
          </cell>
          <cell r="Z32">
            <v>0</v>
          </cell>
          <cell r="AA32">
            <v>0</v>
          </cell>
          <cell r="AC32">
            <v>0</v>
          </cell>
          <cell r="AD32">
            <v>0</v>
          </cell>
          <cell r="AE32">
            <v>0</v>
          </cell>
          <cell r="AF32">
            <v>0</v>
          </cell>
          <cell r="AG32">
            <v>0</v>
          </cell>
          <cell r="AI32">
            <v>0</v>
          </cell>
          <cell r="AJ32">
            <v>0</v>
          </cell>
          <cell r="AK32">
            <v>0</v>
          </cell>
          <cell r="AL32">
            <v>0</v>
          </cell>
          <cell r="AM32">
            <v>0</v>
          </cell>
          <cell r="AO32">
            <v>0</v>
          </cell>
          <cell r="AP32">
            <v>0</v>
          </cell>
          <cell r="AR32">
            <v>0</v>
          </cell>
          <cell r="AS32">
            <v>0</v>
          </cell>
          <cell r="AU32">
            <v>0</v>
          </cell>
          <cell r="AV32">
            <v>0</v>
          </cell>
          <cell r="AW32">
            <v>0</v>
          </cell>
          <cell r="AX32">
            <v>0</v>
          </cell>
          <cell r="AY32">
            <v>0</v>
          </cell>
          <cell r="BC32">
            <v>0</v>
          </cell>
          <cell r="BD32">
            <v>0</v>
          </cell>
          <cell r="BE32">
            <v>0</v>
          </cell>
          <cell r="BG32">
            <v>0</v>
          </cell>
          <cell r="BI32">
            <v>0</v>
          </cell>
          <cell r="BJ32">
            <v>0</v>
          </cell>
          <cell r="BK32">
            <v>0</v>
          </cell>
          <cell r="BQ32">
            <v>0</v>
          </cell>
          <cell r="BS32">
            <v>0</v>
          </cell>
          <cell r="BT32">
            <v>0</v>
          </cell>
          <cell r="BU32">
            <v>0</v>
          </cell>
          <cell r="BW32">
            <v>0</v>
          </cell>
        </row>
        <row r="33">
          <cell r="Q33">
            <v>0</v>
          </cell>
          <cell r="R33">
            <v>0</v>
          </cell>
          <cell r="S33">
            <v>0</v>
          </cell>
          <cell r="T33">
            <v>0</v>
          </cell>
          <cell r="U33">
            <v>0</v>
          </cell>
          <cell r="W33">
            <v>0</v>
          </cell>
          <cell r="X33">
            <v>0</v>
          </cell>
          <cell r="Y33">
            <v>0</v>
          </cell>
          <cell r="Z33">
            <v>0</v>
          </cell>
          <cell r="AA33">
            <v>0</v>
          </cell>
          <cell r="AC33">
            <v>0</v>
          </cell>
          <cell r="AD33">
            <v>0</v>
          </cell>
          <cell r="AE33">
            <v>0</v>
          </cell>
          <cell r="AF33">
            <v>0</v>
          </cell>
          <cell r="AG33">
            <v>0</v>
          </cell>
          <cell r="AI33">
            <v>0</v>
          </cell>
          <cell r="AJ33">
            <v>0</v>
          </cell>
          <cell r="AK33">
            <v>0</v>
          </cell>
          <cell r="AL33">
            <v>0</v>
          </cell>
          <cell r="AM33">
            <v>0</v>
          </cell>
          <cell r="AO33">
            <v>0</v>
          </cell>
          <cell r="AP33">
            <v>0</v>
          </cell>
          <cell r="AQ33">
            <v>0</v>
          </cell>
          <cell r="AR33">
            <v>0</v>
          </cell>
          <cell r="AS33">
            <v>0</v>
          </cell>
          <cell r="AU33">
            <v>0</v>
          </cell>
          <cell r="AV33">
            <v>0</v>
          </cell>
          <cell r="AW33">
            <v>0</v>
          </cell>
          <cell r="AX33">
            <v>0</v>
          </cell>
          <cell r="AY33">
            <v>0</v>
          </cell>
          <cell r="BC33">
            <v>0</v>
          </cell>
          <cell r="BD33">
            <v>0</v>
          </cell>
          <cell r="BE33">
            <v>0</v>
          </cell>
          <cell r="BG33">
            <v>0</v>
          </cell>
          <cell r="BI33">
            <v>0</v>
          </cell>
          <cell r="BJ33">
            <v>0</v>
          </cell>
          <cell r="BK33">
            <v>0</v>
          </cell>
          <cell r="BM33">
            <v>0</v>
          </cell>
          <cell r="BQ33">
            <v>0</v>
          </cell>
          <cell r="BS33">
            <v>0</v>
          </cell>
          <cell r="BT33">
            <v>0</v>
          </cell>
          <cell r="BU33">
            <v>0</v>
          </cell>
          <cell r="BW33">
            <v>0</v>
          </cell>
        </row>
        <row r="34">
          <cell r="R34">
            <v>0</v>
          </cell>
          <cell r="S34">
            <v>0</v>
          </cell>
          <cell r="T34">
            <v>0</v>
          </cell>
          <cell r="U34">
            <v>0</v>
          </cell>
          <cell r="W34">
            <v>0</v>
          </cell>
          <cell r="X34">
            <v>0</v>
          </cell>
          <cell r="Y34">
            <v>0</v>
          </cell>
          <cell r="Z34">
            <v>0</v>
          </cell>
          <cell r="AC34">
            <v>0</v>
          </cell>
          <cell r="AD34">
            <v>0</v>
          </cell>
          <cell r="AE34">
            <v>0</v>
          </cell>
          <cell r="AF34">
            <v>0</v>
          </cell>
          <cell r="AG34">
            <v>0</v>
          </cell>
          <cell r="AI34">
            <v>0</v>
          </cell>
          <cell r="AJ34">
            <v>0</v>
          </cell>
          <cell r="AK34">
            <v>0</v>
          </cell>
          <cell r="AL34">
            <v>0</v>
          </cell>
          <cell r="AM34">
            <v>0</v>
          </cell>
          <cell r="AO34">
            <v>0</v>
          </cell>
          <cell r="AP34">
            <v>0</v>
          </cell>
          <cell r="AQ34">
            <v>0</v>
          </cell>
          <cell r="AR34">
            <v>0</v>
          </cell>
          <cell r="AS34">
            <v>0</v>
          </cell>
          <cell r="AU34">
            <v>0</v>
          </cell>
          <cell r="AV34">
            <v>0</v>
          </cell>
          <cell r="AW34">
            <v>0</v>
          </cell>
          <cell r="AX34">
            <v>0</v>
          </cell>
          <cell r="AY34">
            <v>0</v>
          </cell>
          <cell r="BC34">
            <v>0</v>
          </cell>
          <cell r="BD34">
            <v>0</v>
          </cell>
          <cell r="BE34">
            <v>0</v>
          </cell>
          <cell r="BG34">
            <v>0</v>
          </cell>
          <cell r="BI34">
            <v>0</v>
          </cell>
          <cell r="BJ34">
            <v>0</v>
          </cell>
          <cell r="BK34">
            <v>0</v>
          </cell>
          <cell r="BM34">
            <v>0</v>
          </cell>
          <cell r="BQ34">
            <v>0</v>
          </cell>
          <cell r="BS34">
            <v>0</v>
          </cell>
          <cell r="BT34">
            <v>0</v>
          </cell>
          <cell r="BU34">
            <v>0</v>
          </cell>
          <cell r="BW34">
            <v>0</v>
          </cell>
        </row>
        <row r="36">
          <cell r="R36">
            <v>0</v>
          </cell>
          <cell r="S36">
            <v>0</v>
          </cell>
          <cell r="T36">
            <v>0</v>
          </cell>
          <cell r="U36">
            <v>0</v>
          </cell>
          <cell r="W36">
            <v>0</v>
          </cell>
          <cell r="X36">
            <v>0</v>
          </cell>
          <cell r="Y36">
            <v>0</v>
          </cell>
          <cell r="Z36">
            <v>0</v>
          </cell>
          <cell r="AC36">
            <v>0</v>
          </cell>
          <cell r="AD36">
            <v>0</v>
          </cell>
          <cell r="AE36">
            <v>0</v>
          </cell>
          <cell r="AF36">
            <v>0</v>
          </cell>
          <cell r="AG36">
            <v>0</v>
          </cell>
          <cell r="AI36">
            <v>0</v>
          </cell>
          <cell r="AJ36">
            <v>0</v>
          </cell>
          <cell r="AK36">
            <v>0</v>
          </cell>
          <cell r="AL36">
            <v>0</v>
          </cell>
          <cell r="AM36">
            <v>0</v>
          </cell>
          <cell r="AO36">
            <v>0</v>
          </cell>
          <cell r="AP36">
            <v>0</v>
          </cell>
          <cell r="AQ36">
            <v>0</v>
          </cell>
          <cell r="AR36">
            <v>0</v>
          </cell>
          <cell r="AS36">
            <v>0</v>
          </cell>
          <cell r="AU36">
            <v>0</v>
          </cell>
          <cell r="AV36">
            <v>0</v>
          </cell>
          <cell r="AW36">
            <v>0</v>
          </cell>
          <cell r="AX36">
            <v>0</v>
          </cell>
          <cell r="AY36">
            <v>0</v>
          </cell>
          <cell r="BC36">
            <v>0</v>
          </cell>
          <cell r="BD36">
            <v>0</v>
          </cell>
          <cell r="BE36">
            <v>0</v>
          </cell>
          <cell r="BG36">
            <v>0</v>
          </cell>
          <cell r="BI36">
            <v>0</v>
          </cell>
          <cell r="BJ36">
            <v>0</v>
          </cell>
          <cell r="BM36">
            <v>0</v>
          </cell>
          <cell r="BQ36">
            <v>0</v>
          </cell>
          <cell r="BS36">
            <v>0</v>
          </cell>
          <cell r="BT36">
            <v>0</v>
          </cell>
          <cell r="BU36">
            <v>0</v>
          </cell>
          <cell r="BW36">
            <v>0</v>
          </cell>
        </row>
        <row r="37">
          <cell r="Q37">
            <v>0</v>
          </cell>
          <cell r="R37">
            <v>0</v>
          </cell>
          <cell r="S37">
            <v>0</v>
          </cell>
          <cell r="T37">
            <v>0</v>
          </cell>
          <cell r="U37">
            <v>0</v>
          </cell>
          <cell r="W37">
            <v>0</v>
          </cell>
          <cell r="X37">
            <v>0</v>
          </cell>
          <cell r="Y37">
            <v>0</v>
          </cell>
          <cell r="Z37">
            <v>0</v>
          </cell>
          <cell r="AC37">
            <v>0.25</v>
          </cell>
          <cell r="AD37">
            <v>0</v>
          </cell>
          <cell r="AE37">
            <v>0</v>
          </cell>
          <cell r="AF37">
            <v>0</v>
          </cell>
          <cell r="AG37">
            <v>0</v>
          </cell>
          <cell r="AI37">
            <v>0</v>
          </cell>
          <cell r="AJ37">
            <v>0</v>
          </cell>
          <cell r="AK37">
            <v>0</v>
          </cell>
          <cell r="AL37">
            <v>0</v>
          </cell>
          <cell r="AM37">
            <v>0</v>
          </cell>
          <cell r="AO37">
            <v>0</v>
          </cell>
          <cell r="AP37">
            <v>0</v>
          </cell>
          <cell r="AQ37">
            <v>0</v>
          </cell>
          <cell r="AR37">
            <v>0</v>
          </cell>
          <cell r="AS37">
            <v>0</v>
          </cell>
          <cell r="AU37">
            <v>0</v>
          </cell>
          <cell r="AV37">
            <v>0</v>
          </cell>
          <cell r="AW37">
            <v>0</v>
          </cell>
          <cell r="AX37">
            <v>0</v>
          </cell>
          <cell r="AY37">
            <v>0</v>
          </cell>
          <cell r="BC37">
            <v>0</v>
          </cell>
          <cell r="BD37">
            <v>0</v>
          </cell>
          <cell r="BE37">
            <v>0</v>
          </cell>
          <cell r="BG37">
            <v>0</v>
          </cell>
          <cell r="BI37">
            <v>0</v>
          </cell>
          <cell r="BJ37">
            <v>0</v>
          </cell>
          <cell r="BK37">
            <v>0</v>
          </cell>
          <cell r="BM37">
            <v>0</v>
          </cell>
          <cell r="BQ37">
            <v>0</v>
          </cell>
          <cell r="BS37">
            <v>0</v>
          </cell>
          <cell r="BT37">
            <v>0</v>
          </cell>
          <cell r="BU37">
            <v>0</v>
          </cell>
          <cell r="BW37">
            <v>0</v>
          </cell>
        </row>
        <row r="38">
          <cell r="Q38">
            <v>0</v>
          </cell>
          <cell r="R38">
            <v>0</v>
          </cell>
          <cell r="S38">
            <v>0</v>
          </cell>
          <cell r="T38">
            <v>0</v>
          </cell>
          <cell r="U38">
            <v>0</v>
          </cell>
          <cell r="W38">
            <v>0</v>
          </cell>
          <cell r="X38">
            <v>0</v>
          </cell>
          <cell r="Y38">
            <v>0</v>
          </cell>
          <cell r="Z38">
            <v>0</v>
          </cell>
          <cell r="AC38">
            <v>0</v>
          </cell>
          <cell r="AD38">
            <v>0</v>
          </cell>
          <cell r="AE38">
            <v>0</v>
          </cell>
          <cell r="AF38">
            <v>0</v>
          </cell>
          <cell r="AG38">
            <v>0</v>
          </cell>
          <cell r="AI38">
            <v>0</v>
          </cell>
          <cell r="AJ38">
            <v>0</v>
          </cell>
          <cell r="AK38">
            <v>0</v>
          </cell>
          <cell r="AL38">
            <v>0</v>
          </cell>
          <cell r="AM38">
            <v>0</v>
          </cell>
          <cell r="AO38">
            <v>0.16</v>
          </cell>
          <cell r="AP38">
            <v>0</v>
          </cell>
          <cell r="AQ38">
            <v>0</v>
          </cell>
          <cell r="AR38">
            <v>0</v>
          </cell>
          <cell r="AS38">
            <v>0</v>
          </cell>
          <cell r="AU38">
            <v>0</v>
          </cell>
          <cell r="AV38">
            <v>0</v>
          </cell>
          <cell r="AW38">
            <v>0</v>
          </cell>
          <cell r="AX38">
            <v>0</v>
          </cell>
          <cell r="AY38">
            <v>0</v>
          </cell>
          <cell r="BC38">
            <v>0</v>
          </cell>
          <cell r="BD38">
            <v>0</v>
          </cell>
          <cell r="BE38">
            <v>0</v>
          </cell>
          <cell r="BG38">
            <v>0</v>
          </cell>
          <cell r="BI38">
            <v>0</v>
          </cell>
          <cell r="BJ38">
            <v>0</v>
          </cell>
          <cell r="BK38">
            <v>0</v>
          </cell>
          <cell r="BM38">
            <v>0</v>
          </cell>
          <cell r="BQ38">
            <v>0</v>
          </cell>
          <cell r="BS38">
            <v>0</v>
          </cell>
          <cell r="BT38">
            <v>0</v>
          </cell>
          <cell r="BU38">
            <v>0</v>
          </cell>
          <cell r="BW38">
            <v>0</v>
          </cell>
        </row>
        <row r="39">
          <cell r="Q39">
            <v>0</v>
          </cell>
          <cell r="R39">
            <v>0</v>
          </cell>
          <cell r="S39">
            <v>0</v>
          </cell>
          <cell r="T39">
            <v>0</v>
          </cell>
          <cell r="U39">
            <v>0</v>
          </cell>
          <cell r="W39">
            <v>0</v>
          </cell>
          <cell r="X39">
            <v>0</v>
          </cell>
          <cell r="Y39">
            <v>0</v>
          </cell>
          <cell r="Z39">
            <v>0</v>
          </cell>
          <cell r="AC39">
            <v>0</v>
          </cell>
          <cell r="AD39">
            <v>0</v>
          </cell>
          <cell r="AE39">
            <v>0</v>
          </cell>
          <cell r="AF39">
            <v>0</v>
          </cell>
          <cell r="AG39">
            <v>0</v>
          </cell>
          <cell r="AI39">
            <v>0</v>
          </cell>
          <cell r="AJ39">
            <v>0</v>
          </cell>
          <cell r="AK39">
            <v>0</v>
          </cell>
          <cell r="AL39">
            <v>0</v>
          </cell>
          <cell r="AM39">
            <v>0</v>
          </cell>
          <cell r="AO39">
            <v>0</v>
          </cell>
          <cell r="AP39">
            <v>0</v>
          </cell>
          <cell r="AQ39">
            <v>0</v>
          </cell>
          <cell r="AR39">
            <v>0</v>
          </cell>
          <cell r="AS39">
            <v>0</v>
          </cell>
          <cell r="AU39">
            <v>0</v>
          </cell>
          <cell r="AV39">
            <v>0</v>
          </cell>
          <cell r="AW39">
            <v>0</v>
          </cell>
          <cell r="AX39">
            <v>0</v>
          </cell>
          <cell r="AY39">
            <v>0</v>
          </cell>
          <cell r="BA39">
            <v>0.25</v>
          </cell>
          <cell r="BD39">
            <v>0</v>
          </cell>
          <cell r="BE39">
            <v>0</v>
          </cell>
          <cell r="BG39">
            <v>0</v>
          </cell>
          <cell r="BI39">
            <v>0</v>
          </cell>
          <cell r="BJ39">
            <v>0</v>
          </cell>
          <cell r="BK39">
            <v>0</v>
          </cell>
          <cell r="BM39">
            <v>0</v>
          </cell>
          <cell r="BQ39">
            <v>0</v>
          </cell>
          <cell r="BS39">
            <v>0</v>
          </cell>
          <cell r="BT39">
            <v>0</v>
          </cell>
          <cell r="BU39">
            <v>0</v>
          </cell>
          <cell r="BW39">
            <v>0</v>
          </cell>
        </row>
        <row r="40">
          <cell r="Q40">
            <v>0</v>
          </cell>
          <cell r="R40">
            <v>0</v>
          </cell>
          <cell r="S40">
            <v>0</v>
          </cell>
          <cell r="T40">
            <v>0</v>
          </cell>
          <cell r="U40">
            <v>0</v>
          </cell>
          <cell r="W40">
            <v>0</v>
          </cell>
          <cell r="X40">
            <v>0</v>
          </cell>
          <cell r="Y40">
            <v>0</v>
          </cell>
          <cell r="Z40">
            <v>0</v>
          </cell>
          <cell r="AC40">
            <v>0</v>
          </cell>
          <cell r="AD40">
            <v>0</v>
          </cell>
          <cell r="AE40">
            <v>0</v>
          </cell>
          <cell r="AF40">
            <v>0</v>
          </cell>
          <cell r="AG40">
            <v>0</v>
          </cell>
          <cell r="AI40">
            <v>0</v>
          </cell>
          <cell r="AJ40">
            <v>0</v>
          </cell>
          <cell r="AK40">
            <v>0</v>
          </cell>
          <cell r="AL40">
            <v>0</v>
          </cell>
          <cell r="AM40">
            <v>0</v>
          </cell>
          <cell r="AO40">
            <v>0</v>
          </cell>
          <cell r="AP40">
            <v>0</v>
          </cell>
          <cell r="AQ40">
            <v>0</v>
          </cell>
          <cell r="AR40">
            <v>0</v>
          </cell>
          <cell r="AS40">
            <v>0</v>
          </cell>
          <cell r="AU40">
            <v>0</v>
          </cell>
          <cell r="AV40">
            <v>0</v>
          </cell>
          <cell r="AW40">
            <v>0</v>
          </cell>
          <cell r="AX40">
            <v>0</v>
          </cell>
          <cell r="AY40">
            <v>0</v>
          </cell>
          <cell r="BC40">
            <v>0</v>
          </cell>
          <cell r="BD40">
            <v>0</v>
          </cell>
          <cell r="BE40">
            <v>0</v>
          </cell>
          <cell r="BG40">
            <v>0</v>
          </cell>
          <cell r="BI40">
            <v>0</v>
          </cell>
          <cell r="BJ40">
            <v>0</v>
          </cell>
          <cell r="BK40">
            <v>0</v>
          </cell>
          <cell r="BM40">
            <v>0.4</v>
          </cell>
          <cell r="BS40">
            <v>0</v>
          </cell>
          <cell r="BT40">
            <v>0</v>
          </cell>
          <cell r="BU40">
            <v>0</v>
          </cell>
          <cell r="BW40">
            <v>0</v>
          </cell>
        </row>
        <row r="41">
          <cell r="Q41">
            <v>0</v>
          </cell>
          <cell r="R41">
            <v>0</v>
          </cell>
          <cell r="S41">
            <v>0</v>
          </cell>
          <cell r="T41">
            <v>0</v>
          </cell>
          <cell r="U41">
            <v>0</v>
          </cell>
          <cell r="W41">
            <v>0</v>
          </cell>
          <cell r="X41">
            <v>0</v>
          </cell>
          <cell r="Y41">
            <v>0</v>
          </cell>
          <cell r="Z41">
            <v>0</v>
          </cell>
          <cell r="AC41">
            <v>0</v>
          </cell>
          <cell r="AD41">
            <v>0</v>
          </cell>
          <cell r="AE41">
            <v>0</v>
          </cell>
          <cell r="AF41">
            <v>0</v>
          </cell>
          <cell r="AG41">
            <v>0</v>
          </cell>
          <cell r="AI41">
            <v>0</v>
          </cell>
          <cell r="AJ41">
            <v>0</v>
          </cell>
          <cell r="AK41">
            <v>0</v>
          </cell>
          <cell r="AL41">
            <v>0</v>
          </cell>
          <cell r="AM41">
            <v>0</v>
          </cell>
          <cell r="AO41">
            <v>0</v>
          </cell>
          <cell r="AP41">
            <v>0</v>
          </cell>
          <cell r="AQ41">
            <v>0</v>
          </cell>
          <cell r="AR41">
            <v>0</v>
          </cell>
          <cell r="AS41">
            <v>0</v>
          </cell>
          <cell r="AU41">
            <v>0</v>
          </cell>
          <cell r="AV41">
            <v>0</v>
          </cell>
          <cell r="AW41">
            <v>0</v>
          </cell>
          <cell r="AX41">
            <v>0</v>
          </cell>
          <cell r="AY41">
            <v>0</v>
          </cell>
          <cell r="BC41">
            <v>0</v>
          </cell>
          <cell r="BD41">
            <v>0</v>
          </cell>
          <cell r="BE41">
            <v>0</v>
          </cell>
          <cell r="BG41">
            <v>0</v>
          </cell>
          <cell r="BI41">
            <v>0</v>
          </cell>
          <cell r="BJ41">
            <v>0</v>
          </cell>
          <cell r="BK41">
            <v>0</v>
          </cell>
          <cell r="BM41">
            <v>0.25</v>
          </cell>
          <cell r="BS41">
            <v>0</v>
          </cell>
          <cell r="BT41">
            <v>0</v>
          </cell>
          <cell r="BU41">
            <v>0</v>
          </cell>
          <cell r="BW41">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ow r="16">
          <cell r="A16" t="str">
            <v>0</v>
          </cell>
          <cell r="B16" t="str">
            <v>ВСЕГО по инвестиционной программе, в том числе:</v>
          </cell>
        </row>
        <row r="17">
          <cell r="A17" t="str">
            <v>0.1</v>
          </cell>
          <cell r="B17" t="str">
            <v>Технологическое присоединение, всего</v>
          </cell>
        </row>
        <row r="18">
          <cell r="A18" t="str">
            <v>0.2</v>
          </cell>
          <cell r="B18" t="str">
            <v>Реконструкция, модернизация, техническое перевооружение, всего</v>
          </cell>
        </row>
        <row r="19">
          <cell r="A19" t="str">
            <v>0.6</v>
          </cell>
          <cell r="B19" t="str">
            <v>Прочие инвестиционные проекты, всего</v>
          </cell>
        </row>
        <row r="20">
          <cell r="A20">
            <v>0</v>
          </cell>
          <cell r="B20" t="str">
            <v>Технологическое присоединение, всего, в том числе:</v>
          </cell>
        </row>
        <row r="21">
          <cell r="B21" t="str">
            <v>Республика Марий Эл</v>
          </cell>
        </row>
        <row r="22">
          <cell r="A22" t="str">
            <v>1.2.2</v>
          </cell>
          <cell r="B22" t="str">
            <v>Реконструкция, модернизация, техническое перевооружение линий электропередачи, всего, в том числе:</v>
          </cell>
        </row>
        <row r="23">
          <cell r="A23" t="str">
            <v>1.2.2.1</v>
          </cell>
          <cell r="B23" t="str">
            <v>Реконструкция линий электропередачи, всего, в том числе:</v>
          </cell>
        </row>
        <row r="24">
          <cell r="A24" t="str">
            <v>1.2.2.1.1</v>
          </cell>
        </row>
        <row r="25">
          <cell r="A25" t="str">
            <v>1.6</v>
          </cell>
          <cell r="B25" t="str">
            <v>Прочие инвестиционные проекты, всего, в том числе:</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s>
    <sheetDataSet>
      <sheetData sheetId="0">
        <row r="23">
          <cell r="A23" t="str">
            <v>0</v>
          </cell>
          <cell r="B23" t="str">
            <v>ВСЕГО по инвестиционной программе, в том числе:</v>
          </cell>
        </row>
        <row r="24">
          <cell r="A24" t="str">
            <v>0.1</v>
          </cell>
          <cell r="B24" t="str">
            <v>Технологическое присоединение, всего</v>
          </cell>
        </row>
        <row r="25">
          <cell r="A25" t="str">
            <v>0.2</v>
          </cell>
          <cell r="B25" t="str">
            <v>Реконструкция, модернизация, техническое перевооружение, всего</v>
          </cell>
        </row>
        <row r="26">
          <cell r="A26" t="str">
            <v>0.6</v>
          </cell>
          <cell r="B26" t="str">
            <v>Прочие инвестиционные проекты, всего</v>
          </cell>
        </row>
        <row r="27">
          <cell r="A27">
            <v>0</v>
          </cell>
          <cell r="B27" t="str">
            <v>Технологическое присоединение, всего, в том числе:</v>
          </cell>
        </row>
        <row r="28">
          <cell r="A28">
            <v>0</v>
          </cell>
          <cell r="B28" t="str">
            <v>Республика Марий Эл</v>
          </cell>
        </row>
        <row r="29">
          <cell r="A29" t="str">
            <v>1.2.2</v>
          </cell>
          <cell r="B29" t="str">
            <v>Реконструкция, модернизация, техническое перевооружение линий электропередачи, всего, в том числе:</v>
          </cell>
        </row>
        <row r="30">
          <cell r="A30" t="str">
            <v>1.2.2.1</v>
          </cell>
          <cell r="B30" t="str">
            <v>Реконструкция линий электропередачи, всего, в том числе:</v>
          </cell>
        </row>
        <row r="32">
          <cell r="A32" t="str">
            <v>1.6</v>
          </cell>
          <cell r="B32" t="str">
            <v>Прочие инвестиционные проекты, всего, в том числе: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conomy.gov.ru/minec/activity/sections/macro/20162411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50"/>
  <sheetViews>
    <sheetView view="pageBreakPreview" topLeftCell="A22" zoomScale="60" zoomScaleNormal="100" workbookViewId="0">
      <selection activeCell="T44" sqref="T44"/>
    </sheetView>
  </sheetViews>
  <sheetFormatPr defaultRowHeight="15.75" x14ac:dyDescent="0.2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26" width="12.25" style="71" customWidth="1"/>
    <col min="27" max="30" width="6" style="71" customWidth="1"/>
    <col min="31" max="31" width="9.125" style="71" customWidth="1"/>
    <col min="32" max="32" width="16.125" style="71" customWidth="1"/>
    <col min="33" max="33" width="6" style="71" customWidth="1"/>
    <col min="34" max="34" width="8.5" style="71" customWidth="1"/>
    <col min="35" max="35" width="7.625" style="71" customWidth="1"/>
    <col min="36" max="36" width="8.75" style="71" customWidth="1"/>
    <col min="37"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x14ac:dyDescent="0.25">
      <c r="O1" s="72"/>
      <c r="P1" s="72"/>
      <c r="Q1" s="72"/>
      <c r="R1" s="72"/>
      <c r="S1" s="72"/>
      <c r="T1" s="72"/>
      <c r="U1" s="72"/>
      <c r="V1" s="72"/>
      <c r="W1" s="72"/>
      <c r="X1" s="72"/>
      <c r="Y1" s="72"/>
      <c r="Z1" s="72"/>
      <c r="AA1" s="72"/>
      <c r="AB1" s="72"/>
      <c r="AC1" s="72"/>
      <c r="AL1" s="211" t="s">
        <v>502</v>
      </c>
    </row>
    <row r="2" spans="1:67" ht="18.75" x14ac:dyDescent="0.3">
      <c r="O2" s="72"/>
      <c r="P2" s="72"/>
      <c r="Q2" s="72"/>
      <c r="R2" s="72"/>
      <c r="S2" s="72"/>
      <c r="T2" s="72"/>
      <c r="U2" s="72"/>
      <c r="V2" s="72"/>
      <c r="W2" s="72"/>
      <c r="X2" s="72"/>
      <c r="Y2" s="72"/>
      <c r="Z2" s="72"/>
      <c r="AA2" s="72"/>
      <c r="AB2" s="72"/>
      <c r="AC2" s="72"/>
      <c r="AL2" s="167" t="s">
        <v>317</v>
      </c>
    </row>
    <row r="3" spans="1:67" ht="18.75" x14ac:dyDescent="0.3">
      <c r="O3" s="72"/>
      <c r="P3" s="72"/>
      <c r="Q3" s="72"/>
      <c r="R3" s="72"/>
      <c r="S3" s="72"/>
      <c r="T3" s="72"/>
      <c r="U3" s="72"/>
      <c r="V3" s="72"/>
      <c r="W3" s="72"/>
      <c r="X3" s="72"/>
      <c r="Y3" s="72"/>
      <c r="Z3" s="72"/>
      <c r="AA3" s="72"/>
      <c r="AB3" s="72"/>
      <c r="AC3" s="72"/>
      <c r="AL3" s="167" t="s">
        <v>316</v>
      </c>
    </row>
    <row r="4" spans="1:67" ht="18.75" x14ac:dyDescent="0.3">
      <c r="A4" s="264" t="s">
        <v>501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row>
    <row r="5" spans="1:67" ht="18.75" x14ac:dyDescent="0.3">
      <c r="A5" s="56" t="s">
        <v>109</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67" x14ac:dyDescent="0.25">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row>
    <row r="7" spans="1:67" ht="18.75" x14ac:dyDescent="0.25">
      <c r="A7" s="54" t="s">
        <v>314</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row>
    <row r="8" spans="1:67" x14ac:dyDescent="0.25">
      <c r="A8" s="55" t="s">
        <v>56</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row>
    <row r="9" spans="1:67" x14ac:dyDescent="0.2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row>
    <row r="10" spans="1:67" x14ac:dyDescent="0.25">
      <c r="A10" s="58" t="s">
        <v>60</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254"/>
      <c r="AN10" s="254"/>
      <c r="AO10" s="254"/>
      <c r="AP10" s="254"/>
      <c r="AQ10" s="254"/>
      <c r="AR10" s="254"/>
      <c r="AS10" s="254"/>
      <c r="AT10" s="254"/>
      <c r="AU10" s="254"/>
      <c r="AV10" s="254"/>
      <c r="AW10" s="254"/>
      <c r="AX10" s="254"/>
      <c r="AY10" s="254"/>
      <c r="AZ10" s="254"/>
      <c r="BA10" s="254"/>
      <c r="BB10" s="254"/>
      <c r="BC10" s="254"/>
      <c r="BD10" s="254"/>
      <c r="BE10" s="254"/>
      <c r="BF10" s="254"/>
    </row>
    <row r="11" spans="1:67" ht="18.75" x14ac:dyDescent="0.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263"/>
      <c r="AN11" s="263"/>
      <c r="AO11" s="263"/>
      <c r="AP11" s="263"/>
      <c r="AQ11" s="263"/>
      <c r="AR11" s="263"/>
      <c r="AS11" s="263"/>
      <c r="AT11" s="263"/>
      <c r="AU11" s="263"/>
      <c r="AV11" s="263"/>
      <c r="AW11" s="263"/>
      <c r="AX11" s="263"/>
    </row>
    <row r="12" spans="1:67" ht="18.75" x14ac:dyDescent="0.25">
      <c r="A12" s="252"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row>
    <row r="13" spans="1:67" ht="15.75" customHeight="1" x14ac:dyDescent="0.25">
      <c r="A13" s="250" t="s">
        <v>55</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row>
    <row r="14" spans="1:67"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6"/>
      <c r="AN14" s="246"/>
      <c r="AO14" s="246"/>
      <c r="AP14" s="246"/>
      <c r="AQ14" s="262"/>
      <c r="AR14" s="262"/>
      <c r="AS14" s="262"/>
      <c r="AT14" s="262"/>
      <c r="AU14" s="262"/>
      <c r="AV14" s="262"/>
      <c r="AW14" s="262"/>
      <c r="AX14" s="262"/>
      <c r="AY14" s="262"/>
      <c r="AZ14" s="262"/>
      <c r="BA14" s="262"/>
      <c r="BB14" s="262"/>
      <c r="BC14" s="262"/>
      <c r="BD14" s="262"/>
      <c r="BE14" s="262"/>
      <c r="BF14" s="262"/>
    </row>
    <row r="15" spans="1:67" ht="19.5" customHeight="1" x14ac:dyDescent="0.25">
      <c r="A15" s="242" t="s">
        <v>54</v>
      </c>
      <c r="B15" s="228" t="s">
        <v>53</v>
      </c>
      <c r="C15" s="228" t="s">
        <v>52</v>
      </c>
      <c r="D15" s="230" t="s">
        <v>500</v>
      </c>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61"/>
      <c r="AN15" s="261"/>
      <c r="AO15" s="261"/>
      <c r="AP15" s="261"/>
    </row>
    <row r="16" spans="1:67" ht="43.5" customHeight="1" x14ac:dyDescent="0.25">
      <c r="A16" s="229"/>
      <c r="B16" s="228"/>
      <c r="C16" s="228"/>
      <c r="D16" s="230" t="s">
        <v>499</v>
      </c>
      <c r="E16" s="230"/>
      <c r="F16" s="230"/>
      <c r="G16" s="230"/>
      <c r="H16" s="230"/>
      <c r="I16" s="230"/>
      <c r="J16" s="230"/>
      <c r="K16" s="230" t="s">
        <v>498</v>
      </c>
      <c r="L16" s="230"/>
      <c r="M16" s="230"/>
      <c r="N16" s="230"/>
      <c r="O16" s="230"/>
      <c r="P16" s="230"/>
      <c r="Q16" s="230"/>
      <c r="R16" s="230" t="s">
        <v>497</v>
      </c>
      <c r="S16" s="230"/>
      <c r="T16" s="230"/>
      <c r="U16" s="230"/>
      <c r="V16" s="230"/>
      <c r="W16" s="230"/>
      <c r="X16" s="230"/>
      <c r="Y16" s="230" t="s">
        <v>496</v>
      </c>
      <c r="Z16" s="230"/>
      <c r="AA16" s="230"/>
      <c r="AB16" s="230"/>
      <c r="AC16" s="230"/>
      <c r="AD16" s="230"/>
      <c r="AE16" s="230"/>
      <c r="AF16" s="228" t="s">
        <v>495</v>
      </c>
      <c r="AG16" s="228"/>
      <c r="AH16" s="228"/>
      <c r="AI16" s="228"/>
      <c r="AJ16" s="228"/>
      <c r="AK16" s="228"/>
      <c r="AL16" s="228"/>
      <c r="AM16" s="261"/>
      <c r="AN16" s="261"/>
      <c r="AO16" s="261"/>
      <c r="AP16" s="261"/>
    </row>
    <row r="17" spans="1:41" ht="43.5" customHeight="1" x14ac:dyDescent="0.25">
      <c r="A17" s="229"/>
      <c r="B17" s="228"/>
      <c r="C17" s="228"/>
      <c r="D17" s="231" t="s">
        <v>442</v>
      </c>
      <c r="E17" s="230" t="s">
        <v>441</v>
      </c>
      <c r="F17" s="230"/>
      <c r="G17" s="230"/>
      <c r="H17" s="230"/>
      <c r="I17" s="230"/>
      <c r="J17" s="230"/>
      <c r="K17" s="231" t="s">
        <v>442</v>
      </c>
      <c r="L17" s="228" t="s">
        <v>441</v>
      </c>
      <c r="M17" s="228"/>
      <c r="N17" s="228"/>
      <c r="O17" s="228"/>
      <c r="P17" s="228"/>
      <c r="Q17" s="228"/>
      <c r="R17" s="231" t="s">
        <v>442</v>
      </c>
      <c r="S17" s="228" t="s">
        <v>441</v>
      </c>
      <c r="T17" s="228"/>
      <c r="U17" s="228"/>
      <c r="V17" s="228"/>
      <c r="W17" s="228"/>
      <c r="X17" s="228"/>
      <c r="Y17" s="231" t="s">
        <v>442</v>
      </c>
      <c r="Z17" s="228" t="s">
        <v>441</v>
      </c>
      <c r="AA17" s="228"/>
      <c r="AB17" s="228"/>
      <c r="AC17" s="228"/>
      <c r="AD17" s="228"/>
      <c r="AE17" s="228"/>
      <c r="AF17" s="231" t="s">
        <v>442</v>
      </c>
      <c r="AG17" s="228" t="s">
        <v>441</v>
      </c>
      <c r="AH17" s="228"/>
      <c r="AI17" s="228"/>
      <c r="AJ17" s="228"/>
      <c r="AK17" s="228"/>
      <c r="AL17" s="228"/>
    </row>
    <row r="18" spans="1:41" ht="87.75" customHeight="1" x14ac:dyDescent="0.25">
      <c r="A18" s="226"/>
      <c r="B18" s="228"/>
      <c r="C18" s="228"/>
      <c r="D18" s="134" t="s">
        <v>440</v>
      </c>
      <c r="E18" s="134" t="s">
        <v>440</v>
      </c>
      <c r="F18" s="227" t="s">
        <v>439</v>
      </c>
      <c r="G18" s="227" t="s">
        <v>438</v>
      </c>
      <c r="H18" s="227" t="s">
        <v>437</v>
      </c>
      <c r="I18" s="227" t="s">
        <v>436</v>
      </c>
      <c r="J18" s="227" t="s">
        <v>435</v>
      </c>
      <c r="K18" s="134" t="s">
        <v>440</v>
      </c>
      <c r="L18" s="134" t="s">
        <v>440</v>
      </c>
      <c r="M18" s="227" t="s">
        <v>439</v>
      </c>
      <c r="N18" s="227" t="s">
        <v>438</v>
      </c>
      <c r="O18" s="227" t="s">
        <v>437</v>
      </c>
      <c r="P18" s="227" t="s">
        <v>436</v>
      </c>
      <c r="Q18" s="227" t="s">
        <v>435</v>
      </c>
      <c r="R18" s="134" t="s">
        <v>440</v>
      </c>
      <c r="S18" s="134" t="s">
        <v>440</v>
      </c>
      <c r="T18" s="227" t="s">
        <v>439</v>
      </c>
      <c r="U18" s="227" t="s">
        <v>438</v>
      </c>
      <c r="V18" s="227" t="s">
        <v>437</v>
      </c>
      <c r="W18" s="227" t="s">
        <v>436</v>
      </c>
      <c r="X18" s="227" t="s">
        <v>435</v>
      </c>
      <c r="Y18" s="134" t="s">
        <v>440</v>
      </c>
      <c r="Z18" s="134" t="s">
        <v>440</v>
      </c>
      <c r="AA18" s="227" t="s">
        <v>439</v>
      </c>
      <c r="AB18" s="227" t="s">
        <v>438</v>
      </c>
      <c r="AC18" s="227" t="s">
        <v>437</v>
      </c>
      <c r="AD18" s="227" t="s">
        <v>436</v>
      </c>
      <c r="AE18" s="227" t="s">
        <v>435</v>
      </c>
      <c r="AF18" s="134" t="s">
        <v>440</v>
      </c>
      <c r="AG18" s="134" t="s">
        <v>440</v>
      </c>
      <c r="AH18" s="227" t="s">
        <v>439</v>
      </c>
      <c r="AI18" s="227" t="s">
        <v>438</v>
      </c>
      <c r="AJ18" s="227" t="s">
        <v>437</v>
      </c>
      <c r="AK18" s="227" t="s">
        <v>436</v>
      </c>
      <c r="AL18" s="227" t="s">
        <v>435</v>
      </c>
    </row>
    <row r="19" spans="1:41" x14ac:dyDescent="0.25">
      <c r="A19" s="225">
        <v>1</v>
      </c>
      <c r="B19" s="225">
        <v>2</v>
      </c>
      <c r="C19" s="225">
        <v>3</v>
      </c>
      <c r="D19" s="224" t="s">
        <v>494</v>
      </c>
      <c r="E19" s="224" t="s">
        <v>493</v>
      </c>
      <c r="F19" s="224" t="s">
        <v>492</v>
      </c>
      <c r="G19" s="224" t="s">
        <v>491</v>
      </c>
      <c r="H19" s="224" t="s">
        <v>490</v>
      </c>
      <c r="I19" s="224" t="s">
        <v>489</v>
      </c>
      <c r="J19" s="224" t="s">
        <v>488</v>
      </c>
      <c r="K19" s="224" t="s">
        <v>487</v>
      </c>
      <c r="L19" s="224" t="s">
        <v>486</v>
      </c>
      <c r="M19" s="224" t="s">
        <v>485</v>
      </c>
      <c r="N19" s="224" t="s">
        <v>484</v>
      </c>
      <c r="O19" s="224" t="s">
        <v>483</v>
      </c>
      <c r="P19" s="224" t="s">
        <v>482</v>
      </c>
      <c r="Q19" s="224" t="s">
        <v>481</v>
      </c>
      <c r="R19" s="224" t="s">
        <v>480</v>
      </c>
      <c r="S19" s="224" t="s">
        <v>479</v>
      </c>
      <c r="T19" s="224" t="s">
        <v>478</v>
      </c>
      <c r="U19" s="224" t="s">
        <v>477</v>
      </c>
      <c r="V19" s="224" t="s">
        <v>476</v>
      </c>
      <c r="W19" s="224" t="s">
        <v>475</v>
      </c>
      <c r="X19" s="224" t="s">
        <v>474</v>
      </c>
      <c r="Y19" s="224" t="s">
        <v>473</v>
      </c>
      <c r="Z19" s="224" t="s">
        <v>472</v>
      </c>
      <c r="AA19" s="224" t="s">
        <v>471</v>
      </c>
      <c r="AB19" s="224" t="s">
        <v>470</v>
      </c>
      <c r="AC19" s="224" t="s">
        <v>469</v>
      </c>
      <c r="AD19" s="224" t="s">
        <v>468</v>
      </c>
      <c r="AE19" s="224" t="s">
        <v>467</v>
      </c>
      <c r="AF19" s="224" t="s">
        <v>466</v>
      </c>
      <c r="AG19" s="224" t="s">
        <v>465</v>
      </c>
      <c r="AH19" s="224" t="s">
        <v>464</v>
      </c>
      <c r="AI19" s="224" t="s">
        <v>463</v>
      </c>
      <c r="AJ19" s="224" t="s">
        <v>364</v>
      </c>
      <c r="AK19" s="224" t="s">
        <v>462</v>
      </c>
      <c r="AL19" s="224" t="s">
        <v>461</v>
      </c>
    </row>
    <row r="20" spans="1:41" ht="31.5" x14ac:dyDescent="0.25">
      <c r="A20" s="217" t="str">
        <f>'[2]2'!A18</f>
        <v>0</v>
      </c>
      <c r="B20" s="217" t="str">
        <f>'[2]2'!B18</f>
        <v>ВСЕГО по инвестиционной программе, в том числе:</v>
      </c>
      <c r="C20" s="223">
        <v>0</v>
      </c>
      <c r="D20" s="216">
        <f>SUM(D21:D23)</f>
        <v>0</v>
      </c>
      <c r="E20" s="216">
        <f>SUM(E21:E23)</f>
        <v>0</v>
      </c>
      <c r="F20" s="216">
        <f>SUM(F21:F23)</f>
        <v>0</v>
      </c>
      <c r="G20" s="216">
        <f>SUM(G21:G23)</f>
        <v>0</v>
      </c>
      <c r="H20" s="216">
        <f>SUM(H21:H23)</f>
        <v>0</v>
      </c>
      <c r="I20" s="216">
        <f>SUM(I21:I23)</f>
        <v>0</v>
      </c>
      <c r="J20" s="216">
        <f>SUM(J21:J23)</f>
        <v>0</v>
      </c>
      <c r="K20" s="216">
        <f>SUM(K21:K23)</f>
        <v>0</v>
      </c>
      <c r="L20" s="216">
        <f>SUM(L21:L23)</f>
        <v>0</v>
      </c>
      <c r="M20" s="216">
        <f>SUM(M21:M23)</f>
        <v>0</v>
      </c>
      <c r="N20" s="216">
        <f>SUM(N21:N23)</f>
        <v>0</v>
      </c>
      <c r="O20" s="216">
        <f>SUM(O21:O23)</f>
        <v>0</v>
      </c>
      <c r="P20" s="216">
        <f>SUM(P21:P23)</f>
        <v>0</v>
      </c>
      <c r="Q20" s="216">
        <f>SUM(Q21:Q23)</f>
        <v>0</v>
      </c>
      <c r="R20" s="216">
        <f>SUM(R21:R23)</f>
        <v>0</v>
      </c>
      <c r="S20" s="216">
        <f>SUM(S21:S23)</f>
        <v>0</v>
      </c>
      <c r="T20" s="216">
        <f>SUM(T21:T23)</f>
        <v>0</v>
      </c>
      <c r="U20" s="216">
        <f>SUM(U21:U23)</f>
        <v>0</v>
      </c>
      <c r="V20" s="216">
        <f>SUM(V21:V23)</f>
        <v>0</v>
      </c>
      <c r="W20" s="216">
        <f>SUM(W21:W23)</f>
        <v>0</v>
      </c>
      <c r="X20" s="216">
        <f>SUM(X21:X23)</f>
        <v>0</v>
      </c>
      <c r="Y20" s="216">
        <f>SUM(Y21:Y23)</f>
        <v>0</v>
      </c>
      <c r="Z20" s="216">
        <f>SUM(Z21:Z23)</f>
        <v>5.4008333333333338</v>
      </c>
      <c r="AA20" s="216">
        <f>SUM(AA21:AA23)</f>
        <v>0.65</v>
      </c>
      <c r="AB20" s="216">
        <f>SUM(AB21:AB23)</f>
        <v>0</v>
      </c>
      <c r="AC20" s="216">
        <f>SUM(AC21:AC23)</f>
        <v>1.9710000000000001</v>
      </c>
      <c r="AD20" s="216">
        <f>SUM(AD21:AD23)</f>
        <v>0</v>
      </c>
      <c r="AE20" s="216">
        <f>SUM(AE21:AE23)</f>
        <v>0</v>
      </c>
      <c r="AF20" s="216">
        <f>SUM(AF21:AF23)</f>
        <v>0</v>
      </c>
      <c r="AG20" s="216">
        <f>SUM(AG21:AG23)</f>
        <v>5.4008333333333338</v>
      </c>
      <c r="AH20" s="216">
        <f>SUM(AH21:AH23)</f>
        <v>0.65</v>
      </c>
      <c r="AI20" s="216">
        <f>SUM(AI21:AI23)</f>
        <v>0</v>
      </c>
      <c r="AJ20" s="216">
        <f>SUM(AJ21:AJ23)</f>
        <v>1.9710000000000001</v>
      </c>
      <c r="AK20" s="216">
        <f>SUM(AK21:AK23)</f>
        <v>0</v>
      </c>
      <c r="AL20" s="216">
        <f>SUM(AL21:AL23)</f>
        <v>0</v>
      </c>
    </row>
    <row r="21" spans="1:41" x14ac:dyDescent="0.25">
      <c r="A21" s="217" t="str">
        <f>'[2]2'!A19</f>
        <v>0.1</v>
      </c>
      <c r="B21" s="217" t="str">
        <f>'[2]2'!B19</f>
        <v>Технологическое присоединение, всего</v>
      </c>
      <c r="C21" s="223">
        <v>0</v>
      </c>
      <c r="D21" s="216">
        <f>D24</f>
        <v>0</v>
      </c>
      <c r="E21" s="216">
        <f>E24</f>
        <v>0</v>
      </c>
      <c r="F21" s="216">
        <f>F24</f>
        <v>0</v>
      </c>
      <c r="G21" s="216">
        <f>G24</f>
        <v>0</v>
      </c>
      <c r="H21" s="216">
        <f>H24</f>
        <v>0</v>
      </c>
      <c r="I21" s="216">
        <f>I24</f>
        <v>0</v>
      </c>
      <c r="J21" s="216">
        <f>J24</f>
        <v>0</v>
      </c>
      <c r="K21" s="216">
        <f>K24</f>
        <v>0</v>
      </c>
      <c r="L21" s="216">
        <f>L24</f>
        <v>0</v>
      </c>
      <c r="M21" s="216">
        <f>M24</f>
        <v>0</v>
      </c>
      <c r="N21" s="216">
        <f>N24</f>
        <v>0</v>
      </c>
      <c r="O21" s="216">
        <f>O24</f>
        <v>0</v>
      </c>
      <c r="P21" s="216">
        <f>P24</f>
        <v>0</v>
      </c>
      <c r="Q21" s="216">
        <f>Q24</f>
        <v>0</v>
      </c>
      <c r="R21" s="216">
        <f>R24</f>
        <v>0</v>
      </c>
      <c r="S21" s="216">
        <f>S24</f>
        <v>0</v>
      </c>
      <c r="T21" s="216">
        <f>T24</f>
        <v>0</v>
      </c>
      <c r="U21" s="216">
        <f>U24</f>
        <v>0</v>
      </c>
      <c r="V21" s="216">
        <f>V24</f>
        <v>0</v>
      </c>
      <c r="W21" s="216">
        <f>W24</f>
        <v>0</v>
      </c>
      <c r="X21" s="216">
        <f>X24</f>
        <v>0</v>
      </c>
      <c r="Y21" s="216">
        <f>Y24</f>
        <v>0</v>
      </c>
      <c r="Z21" s="216">
        <f>Z24</f>
        <v>0</v>
      </c>
      <c r="AA21" s="216">
        <f>AA24</f>
        <v>0</v>
      </c>
      <c r="AB21" s="216">
        <f>AB24</f>
        <v>0</v>
      </c>
      <c r="AC21" s="216">
        <f>AC24</f>
        <v>0</v>
      </c>
      <c r="AD21" s="216">
        <f>AD24</f>
        <v>0</v>
      </c>
      <c r="AE21" s="216">
        <f>AE24</f>
        <v>0</v>
      </c>
      <c r="AF21" s="216">
        <f>AF24</f>
        <v>0</v>
      </c>
      <c r="AG21" s="216">
        <f>AG24</f>
        <v>0</v>
      </c>
      <c r="AH21" s="216">
        <f>AH24</f>
        <v>0</v>
      </c>
      <c r="AI21" s="216">
        <f>AI24</f>
        <v>0</v>
      </c>
      <c r="AJ21" s="216">
        <f>AJ24</f>
        <v>0</v>
      </c>
      <c r="AK21" s="216">
        <f>AK24</f>
        <v>0</v>
      </c>
      <c r="AL21" s="216">
        <f>AL24</f>
        <v>0</v>
      </c>
    </row>
    <row r="22" spans="1:41" ht="31.5" x14ac:dyDescent="0.25">
      <c r="A22" s="217" t="str">
        <f>'[2]2'!A20</f>
        <v>0.2</v>
      </c>
      <c r="B22" s="217" t="str">
        <f>'[2]2'!B20</f>
        <v>Реконструкция, модернизация, техническое перевооружение, всего</v>
      </c>
      <c r="C22" s="223">
        <v>0</v>
      </c>
      <c r="D22" s="216">
        <f>D26</f>
        <v>0</v>
      </c>
      <c r="E22" s="216">
        <f>E26</f>
        <v>0</v>
      </c>
      <c r="F22" s="216">
        <f>F26</f>
        <v>0</v>
      </c>
      <c r="G22" s="216">
        <f>G26</f>
        <v>0</v>
      </c>
      <c r="H22" s="216">
        <f>H26</f>
        <v>0</v>
      </c>
      <c r="I22" s="216">
        <f>I26</f>
        <v>0</v>
      </c>
      <c r="J22" s="216">
        <f>J26</f>
        <v>0</v>
      </c>
      <c r="K22" s="216">
        <f>K26</f>
        <v>0</v>
      </c>
      <c r="L22" s="216">
        <f>L26</f>
        <v>0</v>
      </c>
      <c r="M22" s="216">
        <f>M26</f>
        <v>0</v>
      </c>
      <c r="N22" s="216">
        <f>N26</f>
        <v>0</v>
      </c>
      <c r="O22" s="216">
        <f>O26</f>
        <v>0</v>
      </c>
      <c r="P22" s="216">
        <f>P26</f>
        <v>0</v>
      </c>
      <c r="Q22" s="216">
        <f>Q26</f>
        <v>0</v>
      </c>
      <c r="R22" s="216">
        <f>R26</f>
        <v>0</v>
      </c>
      <c r="S22" s="216">
        <f>S26</f>
        <v>0</v>
      </c>
      <c r="T22" s="216">
        <f>T26</f>
        <v>0</v>
      </c>
      <c r="U22" s="216">
        <f>U26</f>
        <v>0</v>
      </c>
      <c r="V22" s="216">
        <f>V26</f>
        <v>0</v>
      </c>
      <c r="W22" s="216">
        <f>W26</f>
        <v>0</v>
      </c>
      <c r="X22" s="216">
        <f>X26</f>
        <v>0</v>
      </c>
      <c r="Y22" s="216">
        <f>Y26</f>
        <v>0</v>
      </c>
      <c r="Z22" s="216">
        <f>Z26</f>
        <v>2.4633333333333334</v>
      </c>
      <c r="AA22" s="216">
        <f>AA26</f>
        <v>0</v>
      </c>
      <c r="AB22" s="216">
        <f>AB26</f>
        <v>0</v>
      </c>
      <c r="AC22" s="216">
        <f>AC26</f>
        <v>1.9710000000000001</v>
      </c>
      <c r="AD22" s="216">
        <f>AD26</f>
        <v>0</v>
      </c>
      <c r="AE22" s="216">
        <f>AE26</f>
        <v>0</v>
      </c>
      <c r="AF22" s="216">
        <f>AF26</f>
        <v>0</v>
      </c>
      <c r="AG22" s="216">
        <f>AG26</f>
        <v>2.4633333333333334</v>
      </c>
      <c r="AH22" s="216">
        <f>AH26</f>
        <v>0</v>
      </c>
      <c r="AI22" s="216">
        <f>AI26</f>
        <v>0</v>
      </c>
      <c r="AJ22" s="216">
        <f>AJ26</f>
        <v>1.9710000000000001</v>
      </c>
      <c r="AK22" s="216">
        <f>AK26</f>
        <v>0</v>
      </c>
      <c r="AL22" s="216">
        <f>AL26</f>
        <v>0</v>
      </c>
    </row>
    <row r="23" spans="1:41" x14ac:dyDescent="0.25">
      <c r="A23" s="217" t="str">
        <f>'[2]2'!A21</f>
        <v>0.6</v>
      </c>
      <c r="B23" s="217" t="str">
        <f>'[2]2'!B21</f>
        <v>Прочие инвестиционные проекты, всего</v>
      </c>
      <c r="C23" s="223">
        <v>0</v>
      </c>
      <c r="D23" s="216">
        <f>D29</f>
        <v>0</v>
      </c>
      <c r="E23" s="216">
        <f>E29</f>
        <v>0</v>
      </c>
      <c r="F23" s="216">
        <f>F29</f>
        <v>0</v>
      </c>
      <c r="G23" s="216">
        <f>G29</f>
        <v>0</v>
      </c>
      <c r="H23" s="216">
        <f>H29</f>
        <v>0</v>
      </c>
      <c r="I23" s="216">
        <f>I29</f>
        <v>0</v>
      </c>
      <c r="J23" s="216">
        <f>J29</f>
        <v>0</v>
      </c>
      <c r="K23" s="216">
        <f>K29</f>
        <v>0</v>
      </c>
      <c r="L23" s="216">
        <f>L29</f>
        <v>0</v>
      </c>
      <c r="M23" s="216">
        <f>M29</f>
        <v>0</v>
      </c>
      <c r="N23" s="216">
        <f>N29</f>
        <v>0</v>
      </c>
      <c r="O23" s="216">
        <f>O29</f>
        <v>0</v>
      </c>
      <c r="P23" s="216">
        <f>P29</f>
        <v>0</v>
      </c>
      <c r="Q23" s="216">
        <f>Q29</f>
        <v>0</v>
      </c>
      <c r="R23" s="216">
        <f>R29</f>
        <v>0</v>
      </c>
      <c r="S23" s="216">
        <f>S29</f>
        <v>0</v>
      </c>
      <c r="T23" s="216">
        <f>T29</f>
        <v>0</v>
      </c>
      <c r="U23" s="216">
        <f>U29</f>
        <v>0</v>
      </c>
      <c r="V23" s="216">
        <f>V29</f>
        <v>0</v>
      </c>
      <c r="W23" s="216">
        <f>W29</f>
        <v>0</v>
      </c>
      <c r="X23" s="216">
        <f>X29</f>
        <v>0</v>
      </c>
      <c r="Y23" s="216">
        <f>Y29</f>
        <v>0</v>
      </c>
      <c r="Z23" s="216">
        <f>Z32</f>
        <v>2.9375000000000004</v>
      </c>
      <c r="AA23" s="216">
        <f>AA32</f>
        <v>0.65</v>
      </c>
      <c r="AB23" s="216">
        <f>AB32</f>
        <v>0</v>
      </c>
      <c r="AC23" s="216">
        <f>AC32</f>
        <v>0</v>
      </c>
      <c r="AD23" s="216">
        <f>AD32</f>
        <v>0</v>
      </c>
      <c r="AE23" s="216">
        <f>AE32</f>
        <v>0</v>
      </c>
      <c r="AF23" s="216">
        <f>AF32</f>
        <v>0</v>
      </c>
      <c r="AG23" s="216">
        <f>AG32</f>
        <v>2.9375000000000004</v>
      </c>
      <c r="AH23" s="216">
        <f>AH32</f>
        <v>0.65</v>
      </c>
      <c r="AI23" s="216">
        <f>AI32</f>
        <v>0</v>
      </c>
      <c r="AJ23" s="216">
        <f>AJ32</f>
        <v>0</v>
      </c>
      <c r="AK23" s="216">
        <f>AK32</f>
        <v>0</v>
      </c>
      <c r="AL23" s="216">
        <f>AL32</f>
        <v>0</v>
      </c>
    </row>
    <row r="24" spans="1:41" ht="31.5" x14ac:dyDescent="0.25">
      <c r="A24" s="217">
        <f>'[2]2'!A22</f>
        <v>0</v>
      </c>
      <c r="B24" s="217" t="str">
        <f>'[2]2'!B22</f>
        <v>Технологическое присоединение, всего, в том числе:</v>
      </c>
      <c r="C24" s="223">
        <v>0</v>
      </c>
      <c r="D24" s="216">
        <v>0</v>
      </c>
      <c r="E24" s="216">
        <v>0</v>
      </c>
      <c r="F24" s="216">
        <v>0</v>
      </c>
      <c r="G24" s="216">
        <v>0</v>
      </c>
      <c r="H24" s="216">
        <v>0</v>
      </c>
      <c r="I24" s="216">
        <v>0</v>
      </c>
      <c r="J24" s="216">
        <v>0</v>
      </c>
      <c r="K24" s="216">
        <v>0</v>
      </c>
      <c r="L24" s="216">
        <v>0</v>
      </c>
      <c r="M24" s="216">
        <v>0</v>
      </c>
      <c r="N24" s="216">
        <v>0</v>
      </c>
      <c r="O24" s="216">
        <v>0</v>
      </c>
      <c r="P24" s="216">
        <v>0</v>
      </c>
      <c r="Q24" s="216">
        <v>0</v>
      </c>
      <c r="R24" s="216">
        <v>0</v>
      </c>
      <c r="S24" s="216">
        <v>0</v>
      </c>
      <c r="T24" s="216">
        <v>0</v>
      </c>
      <c r="U24" s="216">
        <v>0</v>
      </c>
      <c r="V24" s="216">
        <v>0</v>
      </c>
      <c r="W24" s="216">
        <v>0</v>
      </c>
      <c r="X24" s="216">
        <v>0</v>
      </c>
      <c r="Y24" s="216">
        <v>0</v>
      </c>
      <c r="Z24" s="216">
        <v>0</v>
      </c>
      <c r="AA24" s="216">
        <v>0</v>
      </c>
      <c r="AB24" s="216">
        <v>0</v>
      </c>
      <c r="AC24" s="216">
        <v>0</v>
      </c>
      <c r="AD24" s="216">
        <v>0</v>
      </c>
      <c r="AE24" s="216">
        <v>0</v>
      </c>
      <c r="AF24" s="216">
        <v>0</v>
      </c>
      <c r="AG24" s="216">
        <v>0</v>
      </c>
      <c r="AH24" s="216">
        <v>0</v>
      </c>
      <c r="AI24" s="216">
        <v>0</v>
      </c>
      <c r="AJ24" s="216">
        <v>0</v>
      </c>
      <c r="AK24" s="216">
        <v>0</v>
      </c>
      <c r="AL24" s="216">
        <v>0</v>
      </c>
    </row>
    <row r="25" spans="1:41" x14ac:dyDescent="0.25">
      <c r="A25" s="217">
        <f>'[2]2'!A23</f>
        <v>0</v>
      </c>
      <c r="B25" s="217" t="str">
        <f>'[2]2'!B23</f>
        <v>Республика Марий Эл</v>
      </c>
      <c r="C25" s="223">
        <v>0</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row>
    <row r="26" spans="1:41" ht="47.25" x14ac:dyDescent="0.25">
      <c r="A26" s="217" t="str">
        <f>'[2]2'!A24</f>
        <v>1.2.2</v>
      </c>
      <c r="B26" s="217" t="str">
        <f>'[2]2'!B24</f>
        <v>Реконструкция, модернизация, техническое перевооружение линий электропередачи, всего, в том числе:</v>
      </c>
      <c r="C26" s="223">
        <v>0</v>
      </c>
      <c r="D26" s="216">
        <f>D27</f>
        <v>0</v>
      </c>
      <c r="E26" s="216">
        <f>E27</f>
        <v>0</v>
      </c>
      <c r="F26" s="216">
        <f>F27</f>
        <v>0</v>
      </c>
      <c r="G26" s="216">
        <f>G27</f>
        <v>0</v>
      </c>
      <c r="H26" s="216">
        <f>H27</f>
        <v>0</v>
      </c>
      <c r="I26" s="216">
        <f>I27</f>
        <v>0</v>
      </c>
      <c r="J26" s="216">
        <f>J27</f>
        <v>0</v>
      </c>
      <c r="K26" s="216">
        <f>K27</f>
        <v>0</v>
      </c>
      <c r="L26" s="216">
        <f>L27</f>
        <v>0</v>
      </c>
      <c r="M26" s="216">
        <f>M27</f>
        <v>0</v>
      </c>
      <c r="N26" s="216">
        <f>N27</f>
        <v>0</v>
      </c>
      <c r="O26" s="216">
        <f>O27</f>
        <v>0</v>
      </c>
      <c r="P26" s="216">
        <f>P27</f>
        <v>0</v>
      </c>
      <c r="Q26" s="216">
        <f>Q27</f>
        <v>0</v>
      </c>
      <c r="R26" s="216">
        <f>R27</f>
        <v>0</v>
      </c>
      <c r="S26" s="216">
        <f>S27</f>
        <v>0</v>
      </c>
      <c r="T26" s="216">
        <f>T27</f>
        <v>0</v>
      </c>
      <c r="U26" s="216">
        <f>U27</f>
        <v>0</v>
      </c>
      <c r="V26" s="216">
        <f>V27</f>
        <v>0</v>
      </c>
      <c r="W26" s="216">
        <f>W27</f>
        <v>0</v>
      </c>
      <c r="X26" s="216">
        <f>X27</f>
        <v>0</v>
      </c>
      <c r="Y26" s="216">
        <f>Y27</f>
        <v>0</v>
      </c>
      <c r="Z26" s="216">
        <f>Z27</f>
        <v>2.4633333333333334</v>
      </c>
      <c r="AA26" s="216">
        <f>AA27</f>
        <v>0</v>
      </c>
      <c r="AB26" s="216">
        <f>AB27</f>
        <v>0</v>
      </c>
      <c r="AC26" s="216">
        <f>AC27</f>
        <v>1.9710000000000001</v>
      </c>
      <c r="AD26" s="216">
        <f>AD27</f>
        <v>0</v>
      </c>
      <c r="AE26" s="216">
        <f>AE27</f>
        <v>0</v>
      </c>
      <c r="AF26" s="216">
        <f>AF27</f>
        <v>0</v>
      </c>
      <c r="AG26" s="216">
        <f>AG27</f>
        <v>2.4633333333333334</v>
      </c>
      <c r="AH26" s="216">
        <f>AH27</f>
        <v>0</v>
      </c>
      <c r="AI26" s="216">
        <f>AI27</f>
        <v>0</v>
      </c>
      <c r="AJ26" s="216">
        <f>AJ27</f>
        <v>1.9710000000000001</v>
      </c>
      <c r="AK26" s="216">
        <f>AK27</f>
        <v>0</v>
      </c>
      <c r="AL26" s="216">
        <f>AL27</f>
        <v>0</v>
      </c>
    </row>
    <row r="27" spans="1:41" ht="31.5" x14ac:dyDescent="0.25">
      <c r="A27" s="217" t="str">
        <f>'[2]2'!A25</f>
        <v>1.2.2.1</v>
      </c>
      <c r="B27" s="217" t="str">
        <f>'[2]2'!B25</f>
        <v>Реконструкция линий электропередачи, всего, в том числе:</v>
      </c>
      <c r="C27" s="223">
        <v>0</v>
      </c>
      <c r="D27" s="216">
        <f>D28</f>
        <v>0</v>
      </c>
      <c r="E27" s="216">
        <f>E28</f>
        <v>0</v>
      </c>
      <c r="F27" s="216">
        <f>F28</f>
        <v>0</v>
      </c>
      <c r="G27" s="216">
        <f>G28</f>
        <v>0</v>
      </c>
      <c r="H27" s="216">
        <f>H28</f>
        <v>0</v>
      </c>
      <c r="I27" s="216">
        <f>I28</f>
        <v>0</v>
      </c>
      <c r="J27" s="216">
        <f>J28</f>
        <v>0</v>
      </c>
      <c r="K27" s="216">
        <f>K28</f>
        <v>0</v>
      </c>
      <c r="L27" s="216">
        <f>L28</f>
        <v>0</v>
      </c>
      <c r="M27" s="216">
        <f>M28</f>
        <v>0</v>
      </c>
      <c r="N27" s="216">
        <f>N28</f>
        <v>0</v>
      </c>
      <c r="O27" s="216">
        <f>O28</f>
        <v>0</v>
      </c>
      <c r="P27" s="216">
        <f>P28</f>
        <v>0</v>
      </c>
      <c r="Q27" s="216">
        <f>Q28</f>
        <v>0</v>
      </c>
      <c r="R27" s="216">
        <f>R28</f>
        <v>0</v>
      </c>
      <c r="S27" s="216">
        <f>S28</f>
        <v>0</v>
      </c>
      <c r="T27" s="216">
        <f>T28</f>
        <v>0</v>
      </c>
      <c r="U27" s="216">
        <f>U28</f>
        <v>0</v>
      </c>
      <c r="V27" s="216">
        <f>V28</f>
        <v>0</v>
      </c>
      <c r="W27" s="216">
        <f>W28</f>
        <v>0</v>
      </c>
      <c r="X27" s="216">
        <f>X28</f>
        <v>0</v>
      </c>
      <c r="Y27" s="216">
        <f>Y28</f>
        <v>0</v>
      </c>
      <c r="Z27" s="216">
        <f>SUM(Z28:Z30)</f>
        <v>2.4633333333333334</v>
      </c>
      <c r="AA27" s="216">
        <f>SUM(AA28:AA30)</f>
        <v>0</v>
      </c>
      <c r="AB27" s="216">
        <f>SUM(AB28:AB30)</f>
        <v>0</v>
      </c>
      <c r="AC27" s="216">
        <f>SUM(AC28:AC30)</f>
        <v>1.9710000000000001</v>
      </c>
      <c r="AD27" s="216">
        <f>SUM(AD28:AD30)</f>
        <v>0</v>
      </c>
      <c r="AE27" s="216">
        <f>SUM(AE28:AE30)</f>
        <v>0</v>
      </c>
      <c r="AF27" s="216">
        <f>SUM(AF28:AF30)</f>
        <v>0</v>
      </c>
      <c r="AG27" s="216">
        <f>SUM(AG28:AG30)</f>
        <v>2.4633333333333334</v>
      </c>
      <c r="AH27" s="216">
        <f>SUM(AH28:AH30)</f>
        <v>0</v>
      </c>
      <c r="AI27" s="216">
        <f>SUM(AI28:AI30)</f>
        <v>0</v>
      </c>
      <c r="AJ27" s="216">
        <f>SUM(AJ28:AJ30)</f>
        <v>1.9710000000000001</v>
      </c>
      <c r="AK27" s="216">
        <f>SUM(AK28:AK30)</f>
        <v>0</v>
      </c>
      <c r="AL27" s="216">
        <f>SUM(AL28:AL30)</f>
        <v>0</v>
      </c>
      <c r="AM27" s="216"/>
    </row>
    <row r="28" spans="1:41" ht="129" customHeight="1" x14ac:dyDescent="0.25">
      <c r="A28" s="272" t="s">
        <v>164</v>
      </c>
      <c r="B28" s="271" t="s">
        <v>107</v>
      </c>
      <c r="C28" s="270" t="s">
        <v>92</v>
      </c>
      <c r="D28" s="213">
        <v>0</v>
      </c>
      <c r="E28" s="213">
        <v>0</v>
      </c>
      <c r="F28" s="213">
        <v>0</v>
      </c>
      <c r="G28" s="213">
        <v>0</v>
      </c>
      <c r="H28" s="213">
        <v>0</v>
      </c>
      <c r="I28" s="213">
        <v>0</v>
      </c>
      <c r="J28" s="213">
        <v>0</v>
      </c>
      <c r="K28" s="213">
        <v>0</v>
      </c>
      <c r="L28" s="213">
        <v>0</v>
      </c>
      <c r="M28" s="213">
        <v>0</v>
      </c>
      <c r="N28" s="213">
        <v>0</v>
      </c>
      <c r="O28" s="213">
        <v>0</v>
      </c>
      <c r="P28" s="213">
        <v>0</v>
      </c>
      <c r="Q28" s="213">
        <v>0</v>
      </c>
      <c r="R28" s="213">
        <v>0</v>
      </c>
      <c r="S28" s="213">
        <v>0</v>
      </c>
      <c r="T28" s="213">
        <v>0</v>
      </c>
      <c r="U28" s="213">
        <v>0</v>
      </c>
      <c r="V28" s="213">
        <v>0</v>
      </c>
      <c r="W28" s="213">
        <v>0</v>
      </c>
      <c r="X28" s="213">
        <v>0</v>
      </c>
      <c r="Y28" s="213">
        <v>0</v>
      </c>
      <c r="Z28" s="214">
        <f>0.939/1.2</f>
        <v>0.78249999999999997</v>
      </c>
      <c r="AA28" s="213">
        <f>'[4]4'!AX28</f>
        <v>0</v>
      </c>
      <c r="AB28" s="213">
        <f>'[4]4'!AY28</f>
        <v>0</v>
      </c>
      <c r="AC28" s="214">
        <v>0.74</v>
      </c>
      <c r="AD28" s="213">
        <f>'[4]4'!BA28</f>
        <v>0</v>
      </c>
      <c r="AE28" s="213">
        <f>'[4]4'!BB28</f>
        <v>0</v>
      </c>
      <c r="AF28" s="213">
        <f>D28+K28+R28+Y28</f>
        <v>0</v>
      </c>
      <c r="AG28" s="213">
        <f>E28+L28+S28+Z28</f>
        <v>0.78249999999999997</v>
      </c>
      <c r="AH28" s="213">
        <f>F28+M28+T28+AA28</f>
        <v>0</v>
      </c>
      <c r="AI28" s="213">
        <f>G28+N28+U28+AB28</f>
        <v>0</v>
      </c>
      <c r="AJ28" s="213">
        <f>H28+O28+V28+AC28</f>
        <v>0.74</v>
      </c>
      <c r="AK28" s="213">
        <f>I28+P28+W28+AD28</f>
        <v>0</v>
      </c>
      <c r="AL28" s="213">
        <f>J28+Q28+X28+AE28</f>
        <v>0</v>
      </c>
    </row>
    <row r="29" spans="1:41" ht="129" customHeight="1" x14ac:dyDescent="0.25">
      <c r="A29" s="272" t="s">
        <v>162</v>
      </c>
      <c r="B29" s="271" t="s">
        <v>106</v>
      </c>
      <c r="C29" s="270" t="s">
        <v>90</v>
      </c>
      <c r="D29" s="213">
        <f>SUM(D32:D33)</f>
        <v>0</v>
      </c>
      <c r="E29" s="213">
        <f>SUM(E32:E33)</f>
        <v>0</v>
      </c>
      <c r="F29" s="213">
        <f>SUM(F32:F33)</f>
        <v>0</v>
      </c>
      <c r="G29" s="213">
        <f>SUM(G32:G33)</f>
        <v>0</v>
      </c>
      <c r="H29" s="213">
        <f>SUM(H32:H33)</f>
        <v>0</v>
      </c>
      <c r="I29" s="213">
        <f>SUM(I32:I33)</f>
        <v>0</v>
      </c>
      <c r="J29" s="213">
        <f>SUM(J32:J33)</f>
        <v>0</v>
      </c>
      <c r="K29" s="213">
        <f>SUM(K32:K33)</f>
        <v>0</v>
      </c>
      <c r="L29" s="213">
        <f>SUM(L32:L33)</f>
        <v>0</v>
      </c>
      <c r="M29" s="213">
        <f>SUM(M32:M33)</f>
        <v>0</v>
      </c>
      <c r="N29" s="213">
        <f>SUM(N32:N33)</f>
        <v>0</v>
      </c>
      <c r="O29" s="213">
        <f>SUM(O32:O33)</f>
        <v>0</v>
      </c>
      <c r="P29" s="213">
        <f>SUM(P32:P33)</f>
        <v>0</v>
      </c>
      <c r="Q29" s="213">
        <f>SUM(Q32:Q33)</f>
        <v>0</v>
      </c>
      <c r="R29" s="213">
        <f>SUM(R32:R33)</f>
        <v>0</v>
      </c>
      <c r="S29" s="213">
        <f>SUM(S32:S33)</f>
        <v>0</v>
      </c>
      <c r="T29" s="213">
        <f>SUM(T32:T33)</f>
        <v>0</v>
      </c>
      <c r="U29" s="213">
        <f>SUM(U32:U33)</f>
        <v>0</v>
      </c>
      <c r="V29" s="213">
        <f>SUM(V32:V33)</f>
        <v>0</v>
      </c>
      <c r="W29" s="213">
        <f>SUM(W32:W33)</f>
        <v>0</v>
      </c>
      <c r="X29" s="213">
        <f>SUM(X32:X33)</f>
        <v>0</v>
      </c>
      <c r="Y29" s="213">
        <f>SUM(Y32:Y33)</f>
        <v>0</v>
      </c>
      <c r="Z29" s="214">
        <f>1.172/1.2</f>
        <v>0.97666666666666668</v>
      </c>
      <c r="AA29" s="213">
        <v>0</v>
      </c>
      <c r="AB29" s="213">
        <f>SUM(AB32:AB33)</f>
        <v>0</v>
      </c>
      <c r="AC29" s="214">
        <v>0.68</v>
      </c>
      <c r="AD29" s="213">
        <f>SUM(AD32:AD33)</f>
        <v>0</v>
      </c>
      <c r="AE29" s="213">
        <f>SUM(AE32:AE33)</f>
        <v>0</v>
      </c>
      <c r="AF29" s="213">
        <f>D29+K29+R29+Y29</f>
        <v>0</v>
      </c>
      <c r="AG29" s="213">
        <f>E29+L29+S29+Z29</f>
        <v>0.97666666666666668</v>
      </c>
      <c r="AH29" s="213">
        <f>F29+M29+T29+AA29</f>
        <v>0</v>
      </c>
      <c r="AI29" s="213">
        <f>G29+N29+U29+AB29</f>
        <v>0</v>
      </c>
      <c r="AJ29" s="213">
        <f>H29+O29+V29+AC29</f>
        <v>0.68</v>
      </c>
      <c r="AK29" s="213">
        <f>I29+P29+W29+AD29</f>
        <v>0</v>
      </c>
      <c r="AL29" s="213">
        <f>J29+Q29+X29+AE29</f>
        <v>0</v>
      </c>
    </row>
    <row r="30" spans="1:41" ht="120" customHeight="1" x14ac:dyDescent="0.25">
      <c r="A30" s="272" t="s">
        <v>160</v>
      </c>
      <c r="B30" s="271" t="s">
        <v>105</v>
      </c>
      <c r="C30" s="270" t="s">
        <v>87</v>
      </c>
      <c r="D30" s="213">
        <f>SUM(D33:D34)</f>
        <v>0</v>
      </c>
      <c r="E30" s="213">
        <f>SUM(E33:E34)</f>
        <v>0</v>
      </c>
      <c r="F30" s="213">
        <f>SUM(F33:F34)</f>
        <v>0</v>
      </c>
      <c r="G30" s="213">
        <f>SUM(G33:G34)</f>
        <v>0</v>
      </c>
      <c r="H30" s="213">
        <f>SUM(H33:H34)</f>
        <v>0</v>
      </c>
      <c r="I30" s="213">
        <f>SUM(I33:I34)</f>
        <v>0</v>
      </c>
      <c r="J30" s="213">
        <f>SUM(J33:J34)</f>
        <v>0</v>
      </c>
      <c r="K30" s="213">
        <f>SUM(K33:K34)</f>
        <v>0</v>
      </c>
      <c r="L30" s="213">
        <f>SUM(L33:L34)</f>
        <v>0</v>
      </c>
      <c r="M30" s="213">
        <f>SUM(M33:M34)</f>
        <v>0</v>
      </c>
      <c r="N30" s="213">
        <f>SUM(N33:N34)</f>
        <v>0</v>
      </c>
      <c r="O30" s="213">
        <f>SUM(O33:O34)</f>
        <v>0</v>
      </c>
      <c r="P30" s="213">
        <f>SUM(P33:P34)</f>
        <v>0</v>
      </c>
      <c r="Q30" s="213">
        <f>SUM(Q33:Q34)</f>
        <v>0</v>
      </c>
      <c r="R30" s="213">
        <f>SUM(R33:R34)</f>
        <v>0</v>
      </c>
      <c r="S30" s="213">
        <f>SUM(S33:S34)</f>
        <v>0</v>
      </c>
      <c r="T30" s="213">
        <f>SUM(T33:T34)</f>
        <v>0</v>
      </c>
      <c r="U30" s="213">
        <f>SUM(U33:U34)</f>
        <v>0</v>
      </c>
      <c r="V30" s="213">
        <f>SUM(V33:V34)</f>
        <v>0</v>
      </c>
      <c r="W30" s="213">
        <f>SUM(W33:W34)</f>
        <v>0</v>
      </c>
      <c r="X30" s="213">
        <f>SUM(X33:X34)</f>
        <v>0</v>
      </c>
      <c r="Y30" s="213">
        <f>SUM(Y33:Y34)</f>
        <v>0</v>
      </c>
      <c r="Z30" s="214">
        <f>0.845/1.2</f>
        <v>0.70416666666666672</v>
      </c>
      <c r="AA30" s="213">
        <v>0</v>
      </c>
      <c r="AB30" s="213">
        <v>0</v>
      </c>
      <c r="AC30" s="214">
        <v>0.55100000000000005</v>
      </c>
      <c r="AD30" s="213">
        <v>0</v>
      </c>
      <c r="AE30" s="213">
        <v>0</v>
      </c>
      <c r="AF30" s="213">
        <f>D30+K30+R30+Y30</f>
        <v>0</v>
      </c>
      <c r="AG30" s="213">
        <f>E30+L30+S30+Z30</f>
        <v>0.70416666666666672</v>
      </c>
      <c r="AH30" s="213">
        <f>F30+M30+T30+AA30</f>
        <v>0</v>
      </c>
      <c r="AI30" s="213">
        <f>G30+N30+U30+AB30</f>
        <v>0</v>
      </c>
      <c r="AJ30" s="213">
        <f>H30+O30+V30+AC30</f>
        <v>0.55100000000000005</v>
      </c>
      <c r="AK30" s="213">
        <f>I30+P30+W30+AD30</f>
        <v>0</v>
      </c>
      <c r="AL30" s="213">
        <f>J30+Q30+X30+AE30</f>
        <v>0</v>
      </c>
    </row>
    <row r="31" spans="1:41" ht="129" hidden="1" customHeight="1" x14ac:dyDescent="0.25">
      <c r="A31" s="272"/>
      <c r="B31" s="271"/>
      <c r="C31" s="270"/>
      <c r="D31" s="213"/>
      <c r="E31" s="213"/>
      <c r="F31" s="213"/>
      <c r="G31" s="213"/>
      <c r="H31" s="213"/>
      <c r="I31" s="213"/>
      <c r="J31" s="213"/>
      <c r="K31" s="213"/>
      <c r="L31" s="213"/>
      <c r="M31" s="213"/>
      <c r="N31" s="213"/>
      <c r="O31" s="213"/>
      <c r="P31" s="213"/>
      <c r="Q31" s="213"/>
      <c r="R31" s="213"/>
      <c r="S31" s="213"/>
      <c r="T31" s="213"/>
      <c r="U31" s="213"/>
      <c r="V31" s="213"/>
      <c r="W31" s="213"/>
      <c r="X31" s="213"/>
      <c r="Y31" s="213"/>
      <c r="Z31" s="214"/>
      <c r="AA31" s="213"/>
      <c r="AB31" s="213"/>
      <c r="AC31" s="213"/>
      <c r="AD31" s="213"/>
      <c r="AE31" s="213"/>
      <c r="AF31" s="219"/>
      <c r="AG31" s="213"/>
      <c r="AH31" s="219"/>
      <c r="AI31" s="219"/>
      <c r="AJ31" s="219"/>
      <c r="AK31" s="219"/>
      <c r="AL31" s="219"/>
    </row>
    <row r="32" spans="1:41" ht="31.5" x14ac:dyDescent="0.25">
      <c r="A32" s="15" t="s">
        <v>4</v>
      </c>
      <c r="B32" s="132" t="s">
        <v>3</v>
      </c>
      <c r="C32" s="217"/>
      <c r="D32" s="216">
        <v>0</v>
      </c>
      <c r="E32" s="216">
        <v>0</v>
      </c>
      <c r="F32" s="216">
        <v>0</v>
      </c>
      <c r="G32" s="216">
        <v>0</v>
      </c>
      <c r="H32" s="216">
        <v>0</v>
      </c>
      <c r="I32" s="216">
        <v>0</v>
      </c>
      <c r="J32" s="216">
        <v>0</v>
      </c>
      <c r="K32" s="216">
        <v>0</v>
      </c>
      <c r="L32" s="216">
        <v>0</v>
      </c>
      <c r="M32" s="216">
        <v>0</v>
      </c>
      <c r="N32" s="216">
        <v>0</v>
      </c>
      <c r="O32" s="216">
        <v>0</v>
      </c>
      <c r="P32" s="216">
        <v>0</v>
      </c>
      <c r="Q32" s="216">
        <v>0</v>
      </c>
      <c r="R32" s="216">
        <v>0</v>
      </c>
      <c r="S32" s="216">
        <v>0</v>
      </c>
      <c r="T32" s="216">
        <v>0</v>
      </c>
      <c r="U32" s="216">
        <v>0</v>
      </c>
      <c r="V32" s="216">
        <v>0</v>
      </c>
      <c r="W32" s="216">
        <v>0</v>
      </c>
      <c r="X32" s="216">
        <v>0</v>
      </c>
      <c r="Y32" s="216">
        <f>'[4]4'!AV33</f>
        <v>0</v>
      </c>
      <c r="Z32" s="216">
        <f>SUM(Z33:Z35)</f>
        <v>2.9375000000000004</v>
      </c>
      <c r="AA32" s="216">
        <f>SUM(AA33:AA35)</f>
        <v>0.65</v>
      </c>
      <c r="AB32" s="216">
        <f>SUM(AB33:AB35)</f>
        <v>0</v>
      </c>
      <c r="AC32" s="216">
        <f>SUM(AC33:AC35)</f>
        <v>0</v>
      </c>
      <c r="AD32" s="216">
        <f>SUM(AD33:AD35)</f>
        <v>0</v>
      </c>
      <c r="AE32" s="216">
        <f>SUM(AE33:AE35)</f>
        <v>0</v>
      </c>
      <c r="AF32" s="216">
        <f>SUM(AF33:AF35)</f>
        <v>0</v>
      </c>
      <c r="AG32" s="216">
        <f>SUM(AG33:AG35)</f>
        <v>2.9375000000000004</v>
      </c>
      <c r="AH32" s="216">
        <f>SUM(AH33:AH35)</f>
        <v>0.65</v>
      </c>
      <c r="AI32" s="216">
        <f>SUM(AI33:AI35)</f>
        <v>0</v>
      </c>
      <c r="AJ32" s="216">
        <f>SUM(AJ33:AJ35)</f>
        <v>0</v>
      </c>
      <c r="AK32" s="216">
        <f>SUM(AK33:AK35)</f>
        <v>0</v>
      </c>
      <c r="AL32" s="216">
        <f>SUM(AL33:AL35)</f>
        <v>0</v>
      </c>
      <c r="AM32" s="261"/>
      <c r="AN32" s="261"/>
      <c r="AO32" s="261"/>
    </row>
    <row r="33" spans="1:41" ht="63" x14ac:dyDescent="0.25">
      <c r="A33" s="272" t="s">
        <v>2</v>
      </c>
      <c r="B33" s="182" t="s">
        <v>104</v>
      </c>
      <c r="C33" s="273" t="s">
        <v>103</v>
      </c>
      <c r="D33" s="213">
        <v>0</v>
      </c>
      <c r="E33" s="213">
        <v>0</v>
      </c>
      <c r="F33" s="213">
        <v>0</v>
      </c>
      <c r="G33" s="213">
        <v>0</v>
      </c>
      <c r="H33" s="213">
        <v>0</v>
      </c>
      <c r="I33" s="213">
        <v>0</v>
      </c>
      <c r="J33" s="213">
        <v>0</v>
      </c>
      <c r="K33" s="213">
        <v>0</v>
      </c>
      <c r="L33" s="213">
        <v>0</v>
      </c>
      <c r="M33" s="213">
        <v>0</v>
      </c>
      <c r="N33" s="213">
        <v>0</v>
      </c>
      <c r="O33" s="213">
        <v>0</v>
      </c>
      <c r="P33" s="213">
        <v>0</v>
      </c>
      <c r="Q33" s="213">
        <v>0</v>
      </c>
      <c r="R33" s="213">
        <v>0</v>
      </c>
      <c r="S33" s="213">
        <v>0</v>
      </c>
      <c r="T33" s="213">
        <v>0</v>
      </c>
      <c r="U33" s="213">
        <v>0</v>
      </c>
      <c r="V33" s="213">
        <v>0</v>
      </c>
      <c r="W33" s="213">
        <v>0</v>
      </c>
      <c r="X33" s="213">
        <v>0</v>
      </c>
      <c r="Y33" s="213">
        <f>'[4]4'!AV34</f>
        <v>0</v>
      </c>
      <c r="Z33" s="214">
        <f>0.354/1.2</f>
        <v>0.29499999999999998</v>
      </c>
      <c r="AA33" s="214">
        <v>0.4</v>
      </c>
      <c r="AB33" s="213">
        <v>0</v>
      </c>
      <c r="AC33" s="213">
        <v>0</v>
      </c>
      <c r="AD33" s="213">
        <v>0</v>
      </c>
      <c r="AE33" s="213">
        <v>0</v>
      </c>
      <c r="AF33" s="213">
        <f>D33+K33+R33+Y33</f>
        <v>0</v>
      </c>
      <c r="AG33" s="213">
        <f>E33+L33+S33+Z33</f>
        <v>0.29499999999999998</v>
      </c>
      <c r="AH33" s="213">
        <f>F33+M33+T33+AA33</f>
        <v>0.4</v>
      </c>
      <c r="AI33" s="213">
        <f>G33+N33+U33+AB33</f>
        <v>0</v>
      </c>
      <c r="AJ33" s="213">
        <f>H33+O33+V33+AC33</f>
        <v>0</v>
      </c>
      <c r="AK33" s="213">
        <f>I33+P33+W33+AD33</f>
        <v>0</v>
      </c>
      <c r="AL33" s="213">
        <f>J33+Q33+X33+AE33</f>
        <v>0</v>
      </c>
      <c r="AM33" s="266"/>
      <c r="AN33" s="266"/>
      <c r="AO33" s="261"/>
    </row>
    <row r="34" spans="1:41" ht="63" x14ac:dyDescent="0.25">
      <c r="A34" s="272" t="s">
        <v>102</v>
      </c>
      <c r="B34" s="182" t="s">
        <v>101</v>
      </c>
      <c r="C34" s="273" t="s">
        <v>100</v>
      </c>
      <c r="D34" s="213">
        <v>0</v>
      </c>
      <c r="E34" s="213">
        <v>0</v>
      </c>
      <c r="F34" s="213">
        <v>0</v>
      </c>
      <c r="G34" s="213">
        <v>0</v>
      </c>
      <c r="H34" s="213">
        <v>0</v>
      </c>
      <c r="I34" s="213">
        <v>0</v>
      </c>
      <c r="J34" s="213">
        <v>0</v>
      </c>
      <c r="K34" s="213">
        <v>0</v>
      </c>
      <c r="L34" s="213">
        <v>0</v>
      </c>
      <c r="M34" s="213">
        <v>0</v>
      </c>
      <c r="N34" s="213">
        <v>0</v>
      </c>
      <c r="O34" s="213">
        <v>0</v>
      </c>
      <c r="P34" s="213">
        <v>0</v>
      </c>
      <c r="Q34" s="213">
        <v>0</v>
      </c>
      <c r="R34" s="213">
        <v>0</v>
      </c>
      <c r="S34" s="213">
        <v>0</v>
      </c>
      <c r="T34" s="213">
        <v>0</v>
      </c>
      <c r="U34" s="213">
        <v>0</v>
      </c>
      <c r="V34" s="213">
        <v>0</v>
      </c>
      <c r="W34" s="213">
        <v>0</v>
      </c>
      <c r="X34" s="213">
        <v>0</v>
      </c>
      <c r="Y34" s="213">
        <v>0</v>
      </c>
      <c r="Z34" s="214">
        <f>0.281/1.2</f>
        <v>0.23416666666666669</v>
      </c>
      <c r="AA34" s="214">
        <v>0.25</v>
      </c>
      <c r="AB34" s="213">
        <v>0</v>
      </c>
      <c r="AC34" s="213">
        <v>0</v>
      </c>
      <c r="AD34" s="213">
        <v>0</v>
      </c>
      <c r="AE34" s="213">
        <v>0</v>
      </c>
      <c r="AF34" s="213">
        <f>D34+K34+R34+Y34</f>
        <v>0</v>
      </c>
      <c r="AG34" s="213">
        <f>E34+L34+S34+Z34</f>
        <v>0.23416666666666669</v>
      </c>
      <c r="AH34" s="213">
        <f>F34+M34+T34+AA34</f>
        <v>0.25</v>
      </c>
      <c r="AI34" s="213">
        <f>G34+N34+U34+AB34</f>
        <v>0</v>
      </c>
      <c r="AJ34" s="213">
        <f>H34+O34+V34+AC34</f>
        <v>0</v>
      </c>
      <c r="AK34" s="213">
        <f>I34+P34+W34+AD34</f>
        <v>0</v>
      </c>
      <c r="AL34" s="213">
        <f>J34+Q34+X34+AE34</f>
        <v>0</v>
      </c>
      <c r="AM34" s="261"/>
      <c r="AN34" s="261"/>
      <c r="AO34" s="261"/>
    </row>
    <row r="35" spans="1:41" ht="63" x14ac:dyDescent="0.25">
      <c r="A35" s="272" t="s">
        <v>99</v>
      </c>
      <c r="B35" s="182" t="s">
        <v>98</v>
      </c>
      <c r="C35" s="273" t="s">
        <v>97</v>
      </c>
      <c r="D35" s="213">
        <v>0</v>
      </c>
      <c r="E35" s="213">
        <v>0</v>
      </c>
      <c r="F35" s="213">
        <v>0</v>
      </c>
      <c r="G35" s="213">
        <v>0</v>
      </c>
      <c r="H35" s="213">
        <v>0</v>
      </c>
      <c r="I35" s="213">
        <v>0</v>
      </c>
      <c r="J35" s="213">
        <v>0</v>
      </c>
      <c r="K35" s="213">
        <v>0</v>
      </c>
      <c r="L35" s="213">
        <v>0</v>
      </c>
      <c r="M35" s="213">
        <v>0</v>
      </c>
      <c r="N35" s="213">
        <v>0</v>
      </c>
      <c r="O35" s="213">
        <v>0</v>
      </c>
      <c r="P35" s="213">
        <v>0</v>
      </c>
      <c r="Q35" s="213">
        <v>0</v>
      </c>
      <c r="R35" s="213">
        <v>0</v>
      </c>
      <c r="S35" s="213">
        <v>0</v>
      </c>
      <c r="T35" s="213">
        <v>0</v>
      </c>
      <c r="U35" s="213">
        <v>0</v>
      </c>
      <c r="V35" s="213">
        <v>0</v>
      </c>
      <c r="W35" s="213">
        <v>0</v>
      </c>
      <c r="X35" s="213">
        <v>0</v>
      </c>
      <c r="Y35" s="213">
        <v>0</v>
      </c>
      <c r="Z35" s="214">
        <f>2.89/1.2</f>
        <v>2.4083333333333337</v>
      </c>
      <c r="AA35" s="213">
        <v>0</v>
      </c>
      <c r="AB35" s="213">
        <v>0</v>
      </c>
      <c r="AC35" s="213">
        <v>0</v>
      </c>
      <c r="AD35" s="213">
        <v>0</v>
      </c>
      <c r="AE35" s="213">
        <v>0</v>
      </c>
      <c r="AF35" s="213">
        <f>D35+K35+R35+Y35</f>
        <v>0</v>
      </c>
      <c r="AG35" s="213">
        <f>E35+L35+S35+Z35</f>
        <v>2.4083333333333337</v>
      </c>
      <c r="AH35" s="213">
        <f>F35+M35+T35+AA35</f>
        <v>0</v>
      </c>
      <c r="AI35" s="213">
        <f>G35+N35+U35+AB35</f>
        <v>0</v>
      </c>
      <c r="AJ35" s="213">
        <f>H35+O35+V35+AC35</f>
        <v>0</v>
      </c>
      <c r="AK35" s="213">
        <f>I35+P35+W35+AD35</f>
        <v>0</v>
      </c>
      <c r="AL35" s="213">
        <f>J35+Q35+X35+AE35</f>
        <v>0</v>
      </c>
      <c r="AM35" s="261"/>
      <c r="AN35" s="261"/>
      <c r="AO35" s="261"/>
    </row>
    <row r="36" spans="1:41" x14ac:dyDescent="0.25">
      <c r="AM36" s="261"/>
      <c r="AN36" s="261"/>
      <c r="AO36" s="261"/>
    </row>
    <row r="41" spans="1:41" s="2" customFormat="1" x14ac:dyDescent="0.25">
      <c r="B41" s="68" t="s">
        <v>1</v>
      </c>
      <c r="C41" s="68"/>
      <c r="D41" s="68"/>
      <c r="F41" s="3"/>
      <c r="G41" s="75" t="s">
        <v>110</v>
      </c>
      <c r="H41" s="3"/>
      <c r="I41" s="3"/>
      <c r="J41" s="3"/>
      <c r="K41" s="3"/>
      <c r="L41" s="3"/>
      <c r="M41" s="3"/>
      <c r="N41" s="3"/>
      <c r="O41" s="3"/>
      <c r="P41" s="3"/>
      <c r="Q41" s="3"/>
      <c r="R41" s="3"/>
      <c r="S41" s="74"/>
      <c r="T41" s="3"/>
      <c r="U41" s="3"/>
    </row>
    <row r="42" spans="1:41" s="2" customFormat="1" ht="15" x14ac:dyDescent="0.25">
      <c r="B42" s="3"/>
      <c r="C42" s="3"/>
      <c r="D42" s="3"/>
      <c r="E42" s="3"/>
      <c r="F42" s="3"/>
      <c r="G42" s="3"/>
      <c r="H42" s="3"/>
      <c r="I42" s="3"/>
      <c r="J42" s="3"/>
      <c r="K42" s="3"/>
      <c r="L42" s="3"/>
      <c r="M42" s="3"/>
      <c r="N42" s="3"/>
      <c r="O42" s="3"/>
      <c r="P42" s="3"/>
      <c r="Q42" s="3"/>
      <c r="R42" s="3"/>
      <c r="S42" s="74"/>
      <c r="T42" s="3"/>
      <c r="U42" s="3"/>
    </row>
    <row r="43" spans="1:41" s="2" customFormat="1" ht="15" x14ac:dyDescent="0.25">
      <c r="B43" s="3"/>
      <c r="C43" s="3"/>
      <c r="D43" s="3"/>
      <c r="E43" s="3"/>
      <c r="F43" s="3"/>
      <c r="G43" s="3"/>
      <c r="H43" s="3"/>
      <c r="I43" s="3"/>
      <c r="J43" s="3"/>
      <c r="K43" s="3"/>
      <c r="L43" s="3"/>
      <c r="M43" s="3"/>
      <c r="N43" s="3"/>
      <c r="O43" s="3"/>
      <c r="P43" s="3"/>
      <c r="Q43" s="3"/>
      <c r="R43" s="3"/>
      <c r="S43" s="74"/>
      <c r="T43" s="3"/>
      <c r="U43" s="3"/>
    </row>
    <row r="44" spans="1:41" s="2" customFormat="1" ht="15" x14ac:dyDescent="0.25">
      <c r="B44" s="3"/>
      <c r="C44" s="3"/>
      <c r="D44" s="3"/>
      <c r="E44" s="3"/>
      <c r="F44" s="3"/>
      <c r="G44" s="3"/>
      <c r="H44" s="3"/>
      <c r="I44" s="3"/>
      <c r="J44" s="3"/>
      <c r="K44" s="3"/>
      <c r="L44" s="3"/>
      <c r="M44" s="3"/>
      <c r="N44" s="3"/>
      <c r="O44" s="3"/>
      <c r="P44" s="3"/>
      <c r="Q44" s="3"/>
      <c r="R44" s="3"/>
      <c r="S44" s="74"/>
      <c r="T44" s="3"/>
      <c r="U44" s="3"/>
    </row>
    <row r="45" spans="1:41" s="2" customFormat="1" x14ac:dyDescent="0.25">
      <c r="B45" s="59" t="s">
        <v>460</v>
      </c>
      <c r="C45" s="59"/>
      <c r="D45" s="4"/>
      <c r="F45" s="4"/>
      <c r="G45" s="6" t="s">
        <v>503</v>
      </c>
      <c r="H45" s="4"/>
      <c r="I45" s="4"/>
      <c r="J45" s="4"/>
      <c r="K45" s="4"/>
      <c r="L45" s="3"/>
      <c r="M45" s="3"/>
      <c r="N45" s="3"/>
      <c r="O45" s="3"/>
      <c r="P45" s="3"/>
      <c r="Q45" s="3"/>
      <c r="R45" s="3"/>
      <c r="S45" s="74"/>
      <c r="T45" s="3"/>
      <c r="U45" s="3"/>
    </row>
    <row r="46" spans="1:41" s="2" customFormat="1" ht="15" x14ac:dyDescent="0.25">
      <c r="B46" s="3"/>
      <c r="C46" s="3"/>
      <c r="D46" s="3"/>
      <c r="E46" s="3"/>
      <c r="F46" s="3"/>
      <c r="G46" s="3"/>
      <c r="H46" s="3"/>
      <c r="I46" s="3"/>
      <c r="J46" s="3"/>
      <c r="K46" s="3"/>
      <c r="L46" s="3"/>
      <c r="M46" s="3"/>
      <c r="N46" s="3"/>
      <c r="O46" s="3"/>
      <c r="P46" s="3"/>
      <c r="Q46" s="3"/>
      <c r="R46" s="3"/>
      <c r="S46" s="74"/>
      <c r="T46" s="3"/>
      <c r="U46" s="3"/>
    </row>
    <row r="50" spans="36:36" x14ac:dyDescent="0.25">
      <c r="AJ50" s="71" t="s">
        <v>458</v>
      </c>
    </row>
  </sheetData>
  <mergeCells count="23">
    <mergeCell ref="A12:AL12"/>
    <mergeCell ref="A13:AL13"/>
    <mergeCell ref="A5:AL5"/>
    <mergeCell ref="A10:AL10"/>
    <mergeCell ref="A4:AL4"/>
    <mergeCell ref="A7:AL7"/>
    <mergeCell ref="A8:AL8"/>
    <mergeCell ref="D16:J16"/>
    <mergeCell ref="K16:Q16"/>
    <mergeCell ref="R16:X16"/>
    <mergeCell ref="Y16:AE16"/>
    <mergeCell ref="AF16:AL16"/>
    <mergeCell ref="D15:AL15"/>
    <mergeCell ref="B41:D41"/>
    <mergeCell ref="A14:AL14"/>
    <mergeCell ref="A15:A18"/>
    <mergeCell ref="B15:B18"/>
    <mergeCell ref="C15:C18"/>
    <mergeCell ref="E17:J17"/>
    <mergeCell ref="L17:Q17"/>
    <mergeCell ref="S17:X17"/>
    <mergeCell ref="Z17:AE17"/>
    <mergeCell ref="AG17:AL17"/>
  </mergeCells>
  <pageMargins left="0.70866141732283472" right="0.70866141732283472" top="0.74803149606299213" bottom="0.74803149606299213" header="0.31496062992125984" footer="0.31496062992125984"/>
  <pageSetup paperSize="8"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3"/>
  <sheetViews>
    <sheetView view="pageBreakPreview" topLeftCell="A4" zoomScale="60" zoomScaleNormal="100" workbookViewId="0">
      <selection activeCell="AA34" sqref="AA34"/>
    </sheetView>
  </sheetViews>
  <sheetFormatPr defaultRowHeight="15.75" x14ac:dyDescent="0.2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26" width="10.375" style="71" customWidth="1"/>
    <col min="27" max="31" width="6" style="71" customWidth="1"/>
    <col min="32" max="32" width="16.125" style="71" customWidth="1"/>
    <col min="33" max="33" width="11" style="71" customWidth="1"/>
    <col min="34" max="35" width="6" style="71" customWidth="1"/>
    <col min="36" max="36" width="7" style="71" customWidth="1"/>
    <col min="37"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x14ac:dyDescent="0.25">
      <c r="O1" s="72"/>
      <c r="P1" s="72"/>
      <c r="Q1" s="72"/>
      <c r="R1" s="72"/>
      <c r="S1" s="72"/>
      <c r="T1" s="72"/>
      <c r="U1" s="72"/>
      <c r="V1" s="72"/>
      <c r="W1" s="72"/>
      <c r="X1" s="72"/>
      <c r="Y1" s="72"/>
      <c r="Z1" s="72"/>
      <c r="AA1" s="72"/>
      <c r="AB1" s="72"/>
      <c r="AC1" s="72"/>
      <c r="AL1" s="211" t="s">
        <v>502</v>
      </c>
    </row>
    <row r="2" spans="1:67" ht="18.75" x14ac:dyDescent="0.3">
      <c r="O2" s="72"/>
      <c r="P2" s="72"/>
      <c r="Q2" s="72"/>
      <c r="R2" s="72"/>
      <c r="S2" s="72"/>
      <c r="T2" s="72"/>
      <c r="U2" s="72"/>
      <c r="V2" s="72"/>
      <c r="W2" s="72"/>
      <c r="X2" s="72"/>
      <c r="Y2" s="72"/>
      <c r="Z2" s="72"/>
      <c r="AA2" s="72"/>
      <c r="AB2" s="72"/>
      <c r="AC2" s="72"/>
      <c r="AL2" s="167" t="s">
        <v>317</v>
      </c>
    </row>
    <row r="3" spans="1:67" ht="18.75" x14ac:dyDescent="0.3">
      <c r="O3" s="72"/>
      <c r="P3" s="72"/>
      <c r="Q3" s="72"/>
      <c r="R3" s="72"/>
      <c r="S3" s="72"/>
      <c r="T3" s="72"/>
      <c r="U3" s="72"/>
      <c r="V3" s="72"/>
      <c r="W3" s="72"/>
      <c r="X3" s="72"/>
      <c r="Y3" s="72"/>
      <c r="Z3" s="72"/>
      <c r="AA3" s="72"/>
      <c r="AB3" s="72"/>
      <c r="AC3" s="72"/>
      <c r="AL3" s="167" t="s">
        <v>316</v>
      </c>
    </row>
    <row r="4" spans="1:67" ht="18.75" x14ac:dyDescent="0.3">
      <c r="A4" s="264" t="s">
        <v>501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row>
    <row r="5" spans="1:67" ht="18.75" x14ac:dyDescent="0.3">
      <c r="A5" s="56" t="s">
        <v>59</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67" x14ac:dyDescent="0.25">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row>
    <row r="7" spans="1:67" ht="18.75" x14ac:dyDescent="0.25">
      <c r="A7" s="54" t="s">
        <v>314</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row>
    <row r="8" spans="1:67" x14ac:dyDescent="0.25">
      <c r="A8" s="55" t="s">
        <v>56</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row>
    <row r="9" spans="1:67" x14ac:dyDescent="0.2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row>
    <row r="10" spans="1:67" x14ac:dyDescent="0.25">
      <c r="A10" s="58" t="s">
        <v>60</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254"/>
      <c r="AN10" s="254"/>
      <c r="AO10" s="254"/>
      <c r="AP10" s="254"/>
      <c r="AQ10" s="254"/>
      <c r="AR10" s="254"/>
      <c r="AS10" s="254"/>
      <c r="AT10" s="254"/>
      <c r="AU10" s="254"/>
      <c r="AV10" s="254"/>
      <c r="AW10" s="254"/>
      <c r="AX10" s="254"/>
      <c r="AY10" s="254"/>
      <c r="AZ10" s="254"/>
      <c r="BA10" s="254"/>
      <c r="BB10" s="254"/>
      <c r="BC10" s="254"/>
      <c r="BD10" s="254"/>
      <c r="BE10" s="254"/>
      <c r="BF10" s="254"/>
    </row>
    <row r="11" spans="1:67" ht="18.75" x14ac:dyDescent="0.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263"/>
      <c r="AN11" s="263"/>
      <c r="AO11" s="263"/>
      <c r="AP11" s="263"/>
      <c r="AQ11" s="263"/>
      <c r="AR11" s="263"/>
      <c r="AS11" s="263"/>
      <c r="AT11" s="263"/>
      <c r="AU11" s="263"/>
      <c r="AV11" s="263"/>
      <c r="AW11" s="263"/>
      <c r="AX11" s="263"/>
    </row>
    <row r="12" spans="1:67" ht="18.75" x14ac:dyDescent="0.25">
      <c r="A12" s="252"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row>
    <row r="13" spans="1:67" ht="15.75" customHeight="1" x14ac:dyDescent="0.25">
      <c r="A13" s="250" t="s">
        <v>55</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row>
    <row r="14" spans="1:67"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6"/>
      <c r="AN14" s="246"/>
      <c r="AO14" s="246"/>
      <c r="AP14" s="246"/>
      <c r="AQ14" s="262"/>
      <c r="AR14" s="262"/>
      <c r="AS14" s="262"/>
      <c r="AT14" s="262"/>
      <c r="AU14" s="262"/>
      <c r="AV14" s="262"/>
      <c r="AW14" s="262"/>
      <c r="AX14" s="262"/>
      <c r="AY14" s="262"/>
      <c r="AZ14" s="262"/>
      <c r="BA14" s="262"/>
      <c r="BB14" s="262"/>
      <c r="BC14" s="262"/>
      <c r="BD14" s="262"/>
      <c r="BE14" s="262"/>
      <c r="BF14" s="262"/>
    </row>
    <row r="15" spans="1:67" ht="19.5" customHeight="1" x14ac:dyDescent="0.25">
      <c r="A15" s="242" t="s">
        <v>54</v>
      </c>
      <c r="B15" s="228" t="s">
        <v>53</v>
      </c>
      <c r="C15" s="228" t="s">
        <v>52</v>
      </c>
      <c r="D15" s="230" t="s">
        <v>500</v>
      </c>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61"/>
      <c r="AN15" s="261"/>
      <c r="AO15" s="261"/>
      <c r="AP15" s="261"/>
    </row>
    <row r="16" spans="1:67" ht="43.5" customHeight="1" x14ac:dyDescent="0.25">
      <c r="A16" s="229"/>
      <c r="B16" s="228"/>
      <c r="C16" s="228"/>
      <c r="D16" s="230" t="s">
        <v>499</v>
      </c>
      <c r="E16" s="230"/>
      <c r="F16" s="230"/>
      <c r="G16" s="230"/>
      <c r="H16" s="230"/>
      <c r="I16" s="230"/>
      <c r="J16" s="230"/>
      <c r="K16" s="230" t="s">
        <v>498</v>
      </c>
      <c r="L16" s="230"/>
      <c r="M16" s="230"/>
      <c r="N16" s="230"/>
      <c r="O16" s="230"/>
      <c r="P16" s="230"/>
      <c r="Q16" s="230"/>
      <c r="R16" s="230" t="s">
        <v>497</v>
      </c>
      <c r="S16" s="230"/>
      <c r="T16" s="230"/>
      <c r="U16" s="230"/>
      <c r="V16" s="230"/>
      <c r="W16" s="230"/>
      <c r="X16" s="230"/>
      <c r="Y16" s="230" t="s">
        <v>496</v>
      </c>
      <c r="Z16" s="230"/>
      <c r="AA16" s="230"/>
      <c r="AB16" s="230"/>
      <c r="AC16" s="230"/>
      <c r="AD16" s="230"/>
      <c r="AE16" s="230"/>
      <c r="AF16" s="228" t="s">
        <v>495</v>
      </c>
      <c r="AG16" s="228"/>
      <c r="AH16" s="228"/>
      <c r="AI16" s="228"/>
      <c r="AJ16" s="228"/>
      <c r="AK16" s="228"/>
      <c r="AL16" s="228"/>
      <c r="AM16" s="261"/>
      <c r="AN16" s="261"/>
      <c r="AO16" s="261"/>
      <c r="AP16" s="261"/>
    </row>
    <row r="17" spans="1:38" ht="43.5" customHeight="1" x14ac:dyDescent="0.25">
      <c r="A17" s="229"/>
      <c r="B17" s="228"/>
      <c r="C17" s="228"/>
      <c r="D17" s="231" t="s">
        <v>442</v>
      </c>
      <c r="E17" s="230" t="s">
        <v>441</v>
      </c>
      <c r="F17" s="230"/>
      <c r="G17" s="230"/>
      <c r="H17" s="230"/>
      <c r="I17" s="230"/>
      <c r="J17" s="230"/>
      <c r="K17" s="231" t="s">
        <v>442</v>
      </c>
      <c r="L17" s="228" t="s">
        <v>441</v>
      </c>
      <c r="M17" s="228"/>
      <c r="N17" s="228"/>
      <c r="O17" s="228"/>
      <c r="P17" s="228"/>
      <c r="Q17" s="228"/>
      <c r="R17" s="231" t="s">
        <v>442</v>
      </c>
      <c r="S17" s="228" t="s">
        <v>441</v>
      </c>
      <c r="T17" s="228"/>
      <c r="U17" s="228"/>
      <c r="V17" s="228"/>
      <c r="W17" s="228"/>
      <c r="X17" s="228"/>
      <c r="Y17" s="231" t="s">
        <v>442</v>
      </c>
      <c r="Z17" s="228" t="s">
        <v>441</v>
      </c>
      <c r="AA17" s="228"/>
      <c r="AB17" s="228"/>
      <c r="AC17" s="228"/>
      <c r="AD17" s="228"/>
      <c r="AE17" s="228"/>
      <c r="AF17" s="231" t="s">
        <v>442</v>
      </c>
      <c r="AG17" s="228" t="s">
        <v>441</v>
      </c>
      <c r="AH17" s="228"/>
      <c r="AI17" s="228"/>
      <c r="AJ17" s="228"/>
      <c r="AK17" s="228"/>
      <c r="AL17" s="228"/>
    </row>
    <row r="18" spans="1:38" ht="87.75" customHeight="1" x14ac:dyDescent="0.25">
      <c r="A18" s="226"/>
      <c r="B18" s="228"/>
      <c r="C18" s="228"/>
      <c r="D18" s="134" t="s">
        <v>440</v>
      </c>
      <c r="E18" s="134" t="s">
        <v>440</v>
      </c>
      <c r="F18" s="227" t="s">
        <v>439</v>
      </c>
      <c r="G18" s="227" t="s">
        <v>438</v>
      </c>
      <c r="H18" s="227" t="s">
        <v>437</v>
      </c>
      <c r="I18" s="227" t="s">
        <v>436</v>
      </c>
      <c r="J18" s="227" t="s">
        <v>435</v>
      </c>
      <c r="K18" s="134" t="s">
        <v>440</v>
      </c>
      <c r="L18" s="134" t="s">
        <v>440</v>
      </c>
      <c r="M18" s="227" t="s">
        <v>439</v>
      </c>
      <c r="N18" s="227" t="s">
        <v>438</v>
      </c>
      <c r="O18" s="227" t="s">
        <v>437</v>
      </c>
      <c r="P18" s="227" t="s">
        <v>436</v>
      </c>
      <c r="Q18" s="227" t="s">
        <v>435</v>
      </c>
      <c r="R18" s="134" t="s">
        <v>440</v>
      </c>
      <c r="S18" s="134" t="s">
        <v>440</v>
      </c>
      <c r="T18" s="227" t="s">
        <v>439</v>
      </c>
      <c r="U18" s="227" t="s">
        <v>438</v>
      </c>
      <c r="V18" s="227" t="s">
        <v>437</v>
      </c>
      <c r="W18" s="227" t="s">
        <v>436</v>
      </c>
      <c r="X18" s="227" t="s">
        <v>435</v>
      </c>
      <c r="Y18" s="134" t="s">
        <v>440</v>
      </c>
      <c r="Z18" s="134" t="s">
        <v>440</v>
      </c>
      <c r="AA18" s="227" t="s">
        <v>439</v>
      </c>
      <c r="AB18" s="227" t="s">
        <v>438</v>
      </c>
      <c r="AC18" s="227" t="s">
        <v>437</v>
      </c>
      <c r="AD18" s="227" t="s">
        <v>436</v>
      </c>
      <c r="AE18" s="227" t="s">
        <v>435</v>
      </c>
      <c r="AF18" s="134" t="s">
        <v>440</v>
      </c>
      <c r="AG18" s="134" t="s">
        <v>440</v>
      </c>
      <c r="AH18" s="227" t="s">
        <v>439</v>
      </c>
      <c r="AI18" s="227" t="s">
        <v>438</v>
      </c>
      <c r="AJ18" s="227" t="s">
        <v>437</v>
      </c>
      <c r="AK18" s="227" t="s">
        <v>436</v>
      </c>
      <c r="AL18" s="227" t="s">
        <v>435</v>
      </c>
    </row>
    <row r="19" spans="1:38" x14ac:dyDescent="0.25">
      <c r="A19" s="225">
        <v>1</v>
      </c>
      <c r="B19" s="225">
        <v>2</v>
      </c>
      <c r="C19" s="225">
        <v>3</v>
      </c>
      <c r="D19" s="224" t="s">
        <v>494</v>
      </c>
      <c r="E19" s="224" t="s">
        <v>493</v>
      </c>
      <c r="F19" s="224" t="s">
        <v>492</v>
      </c>
      <c r="G19" s="224" t="s">
        <v>491</v>
      </c>
      <c r="H19" s="224" t="s">
        <v>490</v>
      </c>
      <c r="I19" s="224" t="s">
        <v>489</v>
      </c>
      <c r="J19" s="224" t="s">
        <v>488</v>
      </c>
      <c r="K19" s="224" t="s">
        <v>487</v>
      </c>
      <c r="L19" s="224" t="s">
        <v>486</v>
      </c>
      <c r="M19" s="224" t="s">
        <v>485</v>
      </c>
      <c r="N19" s="224" t="s">
        <v>484</v>
      </c>
      <c r="O19" s="224" t="s">
        <v>483</v>
      </c>
      <c r="P19" s="224" t="s">
        <v>482</v>
      </c>
      <c r="Q19" s="224" t="s">
        <v>481</v>
      </c>
      <c r="R19" s="224" t="s">
        <v>480</v>
      </c>
      <c r="S19" s="224" t="s">
        <v>479</v>
      </c>
      <c r="T19" s="224" t="s">
        <v>478</v>
      </c>
      <c r="U19" s="224" t="s">
        <v>477</v>
      </c>
      <c r="V19" s="224" t="s">
        <v>476</v>
      </c>
      <c r="W19" s="224" t="s">
        <v>475</v>
      </c>
      <c r="X19" s="224" t="s">
        <v>474</v>
      </c>
      <c r="Y19" s="224" t="s">
        <v>473</v>
      </c>
      <c r="Z19" s="224" t="s">
        <v>472</v>
      </c>
      <c r="AA19" s="224" t="s">
        <v>471</v>
      </c>
      <c r="AB19" s="224" t="s">
        <v>470</v>
      </c>
      <c r="AC19" s="224" t="s">
        <v>469</v>
      </c>
      <c r="AD19" s="224" t="s">
        <v>468</v>
      </c>
      <c r="AE19" s="224" t="s">
        <v>467</v>
      </c>
      <c r="AF19" s="224" t="s">
        <v>466</v>
      </c>
      <c r="AG19" s="224" t="s">
        <v>465</v>
      </c>
      <c r="AH19" s="224" t="s">
        <v>464</v>
      </c>
      <c r="AI19" s="224" t="s">
        <v>463</v>
      </c>
      <c r="AJ19" s="224" t="s">
        <v>364</v>
      </c>
      <c r="AK19" s="224" t="s">
        <v>462</v>
      </c>
      <c r="AL19" s="224" t="s">
        <v>461</v>
      </c>
    </row>
    <row r="20" spans="1:38" ht="31.5" x14ac:dyDescent="0.25">
      <c r="A20" s="217" t="str">
        <f>'[2]2'!A18</f>
        <v>0</v>
      </c>
      <c r="B20" s="217" t="str">
        <f>'[2]2'!B18</f>
        <v>ВСЕГО по инвестиционной программе, в том числе:</v>
      </c>
      <c r="C20" s="223">
        <v>0</v>
      </c>
      <c r="D20" s="216">
        <f>SUM(D21:D23)</f>
        <v>0</v>
      </c>
      <c r="E20" s="216">
        <f>SUM(E21:E23)</f>
        <v>0</v>
      </c>
      <c r="F20" s="216">
        <f>SUM(F21:F23)</f>
        <v>0</v>
      </c>
      <c r="G20" s="216">
        <f>SUM(G21:G23)</f>
        <v>0</v>
      </c>
      <c r="H20" s="216">
        <f>SUM(H21:H23)</f>
        <v>0</v>
      </c>
      <c r="I20" s="216">
        <f>SUM(I21:I23)</f>
        <v>0</v>
      </c>
      <c r="J20" s="216">
        <f>SUM(J21:J23)</f>
        <v>0</v>
      </c>
      <c r="K20" s="216">
        <f>SUM(K21:K23)</f>
        <v>0</v>
      </c>
      <c r="L20" s="216">
        <f>SUM(L21:L23)</f>
        <v>0</v>
      </c>
      <c r="M20" s="216">
        <f>SUM(M21:M23)</f>
        <v>0</v>
      </c>
      <c r="N20" s="216">
        <f>SUM(N21:N23)</f>
        <v>0</v>
      </c>
      <c r="O20" s="216">
        <f>SUM(O21:O23)</f>
        <v>0</v>
      </c>
      <c r="P20" s="216">
        <f>SUM(P21:P23)</f>
        <v>0</v>
      </c>
      <c r="Q20" s="216">
        <f>SUM(Q21:Q23)</f>
        <v>0</v>
      </c>
      <c r="R20" s="216">
        <f>SUM(R21:R23)</f>
        <v>0</v>
      </c>
      <c r="S20" s="216">
        <f>SUM(S21:S23)</f>
        <v>0</v>
      </c>
      <c r="T20" s="216">
        <f>SUM(T21:T23)</f>
        <v>0</v>
      </c>
      <c r="U20" s="216">
        <f>SUM(U21:U23)</f>
        <v>0</v>
      </c>
      <c r="V20" s="216">
        <f>SUM(V21:V23)</f>
        <v>0</v>
      </c>
      <c r="W20" s="216">
        <f>SUM(W21:W23)</f>
        <v>0</v>
      </c>
      <c r="X20" s="216">
        <f>SUM(X21:X23)</f>
        <v>0</v>
      </c>
      <c r="Y20" s="216">
        <f>SUM(Y21:Y23)</f>
        <v>0</v>
      </c>
      <c r="Z20" s="216">
        <f>SUM(Z21:Z23)</f>
        <v>5.21</v>
      </c>
      <c r="AA20" s="216">
        <f>SUM(AA21:AA23)</f>
        <v>0</v>
      </c>
      <c r="AB20" s="216">
        <f>SUM(AB21:AB23)</f>
        <v>0</v>
      </c>
      <c r="AC20" s="216">
        <f>SUM(AC21:AC23)</f>
        <v>1.68</v>
      </c>
      <c r="AD20" s="216">
        <f>SUM(AD21:AD23)</f>
        <v>0</v>
      </c>
      <c r="AE20" s="216">
        <f>SUM(AE21:AE23)</f>
        <v>0</v>
      </c>
      <c r="AF20" s="216">
        <f>SUM(AF21:AF23)</f>
        <v>0</v>
      </c>
      <c r="AG20" s="216">
        <f>SUM(AG21:AG23)</f>
        <v>5.21</v>
      </c>
      <c r="AH20" s="216">
        <f>SUM(AH21:AH23)</f>
        <v>0</v>
      </c>
      <c r="AI20" s="216">
        <f>SUM(AI21:AI23)</f>
        <v>0</v>
      </c>
      <c r="AJ20" s="216">
        <f>SUM(AJ21:AJ23)</f>
        <v>0</v>
      </c>
      <c r="AK20" s="216">
        <f>SUM(AK21:AK23)</f>
        <v>0</v>
      </c>
      <c r="AL20" s="216">
        <f>SUM(AL21:AL23)</f>
        <v>0</v>
      </c>
    </row>
    <row r="21" spans="1:38" x14ac:dyDescent="0.25">
      <c r="A21" s="217" t="str">
        <f>'[2]2'!A19</f>
        <v>0.1</v>
      </c>
      <c r="B21" s="217" t="str">
        <f>'[2]2'!B19</f>
        <v>Технологическое присоединение, всего</v>
      </c>
      <c r="C21" s="223">
        <v>0</v>
      </c>
      <c r="D21" s="216">
        <f>D24</f>
        <v>0</v>
      </c>
      <c r="E21" s="216">
        <f>E24</f>
        <v>0</v>
      </c>
      <c r="F21" s="216">
        <f>F24</f>
        <v>0</v>
      </c>
      <c r="G21" s="216">
        <f>G24</f>
        <v>0</v>
      </c>
      <c r="H21" s="216">
        <f>H24</f>
        <v>0</v>
      </c>
      <c r="I21" s="216">
        <f>I24</f>
        <v>0</v>
      </c>
      <c r="J21" s="216">
        <f>J24</f>
        <v>0</v>
      </c>
      <c r="K21" s="216">
        <f>K24</f>
        <v>0</v>
      </c>
      <c r="L21" s="216">
        <f>L24</f>
        <v>0</v>
      </c>
      <c r="M21" s="216">
        <f>M24</f>
        <v>0</v>
      </c>
      <c r="N21" s="216">
        <f>N24</f>
        <v>0</v>
      </c>
      <c r="O21" s="216">
        <f>O24</f>
        <v>0</v>
      </c>
      <c r="P21" s="216">
        <f>P24</f>
        <v>0</v>
      </c>
      <c r="Q21" s="216">
        <f>Q24</f>
        <v>0</v>
      </c>
      <c r="R21" s="216">
        <f>R24</f>
        <v>0</v>
      </c>
      <c r="S21" s="216">
        <f>S24</f>
        <v>0</v>
      </c>
      <c r="T21" s="216">
        <f>T24</f>
        <v>0</v>
      </c>
      <c r="U21" s="216">
        <f>U24</f>
        <v>0</v>
      </c>
      <c r="V21" s="216">
        <f>V24</f>
        <v>0</v>
      </c>
      <c r="W21" s="216">
        <f>W24</f>
        <v>0</v>
      </c>
      <c r="X21" s="216">
        <f>X24</f>
        <v>0</v>
      </c>
      <c r="Y21" s="216">
        <f>Y24</f>
        <v>0</v>
      </c>
      <c r="Z21" s="216">
        <f>Z24</f>
        <v>0</v>
      </c>
      <c r="AA21" s="216">
        <f>AA24</f>
        <v>0</v>
      </c>
      <c r="AB21" s="216">
        <f>AB24</f>
        <v>0</v>
      </c>
      <c r="AC21" s="216">
        <f>AC24</f>
        <v>0</v>
      </c>
      <c r="AD21" s="216">
        <f>AD24</f>
        <v>0</v>
      </c>
      <c r="AE21" s="216">
        <f>AE24</f>
        <v>0</v>
      </c>
      <c r="AF21" s="216">
        <f>AF24</f>
        <v>0</v>
      </c>
      <c r="AG21" s="216">
        <f>AG24</f>
        <v>0</v>
      </c>
      <c r="AH21" s="216">
        <f>AH24</f>
        <v>0</v>
      </c>
      <c r="AI21" s="216">
        <f>AI24</f>
        <v>0</v>
      </c>
      <c r="AJ21" s="216">
        <f>AJ24</f>
        <v>0</v>
      </c>
      <c r="AK21" s="216">
        <f>AK24</f>
        <v>0</v>
      </c>
      <c r="AL21" s="216">
        <f>AL24</f>
        <v>0</v>
      </c>
    </row>
    <row r="22" spans="1:38" ht="31.5" x14ac:dyDescent="0.25">
      <c r="A22" s="217" t="str">
        <f>'[2]2'!A20</f>
        <v>0.2</v>
      </c>
      <c r="B22" s="217" t="str">
        <f>'[2]2'!B20</f>
        <v>Реконструкция, модернизация, техническое перевооружение, всего</v>
      </c>
      <c r="C22" s="223">
        <v>0</v>
      </c>
      <c r="D22" s="216">
        <f>D26</f>
        <v>0</v>
      </c>
      <c r="E22" s="216">
        <f>E26</f>
        <v>0</v>
      </c>
      <c r="F22" s="216">
        <f>F26</f>
        <v>0</v>
      </c>
      <c r="G22" s="216">
        <f>G26</f>
        <v>0</v>
      </c>
      <c r="H22" s="216">
        <f>H26</f>
        <v>0</v>
      </c>
      <c r="I22" s="216">
        <f>I26</f>
        <v>0</v>
      </c>
      <c r="J22" s="216">
        <f>J26</f>
        <v>0</v>
      </c>
      <c r="K22" s="216">
        <f>K26</f>
        <v>0</v>
      </c>
      <c r="L22" s="216">
        <f>L26</f>
        <v>0</v>
      </c>
      <c r="M22" s="216">
        <f>M26</f>
        <v>0</v>
      </c>
      <c r="N22" s="216">
        <f>N26</f>
        <v>0</v>
      </c>
      <c r="O22" s="216">
        <f>O26</f>
        <v>0</v>
      </c>
      <c r="P22" s="216">
        <f>P26</f>
        <v>0</v>
      </c>
      <c r="Q22" s="216">
        <f>Q26</f>
        <v>0</v>
      </c>
      <c r="R22" s="216">
        <f>R26</f>
        <v>0</v>
      </c>
      <c r="S22" s="216">
        <f>S26</f>
        <v>0</v>
      </c>
      <c r="T22" s="216">
        <f>T26</f>
        <v>0</v>
      </c>
      <c r="U22" s="216">
        <f>U26</f>
        <v>0</v>
      </c>
      <c r="V22" s="216">
        <f>V26</f>
        <v>0</v>
      </c>
      <c r="W22" s="216">
        <f>W26</f>
        <v>0</v>
      </c>
      <c r="X22" s="216">
        <f>X26</f>
        <v>0</v>
      </c>
      <c r="Y22" s="216">
        <f>Y26</f>
        <v>0</v>
      </c>
      <c r="Z22" s="216">
        <f>Z26</f>
        <v>4.74</v>
      </c>
      <c r="AA22" s="216">
        <f>AA26</f>
        <v>0</v>
      </c>
      <c r="AB22" s="216">
        <f>AB26</f>
        <v>0</v>
      </c>
      <c r="AC22" s="216">
        <f>AC26</f>
        <v>1.68</v>
      </c>
      <c r="AD22" s="216">
        <f>AD26</f>
        <v>0</v>
      </c>
      <c r="AE22" s="216">
        <f>AE26</f>
        <v>0</v>
      </c>
      <c r="AF22" s="216">
        <f>AF26</f>
        <v>0</v>
      </c>
      <c r="AG22" s="216">
        <f>AG26</f>
        <v>4.74</v>
      </c>
      <c r="AH22" s="216">
        <f>AH26</f>
        <v>0</v>
      </c>
      <c r="AI22" s="216">
        <f>AI26</f>
        <v>0</v>
      </c>
      <c r="AJ22" s="216">
        <f>AJ26</f>
        <v>0</v>
      </c>
      <c r="AK22" s="216">
        <f>AK26</f>
        <v>0</v>
      </c>
      <c r="AL22" s="216">
        <f>AL26</f>
        <v>0</v>
      </c>
    </row>
    <row r="23" spans="1:38" x14ac:dyDescent="0.25">
      <c r="A23" s="217" t="str">
        <f>'[2]2'!A21</f>
        <v>0.6</v>
      </c>
      <c r="B23" s="217" t="str">
        <f>'[2]2'!B21</f>
        <v>Прочие инвестиционные проекты, всего</v>
      </c>
      <c r="C23" s="223">
        <v>0</v>
      </c>
      <c r="D23" s="216">
        <f>D29</f>
        <v>0</v>
      </c>
      <c r="E23" s="216">
        <f>E29</f>
        <v>0</v>
      </c>
      <c r="F23" s="216">
        <f>F29</f>
        <v>0</v>
      </c>
      <c r="G23" s="216">
        <f>G29</f>
        <v>0</v>
      </c>
      <c r="H23" s="216">
        <f>H29</f>
        <v>0</v>
      </c>
      <c r="I23" s="216">
        <f>I29</f>
        <v>0</v>
      </c>
      <c r="J23" s="216">
        <f>J29</f>
        <v>0</v>
      </c>
      <c r="K23" s="216">
        <f>K29</f>
        <v>0</v>
      </c>
      <c r="L23" s="216">
        <f>L29</f>
        <v>0</v>
      </c>
      <c r="M23" s="216">
        <f>M29</f>
        <v>0</v>
      </c>
      <c r="N23" s="216">
        <f>N29</f>
        <v>0</v>
      </c>
      <c r="O23" s="216">
        <f>O29</f>
        <v>0</v>
      </c>
      <c r="P23" s="216">
        <f>P29</f>
        <v>0</v>
      </c>
      <c r="Q23" s="216">
        <f>Q29</f>
        <v>0</v>
      </c>
      <c r="R23" s="216">
        <f>R29</f>
        <v>0</v>
      </c>
      <c r="S23" s="216">
        <f>S29</f>
        <v>0</v>
      </c>
      <c r="T23" s="216">
        <f>T29</f>
        <v>0</v>
      </c>
      <c r="U23" s="216">
        <f>U29</f>
        <v>0</v>
      </c>
      <c r="V23" s="216">
        <f>V29</f>
        <v>0</v>
      </c>
      <c r="W23" s="216">
        <f>W29</f>
        <v>0</v>
      </c>
      <c r="X23" s="216">
        <f>X29</f>
        <v>0</v>
      </c>
      <c r="Y23" s="216">
        <f>Y29</f>
        <v>0</v>
      </c>
      <c r="Z23" s="216">
        <f>Z29</f>
        <v>0.47</v>
      </c>
      <c r="AA23" s="216">
        <f>AA29</f>
        <v>0</v>
      </c>
      <c r="AB23" s="216">
        <f>AB29</f>
        <v>0</v>
      </c>
      <c r="AC23" s="216">
        <f>AC29</f>
        <v>0</v>
      </c>
      <c r="AD23" s="216">
        <f>AD29</f>
        <v>0</v>
      </c>
      <c r="AE23" s="216">
        <f>AE29</f>
        <v>0</v>
      </c>
      <c r="AF23" s="216">
        <f>AF29</f>
        <v>0</v>
      </c>
      <c r="AG23" s="216">
        <f>AG29</f>
        <v>0.47</v>
      </c>
      <c r="AH23" s="216">
        <f>AH29</f>
        <v>0</v>
      </c>
      <c r="AI23" s="216">
        <f>AI29</f>
        <v>0</v>
      </c>
      <c r="AJ23" s="216">
        <f>AJ29</f>
        <v>0</v>
      </c>
      <c r="AK23" s="216">
        <f>AK29</f>
        <v>0</v>
      </c>
      <c r="AL23" s="216">
        <f>AL29</f>
        <v>0</v>
      </c>
    </row>
    <row r="24" spans="1:38" ht="31.5" x14ac:dyDescent="0.25">
      <c r="A24" s="217">
        <f>'[2]2'!A22</f>
        <v>0</v>
      </c>
      <c r="B24" s="217" t="str">
        <f>'[2]2'!B22</f>
        <v>Технологическое присоединение, всего, в том числе:</v>
      </c>
      <c r="C24" s="223">
        <v>0</v>
      </c>
      <c r="D24" s="216">
        <v>0</v>
      </c>
      <c r="E24" s="216">
        <v>0</v>
      </c>
      <c r="F24" s="216">
        <v>0</v>
      </c>
      <c r="G24" s="216">
        <v>0</v>
      </c>
      <c r="H24" s="216">
        <v>0</v>
      </c>
      <c r="I24" s="216">
        <v>0</v>
      </c>
      <c r="J24" s="216">
        <v>0</v>
      </c>
      <c r="K24" s="216">
        <v>0</v>
      </c>
      <c r="L24" s="216">
        <v>0</v>
      </c>
      <c r="M24" s="216">
        <v>0</v>
      </c>
      <c r="N24" s="216">
        <v>0</v>
      </c>
      <c r="O24" s="216">
        <v>0</v>
      </c>
      <c r="P24" s="216">
        <v>0</v>
      </c>
      <c r="Q24" s="216">
        <v>0</v>
      </c>
      <c r="R24" s="216">
        <v>0</v>
      </c>
      <c r="S24" s="216">
        <v>0</v>
      </c>
      <c r="T24" s="216">
        <v>0</v>
      </c>
      <c r="U24" s="216">
        <v>0</v>
      </c>
      <c r="V24" s="216">
        <v>0</v>
      </c>
      <c r="W24" s="216">
        <v>0</v>
      </c>
      <c r="X24" s="216">
        <v>0</v>
      </c>
      <c r="Y24" s="216">
        <v>0</v>
      </c>
      <c r="Z24" s="216">
        <v>0</v>
      </c>
      <c r="AA24" s="216">
        <v>0</v>
      </c>
      <c r="AB24" s="216">
        <v>0</v>
      </c>
      <c r="AC24" s="216">
        <v>0</v>
      </c>
      <c r="AD24" s="216">
        <v>0</v>
      </c>
      <c r="AE24" s="216">
        <v>0</v>
      </c>
      <c r="AF24" s="216">
        <v>0</v>
      </c>
      <c r="AG24" s="216">
        <v>0</v>
      </c>
      <c r="AH24" s="216">
        <v>0</v>
      </c>
      <c r="AI24" s="216">
        <v>0</v>
      </c>
      <c r="AJ24" s="216">
        <v>0</v>
      </c>
      <c r="AK24" s="216">
        <v>0</v>
      </c>
      <c r="AL24" s="216">
        <v>0</v>
      </c>
    </row>
    <row r="25" spans="1:38" x14ac:dyDescent="0.25">
      <c r="A25" s="217">
        <f>'[2]2'!A23</f>
        <v>0</v>
      </c>
      <c r="B25" s="217" t="str">
        <f>'[2]2'!B23</f>
        <v>Республика Марий Эл</v>
      </c>
      <c r="C25" s="223">
        <v>0</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row>
    <row r="26" spans="1:38" ht="47.25" x14ac:dyDescent="0.25">
      <c r="A26" s="217" t="str">
        <f>'[2]2'!A24</f>
        <v>1.2.2</v>
      </c>
      <c r="B26" s="217" t="str">
        <f>'[2]2'!B24</f>
        <v>Реконструкция, модернизация, техническое перевооружение линий электропередачи, всего, в том числе:</v>
      </c>
      <c r="C26" s="223">
        <v>0</v>
      </c>
      <c r="D26" s="216">
        <f>D27</f>
        <v>0</v>
      </c>
      <c r="E26" s="216">
        <f>E27</f>
        <v>0</v>
      </c>
      <c r="F26" s="216">
        <f>F27</f>
        <v>0</v>
      </c>
      <c r="G26" s="216">
        <f>G27</f>
        <v>0</v>
      </c>
      <c r="H26" s="216">
        <f>H27</f>
        <v>0</v>
      </c>
      <c r="I26" s="216">
        <f>I27</f>
        <v>0</v>
      </c>
      <c r="J26" s="216">
        <f>J27</f>
        <v>0</v>
      </c>
      <c r="K26" s="216">
        <f>K27</f>
        <v>0</v>
      </c>
      <c r="L26" s="216">
        <f>L27</f>
        <v>0</v>
      </c>
      <c r="M26" s="216">
        <f>M27</f>
        <v>0</v>
      </c>
      <c r="N26" s="216">
        <f>N27</f>
        <v>0</v>
      </c>
      <c r="O26" s="216">
        <f>O27</f>
        <v>0</v>
      </c>
      <c r="P26" s="216">
        <f>P27</f>
        <v>0</v>
      </c>
      <c r="Q26" s="216">
        <f>Q27</f>
        <v>0</v>
      </c>
      <c r="R26" s="216">
        <f>R27</f>
        <v>0</v>
      </c>
      <c r="S26" s="216">
        <f>S27</f>
        <v>0</v>
      </c>
      <c r="T26" s="216">
        <f>T27</f>
        <v>0</v>
      </c>
      <c r="U26" s="216">
        <f>U27</f>
        <v>0</v>
      </c>
      <c r="V26" s="216">
        <f>V27</f>
        <v>0</v>
      </c>
      <c r="W26" s="216">
        <f>W27</f>
        <v>0</v>
      </c>
      <c r="X26" s="216">
        <f>X27</f>
        <v>0</v>
      </c>
      <c r="Y26" s="216">
        <f>Y27</f>
        <v>0</v>
      </c>
      <c r="Z26" s="216">
        <f>Z27</f>
        <v>4.74</v>
      </c>
      <c r="AA26" s="216">
        <f>AA27</f>
        <v>0</v>
      </c>
      <c r="AB26" s="216">
        <f>AB27</f>
        <v>0</v>
      </c>
      <c r="AC26" s="216">
        <f>AC27</f>
        <v>1.68</v>
      </c>
      <c r="AD26" s="216">
        <f>AD27</f>
        <v>0</v>
      </c>
      <c r="AE26" s="216">
        <f>AE27</f>
        <v>0</v>
      </c>
      <c r="AF26" s="216">
        <f>AF27</f>
        <v>0</v>
      </c>
      <c r="AG26" s="216">
        <f>AG27</f>
        <v>4.74</v>
      </c>
      <c r="AH26" s="216">
        <f>AH27</f>
        <v>0</v>
      </c>
      <c r="AI26" s="216">
        <f>AI27</f>
        <v>0</v>
      </c>
      <c r="AJ26" s="216">
        <f>AJ27</f>
        <v>0</v>
      </c>
      <c r="AK26" s="216">
        <f>AK27</f>
        <v>0</v>
      </c>
      <c r="AL26" s="216">
        <f>AL27</f>
        <v>0</v>
      </c>
    </row>
    <row r="27" spans="1:38" ht="31.5" x14ac:dyDescent="0.25">
      <c r="A27" s="217" t="str">
        <f>'[2]2'!A25</f>
        <v>1.2.2.1</v>
      </c>
      <c r="B27" s="217" t="str">
        <f>'[2]2'!B25</f>
        <v>Реконструкция линий электропередачи, всего, в том числе:</v>
      </c>
      <c r="C27" s="223">
        <v>0</v>
      </c>
      <c r="D27" s="216">
        <f>D28</f>
        <v>0</v>
      </c>
      <c r="E27" s="216">
        <f>E28</f>
        <v>0</v>
      </c>
      <c r="F27" s="216">
        <f>F28</f>
        <v>0</v>
      </c>
      <c r="G27" s="216">
        <f>G28</f>
        <v>0</v>
      </c>
      <c r="H27" s="216">
        <f>H28</f>
        <v>0</v>
      </c>
      <c r="I27" s="216">
        <f>I28</f>
        <v>0</v>
      </c>
      <c r="J27" s="216">
        <f>J28</f>
        <v>0</v>
      </c>
      <c r="K27" s="216">
        <f>K28</f>
        <v>0</v>
      </c>
      <c r="L27" s="216">
        <f>L28</f>
        <v>0</v>
      </c>
      <c r="M27" s="216">
        <f>M28</f>
        <v>0</v>
      </c>
      <c r="N27" s="216">
        <f>N28</f>
        <v>0</v>
      </c>
      <c r="O27" s="216">
        <f>O28</f>
        <v>0</v>
      </c>
      <c r="P27" s="216">
        <f>P28</f>
        <v>0</v>
      </c>
      <c r="Q27" s="216">
        <f>Q28</f>
        <v>0</v>
      </c>
      <c r="R27" s="216">
        <f>R28</f>
        <v>0</v>
      </c>
      <c r="S27" s="216">
        <f>S28</f>
        <v>0</v>
      </c>
      <c r="T27" s="216">
        <f>T28</f>
        <v>0</v>
      </c>
      <c r="U27" s="216">
        <f>U28</f>
        <v>0</v>
      </c>
      <c r="V27" s="216">
        <f>V28</f>
        <v>0</v>
      </c>
      <c r="W27" s="216">
        <f>W28</f>
        <v>0</v>
      </c>
      <c r="X27" s="216">
        <f>X28</f>
        <v>0</v>
      </c>
      <c r="Y27" s="216">
        <f>Y28</f>
        <v>0</v>
      </c>
      <c r="Z27" s="216">
        <f>Z28</f>
        <v>4.74</v>
      </c>
      <c r="AA27" s="216">
        <f>AA28</f>
        <v>0</v>
      </c>
      <c r="AB27" s="216">
        <f>AB28</f>
        <v>0</v>
      </c>
      <c r="AC27" s="216">
        <f>AC28</f>
        <v>1.68</v>
      </c>
      <c r="AD27" s="216">
        <f>AD28</f>
        <v>0</v>
      </c>
      <c r="AE27" s="216">
        <f>AE28</f>
        <v>0</v>
      </c>
      <c r="AF27" s="216">
        <f>AF28</f>
        <v>0</v>
      </c>
      <c r="AG27" s="216">
        <f>AG28</f>
        <v>4.74</v>
      </c>
      <c r="AH27" s="216">
        <f>AH28</f>
        <v>0</v>
      </c>
      <c r="AI27" s="216">
        <f>AI28</f>
        <v>0</v>
      </c>
      <c r="AJ27" s="216">
        <f>AJ28</f>
        <v>0</v>
      </c>
      <c r="AK27" s="216">
        <f>AK28</f>
        <v>0</v>
      </c>
      <c r="AL27" s="216">
        <f>AL28</f>
        <v>0</v>
      </c>
    </row>
    <row r="28" spans="1:38" ht="121.5" customHeight="1" x14ac:dyDescent="0.25">
      <c r="A28" s="217" t="str">
        <f>'[2]2'!A26</f>
        <v>1.2.2.1.</v>
      </c>
      <c r="B28" s="217"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8" s="217" t="s">
        <v>78</v>
      </c>
      <c r="D28" s="213">
        <v>0</v>
      </c>
      <c r="E28" s="213">
        <v>0</v>
      </c>
      <c r="F28" s="213">
        <v>0</v>
      </c>
      <c r="G28" s="213">
        <v>0</v>
      </c>
      <c r="H28" s="213">
        <v>0</v>
      </c>
      <c r="I28" s="213">
        <v>0</v>
      </c>
      <c r="J28" s="213">
        <v>0</v>
      </c>
      <c r="K28" s="213">
        <v>0</v>
      </c>
      <c r="L28" s="213">
        <v>0</v>
      </c>
      <c r="M28" s="213">
        <v>0</v>
      </c>
      <c r="N28" s="213">
        <v>0</v>
      </c>
      <c r="O28" s="213">
        <v>0</v>
      </c>
      <c r="P28" s="213">
        <v>0</v>
      </c>
      <c r="Q28" s="213">
        <v>0</v>
      </c>
      <c r="R28" s="213">
        <v>0</v>
      </c>
      <c r="S28" s="213">
        <v>0</v>
      </c>
      <c r="T28" s="213">
        <v>0</v>
      </c>
      <c r="U28" s="213">
        <v>0</v>
      </c>
      <c r="V28" s="213">
        <v>0</v>
      </c>
      <c r="W28" s="213">
        <v>0</v>
      </c>
      <c r="X28" s="213">
        <v>0</v>
      </c>
      <c r="Y28" s="213">
        <f>'[4]4'!T28</f>
        <v>0</v>
      </c>
      <c r="Z28" s="184">
        <f>5.688/1.2</f>
        <v>4.74</v>
      </c>
      <c r="AA28" s="213">
        <f>'[4]4'!V28</f>
        <v>0</v>
      </c>
      <c r="AB28" s="213">
        <f>'[4]4'!W28</f>
        <v>0</v>
      </c>
      <c r="AC28" s="215">
        <v>1.68</v>
      </c>
      <c r="AD28" s="213">
        <f>'[4]4'!Y28</f>
        <v>0</v>
      </c>
      <c r="AE28" s="213">
        <f>'[4]4'!Z28</f>
        <v>0</v>
      </c>
      <c r="AF28" s="213">
        <f>Y28</f>
        <v>0</v>
      </c>
      <c r="AG28" s="213">
        <f>Z28</f>
        <v>4.74</v>
      </c>
      <c r="AH28" s="213">
        <f>AA28</f>
        <v>0</v>
      </c>
      <c r="AI28" s="213">
        <f>AB28</f>
        <v>0</v>
      </c>
      <c r="AJ28" s="213">
        <v>0</v>
      </c>
      <c r="AK28" s="213">
        <f>AD28</f>
        <v>0</v>
      </c>
      <c r="AL28" s="213">
        <f>AE28</f>
        <v>0</v>
      </c>
    </row>
    <row r="29" spans="1:38" ht="31.5" x14ac:dyDescent="0.25">
      <c r="A29" s="217" t="s">
        <v>4</v>
      </c>
      <c r="B29" s="217" t="s">
        <v>3</v>
      </c>
      <c r="C29" s="217"/>
      <c r="D29" s="259"/>
      <c r="E29" s="259"/>
      <c r="F29" s="259"/>
      <c r="G29" s="259"/>
      <c r="H29" s="259"/>
      <c r="I29" s="259"/>
      <c r="J29" s="259"/>
      <c r="K29" s="259"/>
      <c r="L29" s="259"/>
      <c r="M29" s="259"/>
      <c r="N29" s="259"/>
      <c r="O29" s="259"/>
      <c r="P29" s="259"/>
      <c r="Q29" s="259"/>
      <c r="R29" s="259"/>
      <c r="S29" s="259"/>
      <c r="T29" s="259"/>
      <c r="U29" s="259"/>
      <c r="V29" s="259"/>
      <c r="W29" s="259"/>
      <c r="X29" s="259"/>
      <c r="Y29" s="259"/>
      <c r="Z29" s="260">
        <f>Z30</f>
        <v>0.47</v>
      </c>
      <c r="AA29" s="260"/>
      <c r="AB29" s="260"/>
      <c r="AC29" s="260"/>
      <c r="AD29" s="260"/>
      <c r="AE29" s="260"/>
      <c r="AF29" s="260"/>
      <c r="AG29" s="179">
        <f>AG30</f>
        <v>0.47</v>
      </c>
      <c r="AH29" s="259"/>
      <c r="AI29" s="259"/>
      <c r="AJ29" s="259"/>
      <c r="AK29" s="259"/>
      <c r="AL29" s="259"/>
    </row>
    <row r="30" spans="1:38" ht="63" x14ac:dyDescent="0.25">
      <c r="A30" s="10" t="s">
        <v>2</v>
      </c>
      <c r="B30" s="39" t="s">
        <v>62</v>
      </c>
      <c r="C30" s="9" t="s">
        <v>64</v>
      </c>
      <c r="D30" s="212">
        <v>0</v>
      </c>
      <c r="E30" s="212">
        <v>0</v>
      </c>
      <c r="F30" s="212">
        <v>0</v>
      </c>
      <c r="G30" s="212">
        <v>0</v>
      </c>
      <c r="H30" s="212">
        <v>0</v>
      </c>
      <c r="I30" s="212">
        <v>0</v>
      </c>
      <c r="J30" s="212">
        <v>0</v>
      </c>
      <c r="K30" s="212">
        <v>0</v>
      </c>
      <c r="L30" s="212">
        <v>0</v>
      </c>
      <c r="M30" s="212">
        <v>0</v>
      </c>
      <c r="N30" s="212">
        <v>0</v>
      </c>
      <c r="O30" s="212">
        <v>0</v>
      </c>
      <c r="P30" s="212">
        <v>0</v>
      </c>
      <c r="Q30" s="212">
        <v>0</v>
      </c>
      <c r="R30" s="212">
        <v>0</v>
      </c>
      <c r="S30" s="212">
        <v>0</v>
      </c>
      <c r="T30" s="212">
        <v>0</v>
      </c>
      <c r="U30" s="212">
        <v>0</v>
      </c>
      <c r="V30" s="212">
        <v>0</v>
      </c>
      <c r="W30" s="212">
        <v>0</v>
      </c>
      <c r="X30" s="212">
        <v>0</v>
      </c>
      <c r="Y30" s="212">
        <v>0</v>
      </c>
      <c r="Z30" s="258">
        <f>0.564/1.2</f>
        <v>0.47</v>
      </c>
      <c r="AA30" s="212">
        <v>0.5</v>
      </c>
      <c r="AB30" s="212">
        <v>0</v>
      </c>
      <c r="AC30" s="212">
        <v>0</v>
      </c>
      <c r="AD30" s="212">
        <v>0</v>
      </c>
      <c r="AE30" s="212">
        <v>0</v>
      </c>
      <c r="AF30" s="212">
        <v>0</v>
      </c>
      <c r="AG30" s="212">
        <f>Z30</f>
        <v>0.47</v>
      </c>
      <c r="AH30" s="212">
        <f>AA30</f>
        <v>0.5</v>
      </c>
      <c r="AI30" s="212">
        <f>AB30</f>
        <v>0</v>
      </c>
      <c r="AJ30" s="212">
        <v>0</v>
      </c>
      <c r="AK30" s="212">
        <f>AD30</f>
        <v>0</v>
      </c>
      <c r="AL30" s="212">
        <f>AE30</f>
        <v>0</v>
      </c>
    </row>
    <row r="31" spans="1:38" x14ac:dyDescent="0.25">
      <c r="AG31" s="71">
        <f>Z31</f>
        <v>0</v>
      </c>
    </row>
    <row r="34" spans="2:36" s="2" customFormat="1" x14ac:dyDescent="0.25">
      <c r="B34" s="68" t="s">
        <v>1</v>
      </c>
      <c r="C34" s="68"/>
      <c r="D34" s="68"/>
      <c r="F34" s="3"/>
      <c r="G34" s="75" t="s">
        <v>110</v>
      </c>
      <c r="H34" s="3"/>
      <c r="I34" s="3"/>
      <c r="J34" s="3"/>
      <c r="K34" s="3"/>
      <c r="L34" s="3"/>
      <c r="M34" s="3"/>
      <c r="N34" s="3"/>
      <c r="O34" s="3"/>
      <c r="P34" s="3"/>
      <c r="Q34" s="3"/>
      <c r="R34" s="3"/>
      <c r="S34" s="74"/>
      <c r="T34" s="3"/>
      <c r="U34" s="3"/>
    </row>
    <row r="35" spans="2:36" s="2" customFormat="1" ht="15" x14ac:dyDescent="0.25">
      <c r="B35" s="3"/>
      <c r="C35" s="3"/>
      <c r="D35" s="3"/>
      <c r="E35" s="3"/>
      <c r="F35" s="3"/>
      <c r="G35" s="3"/>
      <c r="H35" s="3"/>
      <c r="I35" s="3"/>
      <c r="J35" s="3"/>
      <c r="K35" s="3"/>
      <c r="L35" s="3"/>
      <c r="M35" s="3"/>
      <c r="N35" s="3"/>
      <c r="O35" s="3"/>
      <c r="P35" s="3"/>
      <c r="Q35" s="3"/>
      <c r="R35" s="3"/>
      <c r="S35" s="74"/>
      <c r="T35" s="3"/>
      <c r="U35" s="3"/>
    </row>
    <row r="36" spans="2:36" s="2" customFormat="1" ht="15" x14ac:dyDescent="0.25">
      <c r="B36" s="3"/>
      <c r="C36" s="3"/>
      <c r="D36" s="3"/>
      <c r="E36" s="3"/>
      <c r="F36" s="3"/>
      <c r="G36" s="3"/>
      <c r="H36" s="3"/>
      <c r="I36" s="3"/>
      <c r="J36" s="3"/>
      <c r="K36" s="3"/>
      <c r="L36" s="3"/>
      <c r="M36" s="3"/>
      <c r="N36" s="3"/>
      <c r="O36" s="3"/>
      <c r="P36" s="3"/>
      <c r="Q36" s="3"/>
      <c r="R36" s="3"/>
      <c r="S36" s="74"/>
      <c r="T36" s="3"/>
      <c r="U36" s="3"/>
    </row>
    <row r="37" spans="2:36" s="2" customFormat="1" ht="15" x14ac:dyDescent="0.25">
      <c r="B37" s="3"/>
      <c r="C37" s="3"/>
      <c r="D37" s="3"/>
      <c r="E37" s="3"/>
      <c r="F37" s="3"/>
      <c r="G37" s="3"/>
      <c r="H37" s="3"/>
      <c r="I37" s="3"/>
      <c r="J37" s="3"/>
      <c r="K37" s="3"/>
      <c r="L37" s="3"/>
      <c r="M37" s="3"/>
      <c r="N37" s="3"/>
      <c r="O37" s="3"/>
      <c r="P37" s="3"/>
      <c r="Q37" s="3"/>
      <c r="R37" s="3"/>
      <c r="S37" s="74"/>
      <c r="T37" s="3"/>
      <c r="U37" s="3"/>
    </row>
    <row r="38" spans="2:36" s="2" customFormat="1" x14ac:dyDescent="0.25">
      <c r="B38" s="59" t="s">
        <v>460</v>
      </c>
      <c r="C38" s="59"/>
      <c r="D38" s="4"/>
      <c r="F38" s="4"/>
      <c r="G38" s="6" t="s">
        <v>459</v>
      </c>
      <c r="H38" s="4"/>
      <c r="I38" s="4"/>
      <c r="J38" s="4"/>
      <c r="K38" s="4"/>
      <c r="L38" s="3"/>
      <c r="M38" s="3"/>
      <c r="N38" s="3"/>
      <c r="O38" s="3"/>
      <c r="P38" s="3"/>
      <c r="Q38" s="3"/>
      <c r="R38" s="3"/>
      <c r="S38" s="74"/>
      <c r="T38" s="3"/>
      <c r="U38" s="3"/>
    </row>
    <row r="39" spans="2:36" s="2" customFormat="1" ht="15" x14ac:dyDescent="0.25">
      <c r="B39" s="3"/>
      <c r="C39" s="3"/>
      <c r="D39" s="3"/>
      <c r="E39" s="3"/>
      <c r="F39" s="3"/>
      <c r="G39" s="3"/>
      <c r="H39" s="3"/>
      <c r="I39" s="3"/>
      <c r="J39" s="3"/>
      <c r="K39" s="3"/>
      <c r="L39" s="3"/>
      <c r="M39" s="3"/>
      <c r="N39" s="3"/>
      <c r="O39" s="3"/>
      <c r="P39" s="3"/>
      <c r="Q39" s="3"/>
      <c r="R39" s="3"/>
      <c r="S39" s="74"/>
      <c r="T39" s="3"/>
      <c r="U39" s="3"/>
    </row>
    <row r="43" spans="2:36" x14ac:dyDescent="0.25">
      <c r="AJ43" s="71" t="s">
        <v>458</v>
      </c>
    </row>
  </sheetData>
  <mergeCells count="23">
    <mergeCell ref="B34:D34"/>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12:AL12"/>
    <mergeCell ref="A4:AL4"/>
    <mergeCell ref="A5:AL5"/>
    <mergeCell ref="A7:AL7"/>
    <mergeCell ref="A8:AL8"/>
    <mergeCell ref="A10:AL10"/>
  </mergeCells>
  <pageMargins left="0.70866141732283472" right="0.70866141732283472" top="0.74803149606299213" bottom="0.74803149606299213" header="0.31496062992125984" footer="0.31496062992125984"/>
  <pageSetup paperSize="8"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4"/>
  <sheetViews>
    <sheetView view="pageBreakPreview" zoomScale="60" zoomScaleNormal="100" workbookViewId="0">
      <selection activeCell="AP39" sqref="AP39"/>
    </sheetView>
  </sheetViews>
  <sheetFormatPr defaultRowHeight="15.75" x14ac:dyDescent="0.2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31" width="6" style="71" customWidth="1"/>
    <col min="32" max="32" width="16.125" style="71" customWidth="1"/>
    <col min="33"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x14ac:dyDescent="0.25">
      <c r="O1" s="72"/>
      <c r="P1" s="72"/>
      <c r="Q1" s="72"/>
      <c r="R1" s="72"/>
      <c r="S1" s="72"/>
      <c r="T1" s="72"/>
      <c r="U1" s="72"/>
      <c r="V1" s="72"/>
      <c r="W1" s="72"/>
      <c r="X1" s="72"/>
      <c r="Y1" s="72"/>
      <c r="Z1" s="72"/>
      <c r="AA1" s="72"/>
      <c r="AB1" s="72"/>
      <c r="AC1" s="72"/>
      <c r="AL1" s="211" t="s">
        <v>502</v>
      </c>
    </row>
    <row r="2" spans="1:67" ht="18.75" x14ac:dyDescent="0.3">
      <c r="O2" s="72"/>
      <c r="P2" s="72"/>
      <c r="Q2" s="72"/>
      <c r="R2" s="72"/>
      <c r="S2" s="72"/>
      <c r="T2" s="72"/>
      <c r="U2" s="72"/>
      <c r="V2" s="72"/>
      <c r="W2" s="72"/>
      <c r="X2" s="72"/>
      <c r="Y2" s="72"/>
      <c r="Z2" s="72"/>
      <c r="AA2" s="72"/>
      <c r="AB2" s="72"/>
      <c r="AC2" s="72"/>
      <c r="AL2" s="167" t="s">
        <v>317</v>
      </c>
    </row>
    <row r="3" spans="1:67" ht="18.75" x14ac:dyDescent="0.3">
      <c r="O3" s="72"/>
      <c r="P3" s="72"/>
      <c r="Q3" s="72"/>
      <c r="R3" s="72"/>
      <c r="S3" s="72"/>
      <c r="T3" s="72"/>
      <c r="U3" s="72"/>
      <c r="V3" s="72"/>
      <c r="W3" s="72"/>
      <c r="X3" s="72"/>
      <c r="Y3" s="72"/>
      <c r="Z3" s="72"/>
      <c r="AA3" s="72"/>
      <c r="AB3" s="72"/>
      <c r="AC3" s="72"/>
      <c r="AL3" s="167" t="s">
        <v>316</v>
      </c>
    </row>
    <row r="4" spans="1:67" ht="18.75" x14ac:dyDescent="0.3">
      <c r="A4" s="264" t="s">
        <v>501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row>
    <row r="5" spans="1:67" ht="18.75" x14ac:dyDescent="0.3">
      <c r="A5" s="56" t="s">
        <v>71</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67" x14ac:dyDescent="0.25">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row>
    <row r="7" spans="1:67" ht="18.75" x14ac:dyDescent="0.25">
      <c r="A7" s="54" t="s">
        <v>314</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row>
    <row r="8" spans="1:67" x14ac:dyDescent="0.25">
      <c r="A8" s="55" t="s">
        <v>56</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row>
    <row r="9" spans="1:67" x14ac:dyDescent="0.2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row>
    <row r="10" spans="1:67" x14ac:dyDescent="0.25">
      <c r="A10" s="58" t="s">
        <v>60</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254"/>
      <c r="AN10" s="254"/>
      <c r="AO10" s="254"/>
      <c r="AP10" s="254"/>
      <c r="AQ10" s="254"/>
      <c r="AR10" s="254"/>
      <c r="AS10" s="254"/>
      <c r="AT10" s="254"/>
      <c r="AU10" s="254"/>
      <c r="AV10" s="254"/>
      <c r="AW10" s="254"/>
      <c r="AX10" s="254"/>
      <c r="AY10" s="254"/>
      <c r="AZ10" s="254"/>
      <c r="BA10" s="254"/>
      <c r="BB10" s="254"/>
      <c r="BC10" s="254"/>
      <c r="BD10" s="254"/>
      <c r="BE10" s="254"/>
      <c r="BF10" s="254"/>
    </row>
    <row r="11" spans="1:67" ht="18.75" x14ac:dyDescent="0.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263"/>
      <c r="AN11" s="263"/>
      <c r="AO11" s="263"/>
      <c r="AP11" s="263"/>
      <c r="AQ11" s="263"/>
      <c r="AR11" s="263"/>
      <c r="AS11" s="263"/>
      <c r="AT11" s="263"/>
      <c r="AU11" s="263"/>
      <c r="AV11" s="263"/>
      <c r="AW11" s="263"/>
      <c r="AX11" s="263"/>
    </row>
    <row r="12" spans="1:67" ht="18.75" x14ac:dyDescent="0.25">
      <c r="A12" s="252"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row>
    <row r="13" spans="1:67" ht="15.75" customHeight="1" x14ac:dyDescent="0.25">
      <c r="A13" s="250" t="s">
        <v>55</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row>
    <row r="14" spans="1:67"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6"/>
      <c r="AN14" s="246"/>
      <c r="AO14" s="246"/>
      <c r="AP14" s="246"/>
      <c r="AQ14" s="262"/>
      <c r="AR14" s="262"/>
      <c r="AS14" s="262"/>
      <c r="AT14" s="262"/>
      <c r="AU14" s="262"/>
      <c r="AV14" s="262"/>
      <c r="AW14" s="262"/>
      <c r="AX14" s="262"/>
      <c r="AY14" s="262"/>
      <c r="AZ14" s="262"/>
      <c r="BA14" s="262"/>
      <c r="BB14" s="262"/>
      <c r="BC14" s="262"/>
      <c r="BD14" s="262"/>
      <c r="BE14" s="262"/>
      <c r="BF14" s="262"/>
    </row>
    <row r="15" spans="1:67" ht="19.5" customHeight="1" x14ac:dyDescent="0.25">
      <c r="A15" s="242" t="s">
        <v>54</v>
      </c>
      <c r="B15" s="228" t="s">
        <v>53</v>
      </c>
      <c r="C15" s="228" t="s">
        <v>52</v>
      </c>
      <c r="D15" s="230" t="s">
        <v>500</v>
      </c>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61"/>
      <c r="AN15" s="261"/>
      <c r="AO15" s="261"/>
      <c r="AP15" s="261"/>
    </row>
    <row r="16" spans="1:67" ht="43.5" customHeight="1" x14ac:dyDescent="0.25">
      <c r="A16" s="229"/>
      <c r="B16" s="228"/>
      <c r="C16" s="228"/>
      <c r="D16" s="230" t="s">
        <v>499</v>
      </c>
      <c r="E16" s="230"/>
      <c r="F16" s="230"/>
      <c r="G16" s="230"/>
      <c r="H16" s="230"/>
      <c r="I16" s="230"/>
      <c r="J16" s="230"/>
      <c r="K16" s="230" t="s">
        <v>498</v>
      </c>
      <c r="L16" s="230"/>
      <c r="M16" s="230"/>
      <c r="N16" s="230"/>
      <c r="O16" s="230"/>
      <c r="P16" s="230"/>
      <c r="Q16" s="230"/>
      <c r="R16" s="230" t="s">
        <v>497</v>
      </c>
      <c r="S16" s="230"/>
      <c r="T16" s="230"/>
      <c r="U16" s="230"/>
      <c r="V16" s="230"/>
      <c r="W16" s="230"/>
      <c r="X16" s="230"/>
      <c r="Y16" s="230" t="s">
        <v>496</v>
      </c>
      <c r="Z16" s="230"/>
      <c r="AA16" s="230"/>
      <c r="AB16" s="230"/>
      <c r="AC16" s="230"/>
      <c r="AD16" s="230"/>
      <c r="AE16" s="230"/>
      <c r="AF16" s="228" t="s">
        <v>495</v>
      </c>
      <c r="AG16" s="228"/>
      <c r="AH16" s="228"/>
      <c r="AI16" s="228"/>
      <c r="AJ16" s="228"/>
      <c r="AK16" s="228"/>
      <c r="AL16" s="228"/>
      <c r="AM16" s="261"/>
      <c r="AN16" s="261"/>
      <c r="AO16" s="261"/>
      <c r="AP16" s="261"/>
    </row>
    <row r="17" spans="1:38" ht="43.5" customHeight="1" x14ac:dyDescent="0.25">
      <c r="A17" s="229"/>
      <c r="B17" s="228"/>
      <c r="C17" s="228"/>
      <c r="D17" s="231" t="s">
        <v>442</v>
      </c>
      <c r="E17" s="230" t="s">
        <v>441</v>
      </c>
      <c r="F17" s="230"/>
      <c r="G17" s="230"/>
      <c r="H17" s="230"/>
      <c r="I17" s="230"/>
      <c r="J17" s="230"/>
      <c r="K17" s="231" t="s">
        <v>442</v>
      </c>
      <c r="L17" s="228" t="s">
        <v>441</v>
      </c>
      <c r="M17" s="228"/>
      <c r="N17" s="228"/>
      <c r="O17" s="228"/>
      <c r="P17" s="228"/>
      <c r="Q17" s="228"/>
      <c r="R17" s="231" t="s">
        <v>442</v>
      </c>
      <c r="S17" s="228" t="s">
        <v>441</v>
      </c>
      <c r="T17" s="228"/>
      <c r="U17" s="228"/>
      <c r="V17" s="228"/>
      <c r="W17" s="228"/>
      <c r="X17" s="228"/>
      <c r="Y17" s="231" t="s">
        <v>442</v>
      </c>
      <c r="Z17" s="228" t="s">
        <v>441</v>
      </c>
      <c r="AA17" s="228"/>
      <c r="AB17" s="228"/>
      <c r="AC17" s="228"/>
      <c r="AD17" s="228"/>
      <c r="AE17" s="228"/>
      <c r="AF17" s="231" t="s">
        <v>442</v>
      </c>
      <c r="AG17" s="228" t="s">
        <v>441</v>
      </c>
      <c r="AH17" s="228"/>
      <c r="AI17" s="228"/>
      <c r="AJ17" s="228"/>
      <c r="AK17" s="228"/>
      <c r="AL17" s="228"/>
    </row>
    <row r="18" spans="1:38" ht="87.75" customHeight="1" x14ac:dyDescent="0.25">
      <c r="A18" s="226"/>
      <c r="B18" s="228"/>
      <c r="C18" s="228"/>
      <c r="D18" s="134" t="s">
        <v>440</v>
      </c>
      <c r="E18" s="134" t="s">
        <v>440</v>
      </c>
      <c r="F18" s="227" t="s">
        <v>439</v>
      </c>
      <c r="G18" s="227" t="s">
        <v>438</v>
      </c>
      <c r="H18" s="227" t="s">
        <v>437</v>
      </c>
      <c r="I18" s="227" t="s">
        <v>436</v>
      </c>
      <c r="J18" s="227" t="s">
        <v>435</v>
      </c>
      <c r="K18" s="134" t="s">
        <v>440</v>
      </c>
      <c r="L18" s="134" t="s">
        <v>440</v>
      </c>
      <c r="M18" s="227" t="s">
        <v>439</v>
      </c>
      <c r="N18" s="227" t="s">
        <v>438</v>
      </c>
      <c r="O18" s="227" t="s">
        <v>437</v>
      </c>
      <c r="P18" s="227" t="s">
        <v>436</v>
      </c>
      <c r="Q18" s="227" t="s">
        <v>435</v>
      </c>
      <c r="R18" s="134" t="s">
        <v>440</v>
      </c>
      <c r="S18" s="134" t="s">
        <v>440</v>
      </c>
      <c r="T18" s="227" t="s">
        <v>439</v>
      </c>
      <c r="U18" s="227" t="s">
        <v>438</v>
      </c>
      <c r="V18" s="227" t="s">
        <v>437</v>
      </c>
      <c r="W18" s="227" t="s">
        <v>436</v>
      </c>
      <c r="X18" s="227" t="s">
        <v>435</v>
      </c>
      <c r="Y18" s="134" t="s">
        <v>440</v>
      </c>
      <c r="Z18" s="134" t="s">
        <v>440</v>
      </c>
      <c r="AA18" s="227" t="s">
        <v>439</v>
      </c>
      <c r="AB18" s="227" t="s">
        <v>438</v>
      </c>
      <c r="AC18" s="227" t="s">
        <v>437</v>
      </c>
      <c r="AD18" s="227" t="s">
        <v>436</v>
      </c>
      <c r="AE18" s="227" t="s">
        <v>435</v>
      </c>
      <c r="AF18" s="134" t="s">
        <v>440</v>
      </c>
      <c r="AG18" s="134" t="s">
        <v>440</v>
      </c>
      <c r="AH18" s="227" t="s">
        <v>439</v>
      </c>
      <c r="AI18" s="227" t="s">
        <v>438</v>
      </c>
      <c r="AJ18" s="227" t="s">
        <v>437</v>
      </c>
      <c r="AK18" s="227" t="s">
        <v>436</v>
      </c>
      <c r="AL18" s="227" t="s">
        <v>435</v>
      </c>
    </row>
    <row r="19" spans="1:38" x14ac:dyDescent="0.25">
      <c r="A19" s="225">
        <v>1</v>
      </c>
      <c r="B19" s="225">
        <v>2</v>
      </c>
      <c r="C19" s="225">
        <v>3</v>
      </c>
      <c r="D19" s="224" t="s">
        <v>494</v>
      </c>
      <c r="E19" s="224" t="s">
        <v>493</v>
      </c>
      <c r="F19" s="224" t="s">
        <v>492</v>
      </c>
      <c r="G19" s="224" t="s">
        <v>491</v>
      </c>
      <c r="H19" s="224" t="s">
        <v>490</v>
      </c>
      <c r="I19" s="224" t="s">
        <v>489</v>
      </c>
      <c r="J19" s="224" t="s">
        <v>488</v>
      </c>
      <c r="K19" s="224" t="s">
        <v>487</v>
      </c>
      <c r="L19" s="224" t="s">
        <v>486</v>
      </c>
      <c r="M19" s="224" t="s">
        <v>485</v>
      </c>
      <c r="N19" s="224" t="s">
        <v>484</v>
      </c>
      <c r="O19" s="224" t="s">
        <v>483</v>
      </c>
      <c r="P19" s="224" t="s">
        <v>482</v>
      </c>
      <c r="Q19" s="224" t="s">
        <v>481</v>
      </c>
      <c r="R19" s="224" t="s">
        <v>480</v>
      </c>
      <c r="S19" s="224" t="s">
        <v>479</v>
      </c>
      <c r="T19" s="224" t="s">
        <v>478</v>
      </c>
      <c r="U19" s="224" t="s">
        <v>477</v>
      </c>
      <c r="V19" s="224" t="s">
        <v>476</v>
      </c>
      <c r="W19" s="224" t="s">
        <v>475</v>
      </c>
      <c r="X19" s="224" t="s">
        <v>474</v>
      </c>
      <c r="Y19" s="224" t="s">
        <v>473</v>
      </c>
      <c r="Z19" s="224" t="s">
        <v>472</v>
      </c>
      <c r="AA19" s="224" t="s">
        <v>471</v>
      </c>
      <c r="AB19" s="224" t="s">
        <v>470</v>
      </c>
      <c r="AC19" s="224" t="s">
        <v>469</v>
      </c>
      <c r="AD19" s="224" t="s">
        <v>468</v>
      </c>
      <c r="AE19" s="224" t="s">
        <v>467</v>
      </c>
      <c r="AF19" s="224" t="s">
        <v>466</v>
      </c>
      <c r="AG19" s="224" t="s">
        <v>465</v>
      </c>
      <c r="AH19" s="224" t="s">
        <v>464</v>
      </c>
      <c r="AI19" s="224" t="s">
        <v>463</v>
      </c>
      <c r="AJ19" s="224" t="s">
        <v>364</v>
      </c>
      <c r="AK19" s="224" t="s">
        <v>462</v>
      </c>
      <c r="AL19" s="224" t="s">
        <v>461</v>
      </c>
    </row>
    <row r="20" spans="1:38" ht="31.5" x14ac:dyDescent="0.25">
      <c r="A20" s="217" t="str">
        <f>'[2]2'!A18</f>
        <v>0</v>
      </c>
      <c r="B20" s="217" t="str">
        <f>'[2]2'!B18</f>
        <v>ВСЕГО по инвестиционной программе, в том числе:</v>
      </c>
      <c r="C20" s="223">
        <v>0</v>
      </c>
      <c r="D20" s="216">
        <f>SUM(D21:D23)</f>
        <v>0</v>
      </c>
      <c r="E20" s="216">
        <f>SUM(E21:E23)</f>
        <v>0</v>
      </c>
      <c r="F20" s="216">
        <f>SUM(F21:F23)</f>
        <v>0</v>
      </c>
      <c r="G20" s="216">
        <f>SUM(G21:G23)</f>
        <v>0</v>
      </c>
      <c r="H20" s="216">
        <f>SUM(H21:H23)</f>
        <v>0</v>
      </c>
      <c r="I20" s="216">
        <f>SUM(I21:I23)</f>
        <v>0</v>
      </c>
      <c r="J20" s="216">
        <f>SUM(J21:J23)</f>
        <v>0</v>
      </c>
      <c r="K20" s="216">
        <f>SUM(K21:K23)</f>
        <v>0</v>
      </c>
      <c r="L20" s="216">
        <f>SUM(L21:L23)</f>
        <v>0</v>
      </c>
      <c r="M20" s="216">
        <f>SUM(M21:M23)</f>
        <v>0</v>
      </c>
      <c r="N20" s="216">
        <f>SUM(N21:N23)</f>
        <v>0</v>
      </c>
      <c r="O20" s="216">
        <f>SUM(O21:O23)</f>
        <v>0</v>
      </c>
      <c r="P20" s="216">
        <f>SUM(P21:P23)</f>
        <v>0</v>
      </c>
      <c r="Q20" s="216">
        <f>SUM(Q21:Q23)</f>
        <v>0</v>
      </c>
      <c r="R20" s="216">
        <f>SUM(R21:R23)</f>
        <v>0</v>
      </c>
      <c r="S20" s="216">
        <f>SUM(S21:S23)</f>
        <v>0</v>
      </c>
      <c r="T20" s="216">
        <f>SUM(T21:T23)</f>
        <v>0</v>
      </c>
      <c r="U20" s="216">
        <f>SUM(U21:U23)</f>
        <v>0</v>
      </c>
      <c r="V20" s="216">
        <f>SUM(V21:V23)</f>
        <v>0</v>
      </c>
      <c r="W20" s="216">
        <f>SUM(W21:W23)</f>
        <v>0</v>
      </c>
      <c r="X20" s="216">
        <f>SUM(X21:X23)</f>
        <v>0</v>
      </c>
      <c r="Y20" s="216">
        <f>SUM(Y21:Y23)</f>
        <v>0</v>
      </c>
      <c r="Z20" s="216">
        <f>SUM(Z21:Z23)</f>
        <v>5.225833333333334</v>
      </c>
      <c r="AA20" s="216">
        <f>SUM(AA21:AA23)</f>
        <v>0.25</v>
      </c>
      <c r="AB20" s="216">
        <f>SUM(AB21:AB23)</f>
        <v>0</v>
      </c>
      <c r="AC20" s="216">
        <f>SUM(AC21:AC23)</f>
        <v>1.68</v>
      </c>
      <c r="AD20" s="216">
        <f>SUM(AD21:AD23)</f>
        <v>0</v>
      </c>
      <c r="AE20" s="216">
        <f>SUM(AE21:AE23)</f>
        <v>0</v>
      </c>
      <c r="AF20" s="216">
        <f>SUM(AF21:AF23)</f>
        <v>0</v>
      </c>
      <c r="AG20" s="216">
        <f>SUM(AG21:AG23)</f>
        <v>5.225833333333334</v>
      </c>
      <c r="AH20" s="216">
        <f>SUM(AH21:AH23)</f>
        <v>0</v>
      </c>
      <c r="AI20" s="216">
        <f>SUM(AI21:AI23)</f>
        <v>0</v>
      </c>
      <c r="AJ20" s="216">
        <f>SUM(AJ21:AJ23)</f>
        <v>1.68</v>
      </c>
      <c r="AK20" s="216">
        <f>SUM(AK21:AK23)</f>
        <v>0</v>
      </c>
      <c r="AL20" s="216">
        <f>SUM(AL21:AL23)</f>
        <v>0</v>
      </c>
    </row>
    <row r="21" spans="1:38" x14ac:dyDescent="0.25">
      <c r="A21" s="217" t="str">
        <f>'[2]2'!A19</f>
        <v>0.1</v>
      </c>
      <c r="B21" s="217" t="str">
        <f>'[2]2'!B19</f>
        <v>Технологическое присоединение, всего</v>
      </c>
      <c r="C21" s="223">
        <v>0</v>
      </c>
      <c r="D21" s="216">
        <f>D24</f>
        <v>0</v>
      </c>
      <c r="E21" s="216">
        <f>E24</f>
        <v>0</v>
      </c>
      <c r="F21" s="216">
        <f>F24</f>
        <v>0</v>
      </c>
      <c r="G21" s="216">
        <f>G24</f>
        <v>0</v>
      </c>
      <c r="H21" s="216">
        <f>H24</f>
        <v>0</v>
      </c>
      <c r="I21" s="216">
        <f>I24</f>
        <v>0</v>
      </c>
      <c r="J21" s="216">
        <f>J24</f>
        <v>0</v>
      </c>
      <c r="K21" s="216">
        <f>K24</f>
        <v>0</v>
      </c>
      <c r="L21" s="216">
        <f>L24</f>
        <v>0</v>
      </c>
      <c r="M21" s="216">
        <f>M24</f>
        <v>0</v>
      </c>
      <c r="N21" s="216">
        <f>N24</f>
        <v>0</v>
      </c>
      <c r="O21" s="216">
        <f>O24</f>
        <v>0</v>
      </c>
      <c r="P21" s="216">
        <f>P24</f>
        <v>0</v>
      </c>
      <c r="Q21" s="216">
        <f>Q24</f>
        <v>0</v>
      </c>
      <c r="R21" s="216">
        <f>R24</f>
        <v>0</v>
      </c>
      <c r="S21" s="216">
        <f>S24</f>
        <v>0</v>
      </c>
      <c r="T21" s="216">
        <f>T24</f>
        <v>0</v>
      </c>
      <c r="U21" s="216">
        <f>U24</f>
        <v>0</v>
      </c>
      <c r="V21" s="216">
        <f>V24</f>
        <v>0</v>
      </c>
      <c r="W21" s="216">
        <f>W24</f>
        <v>0</v>
      </c>
      <c r="X21" s="216">
        <f>X24</f>
        <v>0</v>
      </c>
      <c r="Y21" s="216">
        <f>Y24</f>
        <v>0</v>
      </c>
      <c r="Z21" s="216">
        <f>Z24</f>
        <v>0</v>
      </c>
      <c r="AA21" s="216">
        <f>AA24</f>
        <v>0</v>
      </c>
      <c r="AB21" s="216">
        <f>AB24</f>
        <v>0</v>
      </c>
      <c r="AC21" s="216">
        <f>AC24</f>
        <v>0</v>
      </c>
      <c r="AD21" s="216">
        <f>AD24</f>
        <v>0</v>
      </c>
      <c r="AE21" s="216">
        <f>AE24</f>
        <v>0</v>
      </c>
      <c r="AF21" s="216">
        <f>AF24</f>
        <v>0</v>
      </c>
      <c r="AG21" s="216">
        <f>AG24</f>
        <v>0</v>
      </c>
      <c r="AH21" s="216">
        <f>AH24</f>
        <v>0</v>
      </c>
      <c r="AI21" s="216">
        <f>AI24</f>
        <v>0</v>
      </c>
      <c r="AJ21" s="216">
        <f>AJ24</f>
        <v>0</v>
      </c>
      <c r="AK21" s="216">
        <f>AK24</f>
        <v>0</v>
      </c>
      <c r="AL21" s="216">
        <f>AL24</f>
        <v>0</v>
      </c>
    </row>
    <row r="22" spans="1:38" ht="31.5" x14ac:dyDescent="0.25">
      <c r="A22" s="217" t="str">
        <f>'[2]2'!A20</f>
        <v>0.2</v>
      </c>
      <c r="B22" s="217" t="str">
        <f>'[2]2'!B20</f>
        <v>Реконструкция, модернизация, техническое перевооружение, всего</v>
      </c>
      <c r="C22" s="223">
        <v>0</v>
      </c>
      <c r="D22" s="216">
        <f>D26</f>
        <v>0</v>
      </c>
      <c r="E22" s="216">
        <f>E26</f>
        <v>0</v>
      </c>
      <c r="F22" s="216">
        <f>F26</f>
        <v>0</v>
      </c>
      <c r="G22" s="216">
        <f>G26</f>
        <v>0</v>
      </c>
      <c r="H22" s="216">
        <f>H26</f>
        <v>0</v>
      </c>
      <c r="I22" s="216">
        <f>I26</f>
        <v>0</v>
      </c>
      <c r="J22" s="216">
        <f>J26</f>
        <v>0</v>
      </c>
      <c r="K22" s="216">
        <f>K26</f>
        <v>0</v>
      </c>
      <c r="L22" s="216">
        <f>L26</f>
        <v>0</v>
      </c>
      <c r="M22" s="216">
        <f>M26</f>
        <v>0</v>
      </c>
      <c r="N22" s="216">
        <f>N26</f>
        <v>0</v>
      </c>
      <c r="O22" s="216">
        <f>O26</f>
        <v>0</v>
      </c>
      <c r="P22" s="216">
        <f>P26</f>
        <v>0</v>
      </c>
      <c r="Q22" s="216">
        <f>Q26</f>
        <v>0</v>
      </c>
      <c r="R22" s="216">
        <f>R26</f>
        <v>0</v>
      </c>
      <c r="S22" s="216">
        <f>S26</f>
        <v>0</v>
      </c>
      <c r="T22" s="216">
        <f>T26</f>
        <v>0</v>
      </c>
      <c r="U22" s="216">
        <f>U26</f>
        <v>0</v>
      </c>
      <c r="V22" s="216">
        <f>V26</f>
        <v>0</v>
      </c>
      <c r="W22" s="216">
        <f>W26</f>
        <v>0</v>
      </c>
      <c r="X22" s="216">
        <f>X26</f>
        <v>0</v>
      </c>
      <c r="Y22" s="216">
        <f>Y26</f>
        <v>0</v>
      </c>
      <c r="Z22" s="216">
        <f>Z26</f>
        <v>4.9916666666666671</v>
      </c>
      <c r="AA22" s="216">
        <f>AA26</f>
        <v>0</v>
      </c>
      <c r="AB22" s="216">
        <f>AB26</f>
        <v>0</v>
      </c>
      <c r="AC22" s="216">
        <f>AC26</f>
        <v>1.68</v>
      </c>
      <c r="AD22" s="216">
        <f>AD26</f>
        <v>0</v>
      </c>
      <c r="AE22" s="216">
        <f>AE26</f>
        <v>0</v>
      </c>
      <c r="AF22" s="216">
        <f>AF26</f>
        <v>0</v>
      </c>
      <c r="AG22" s="216">
        <f>AG26</f>
        <v>4.9916666666666671</v>
      </c>
      <c r="AH22" s="216">
        <f>AH26</f>
        <v>0</v>
      </c>
      <c r="AI22" s="216">
        <f>AI26</f>
        <v>0</v>
      </c>
      <c r="AJ22" s="216">
        <f>AJ26</f>
        <v>1.68</v>
      </c>
      <c r="AK22" s="216">
        <f>AK26</f>
        <v>0</v>
      </c>
      <c r="AL22" s="216">
        <f>AL26</f>
        <v>0</v>
      </c>
    </row>
    <row r="23" spans="1:38" x14ac:dyDescent="0.25">
      <c r="A23" s="217" t="str">
        <f>'[2]2'!A21</f>
        <v>0.6</v>
      </c>
      <c r="B23" s="217" t="str">
        <f>'[2]2'!B21</f>
        <v>Прочие инвестиционные проекты, всего</v>
      </c>
      <c r="C23" s="223">
        <v>0</v>
      </c>
      <c r="D23" s="216">
        <f>D29</f>
        <v>0</v>
      </c>
      <c r="E23" s="216">
        <f>E29</f>
        <v>0</v>
      </c>
      <c r="F23" s="216">
        <f>F29</f>
        <v>0</v>
      </c>
      <c r="G23" s="216">
        <f>G29</f>
        <v>0</v>
      </c>
      <c r="H23" s="216">
        <f>H29</f>
        <v>0</v>
      </c>
      <c r="I23" s="216">
        <f>I29</f>
        <v>0</v>
      </c>
      <c r="J23" s="216">
        <f>J29</f>
        <v>0</v>
      </c>
      <c r="K23" s="216">
        <f>K29</f>
        <v>0</v>
      </c>
      <c r="L23" s="216">
        <f>L29</f>
        <v>0</v>
      </c>
      <c r="M23" s="216">
        <f>M29</f>
        <v>0</v>
      </c>
      <c r="N23" s="216">
        <f>N29</f>
        <v>0</v>
      </c>
      <c r="O23" s="216">
        <f>O29</f>
        <v>0</v>
      </c>
      <c r="P23" s="216">
        <f>P29</f>
        <v>0</v>
      </c>
      <c r="Q23" s="216">
        <f>Q29</f>
        <v>0</v>
      </c>
      <c r="R23" s="216">
        <f>R29</f>
        <v>0</v>
      </c>
      <c r="S23" s="216">
        <f>S29</f>
        <v>0</v>
      </c>
      <c r="T23" s="216">
        <f>T29</f>
        <v>0</v>
      </c>
      <c r="U23" s="216">
        <f>U29</f>
        <v>0</v>
      </c>
      <c r="V23" s="216">
        <f>V29</f>
        <v>0</v>
      </c>
      <c r="W23" s="216">
        <f>W29</f>
        <v>0</v>
      </c>
      <c r="X23" s="216">
        <f>X29</f>
        <v>0</v>
      </c>
      <c r="Y23" s="216">
        <f>Y29</f>
        <v>0</v>
      </c>
      <c r="Z23" s="216">
        <f>Z30</f>
        <v>0.23416666666666669</v>
      </c>
      <c r="AA23" s="216">
        <f>AA30</f>
        <v>0.25</v>
      </c>
      <c r="AB23" s="216">
        <f>AB30</f>
        <v>0</v>
      </c>
      <c r="AC23" s="216">
        <f>AC30</f>
        <v>0</v>
      </c>
      <c r="AD23" s="216">
        <f>AD30</f>
        <v>0</v>
      </c>
      <c r="AE23" s="216">
        <f>AE30</f>
        <v>0</v>
      </c>
      <c r="AF23" s="216">
        <f>AF30</f>
        <v>0</v>
      </c>
      <c r="AG23" s="216">
        <f>AG30</f>
        <v>0.23416666666666669</v>
      </c>
      <c r="AH23" s="216">
        <f>AH30</f>
        <v>0</v>
      </c>
      <c r="AI23" s="216">
        <f>AI30</f>
        <v>0</v>
      </c>
      <c r="AJ23" s="216">
        <f>AJ30</f>
        <v>0</v>
      </c>
      <c r="AK23" s="216">
        <f>AK30</f>
        <v>0</v>
      </c>
      <c r="AL23" s="216">
        <f>AL30</f>
        <v>0</v>
      </c>
    </row>
    <row r="24" spans="1:38" ht="31.5" x14ac:dyDescent="0.25">
      <c r="A24" s="217">
        <f>'[2]2'!A22</f>
        <v>0</v>
      </c>
      <c r="B24" s="217" t="str">
        <f>'[2]2'!B22</f>
        <v>Технологическое присоединение, всего, в том числе:</v>
      </c>
      <c r="C24" s="223">
        <v>0</v>
      </c>
      <c r="D24" s="216">
        <v>0</v>
      </c>
      <c r="E24" s="216">
        <v>0</v>
      </c>
      <c r="F24" s="216">
        <v>0</v>
      </c>
      <c r="G24" s="216">
        <v>0</v>
      </c>
      <c r="H24" s="216">
        <v>0</v>
      </c>
      <c r="I24" s="216">
        <v>0</v>
      </c>
      <c r="J24" s="216">
        <v>0</v>
      </c>
      <c r="K24" s="216">
        <v>0</v>
      </c>
      <c r="L24" s="216">
        <v>0</v>
      </c>
      <c r="M24" s="216">
        <v>0</v>
      </c>
      <c r="N24" s="216">
        <v>0</v>
      </c>
      <c r="O24" s="216">
        <v>0</v>
      </c>
      <c r="P24" s="216">
        <v>0</v>
      </c>
      <c r="Q24" s="216">
        <v>0</v>
      </c>
      <c r="R24" s="216">
        <v>0</v>
      </c>
      <c r="S24" s="216">
        <v>0</v>
      </c>
      <c r="T24" s="216">
        <v>0</v>
      </c>
      <c r="U24" s="216">
        <v>0</v>
      </c>
      <c r="V24" s="216">
        <v>0</v>
      </c>
      <c r="W24" s="216">
        <v>0</v>
      </c>
      <c r="X24" s="216">
        <v>0</v>
      </c>
      <c r="Y24" s="216">
        <v>0</v>
      </c>
      <c r="Z24" s="216">
        <v>0</v>
      </c>
      <c r="AA24" s="216">
        <v>0</v>
      </c>
      <c r="AB24" s="216">
        <v>0</v>
      </c>
      <c r="AC24" s="216">
        <v>0</v>
      </c>
      <c r="AD24" s="216">
        <v>0</v>
      </c>
      <c r="AE24" s="216">
        <v>0</v>
      </c>
      <c r="AF24" s="216">
        <v>0</v>
      </c>
      <c r="AG24" s="216">
        <v>0</v>
      </c>
      <c r="AH24" s="216">
        <v>0</v>
      </c>
      <c r="AI24" s="216">
        <v>0</v>
      </c>
      <c r="AJ24" s="216">
        <v>0</v>
      </c>
      <c r="AK24" s="216">
        <v>0</v>
      </c>
      <c r="AL24" s="216">
        <v>0</v>
      </c>
    </row>
    <row r="25" spans="1:38" x14ac:dyDescent="0.25">
      <c r="A25" s="217">
        <f>'[2]2'!A23</f>
        <v>0</v>
      </c>
      <c r="B25" s="217" t="str">
        <f>'[2]2'!B23</f>
        <v>Республика Марий Эл</v>
      </c>
      <c r="C25" s="223">
        <v>0</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row>
    <row r="26" spans="1:38" ht="47.25" x14ac:dyDescent="0.25">
      <c r="A26" s="217" t="str">
        <f>'[2]2'!A24</f>
        <v>1.2.2</v>
      </c>
      <c r="B26" s="217" t="str">
        <f>'[2]2'!B24</f>
        <v>Реконструкция, модернизация, техническое перевооружение линий электропередачи, всего, в том числе:</v>
      </c>
      <c r="C26" s="223">
        <v>0</v>
      </c>
      <c r="D26" s="216">
        <f>D27</f>
        <v>0</v>
      </c>
      <c r="E26" s="216">
        <f>E27</f>
        <v>0</v>
      </c>
      <c r="F26" s="216">
        <f>F27</f>
        <v>0</v>
      </c>
      <c r="G26" s="216">
        <f>G27</f>
        <v>0</v>
      </c>
      <c r="H26" s="216">
        <f>H27</f>
        <v>0</v>
      </c>
      <c r="I26" s="216">
        <f>I27</f>
        <v>0</v>
      </c>
      <c r="J26" s="216">
        <f>J27</f>
        <v>0</v>
      </c>
      <c r="K26" s="216">
        <f>K27</f>
        <v>0</v>
      </c>
      <c r="L26" s="216">
        <f>L27</f>
        <v>0</v>
      </c>
      <c r="M26" s="216">
        <f>M27</f>
        <v>0</v>
      </c>
      <c r="N26" s="216">
        <f>N27</f>
        <v>0</v>
      </c>
      <c r="O26" s="216">
        <f>O27</f>
        <v>0</v>
      </c>
      <c r="P26" s="216">
        <f>P27</f>
        <v>0</v>
      </c>
      <c r="Q26" s="216">
        <f>Q27</f>
        <v>0</v>
      </c>
      <c r="R26" s="216">
        <f>R27</f>
        <v>0</v>
      </c>
      <c r="S26" s="216">
        <f>S27</f>
        <v>0</v>
      </c>
      <c r="T26" s="216">
        <f>T27</f>
        <v>0</v>
      </c>
      <c r="U26" s="216">
        <f>U27</f>
        <v>0</v>
      </c>
      <c r="V26" s="216">
        <f>V27</f>
        <v>0</v>
      </c>
      <c r="W26" s="216">
        <f>W27</f>
        <v>0</v>
      </c>
      <c r="X26" s="216">
        <f>X27</f>
        <v>0</v>
      </c>
      <c r="Y26" s="216">
        <f>Y27</f>
        <v>0</v>
      </c>
      <c r="Z26" s="216">
        <f>Z27</f>
        <v>4.9916666666666671</v>
      </c>
      <c r="AA26" s="216">
        <f>AA27</f>
        <v>0</v>
      </c>
      <c r="AB26" s="216">
        <f>AB27</f>
        <v>0</v>
      </c>
      <c r="AC26" s="216">
        <f>AC27</f>
        <v>1.68</v>
      </c>
      <c r="AD26" s="216">
        <f>AD27</f>
        <v>0</v>
      </c>
      <c r="AE26" s="216">
        <f>AE27</f>
        <v>0</v>
      </c>
      <c r="AF26" s="216">
        <f>AF27</f>
        <v>0</v>
      </c>
      <c r="AG26" s="216">
        <f>AG27</f>
        <v>4.9916666666666671</v>
      </c>
      <c r="AH26" s="216">
        <f>AH27</f>
        <v>0</v>
      </c>
      <c r="AI26" s="216">
        <f>AI27</f>
        <v>0</v>
      </c>
      <c r="AJ26" s="216">
        <f>AJ27</f>
        <v>1.68</v>
      </c>
      <c r="AK26" s="216">
        <f>AK27</f>
        <v>0</v>
      </c>
      <c r="AL26" s="216">
        <f>AL27</f>
        <v>0</v>
      </c>
    </row>
    <row r="27" spans="1:38" ht="31.5" x14ac:dyDescent="0.25">
      <c r="A27" s="217" t="str">
        <f>'[2]2'!A25</f>
        <v>1.2.2.1</v>
      </c>
      <c r="B27" s="217" t="str">
        <f>'[2]2'!B25</f>
        <v>Реконструкция линий электропередачи, всего, в том числе:</v>
      </c>
      <c r="C27" s="223">
        <v>0</v>
      </c>
      <c r="D27" s="216">
        <f>D28</f>
        <v>0</v>
      </c>
      <c r="E27" s="216">
        <f>E28</f>
        <v>0</v>
      </c>
      <c r="F27" s="216">
        <f>F28</f>
        <v>0</v>
      </c>
      <c r="G27" s="216">
        <f>G28</f>
        <v>0</v>
      </c>
      <c r="H27" s="216">
        <f>H28</f>
        <v>0</v>
      </c>
      <c r="I27" s="216">
        <f>I28</f>
        <v>0</v>
      </c>
      <c r="J27" s="216">
        <f>J28</f>
        <v>0</v>
      </c>
      <c r="K27" s="216">
        <f>K28</f>
        <v>0</v>
      </c>
      <c r="L27" s="216">
        <f>L28</f>
        <v>0</v>
      </c>
      <c r="M27" s="216">
        <f>M28</f>
        <v>0</v>
      </c>
      <c r="N27" s="216">
        <f>N28</f>
        <v>0</v>
      </c>
      <c r="O27" s="216">
        <f>O28</f>
        <v>0</v>
      </c>
      <c r="P27" s="216">
        <f>P28</f>
        <v>0</v>
      </c>
      <c r="Q27" s="216">
        <f>Q28</f>
        <v>0</v>
      </c>
      <c r="R27" s="216">
        <f>R28</f>
        <v>0</v>
      </c>
      <c r="S27" s="216">
        <f>S28</f>
        <v>0</v>
      </c>
      <c r="T27" s="216">
        <f>T28</f>
        <v>0</v>
      </c>
      <c r="U27" s="216">
        <f>U28</f>
        <v>0</v>
      </c>
      <c r="V27" s="216">
        <f>V28</f>
        <v>0</v>
      </c>
      <c r="W27" s="216">
        <f>W28</f>
        <v>0</v>
      </c>
      <c r="X27" s="216">
        <f>X28</f>
        <v>0</v>
      </c>
      <c r="Y27" s="216">
        <f>Y28</f>
        <v>0</v>
      </c>
      <c r="Z27" s="216">
        <f>Z28+Z29</f>
        <v>4.9916666666666671</v>
      </c>
      <c r="AA27" s="216">
        <f>AA28</f>
        <v>0</v>
      </c>
      <c r="AB27" s="216">
        <f>AB28</f>
        <v>0</v>
      </c>
      <c r="AC27" s="216">
        <f>AC28</f>
        <v>1.68</v>
      </c>
      <c r="AD27" s="216">
        <f>AD28</f>
        <v>0</v>
      </c>
      <c r="AE27" s="216">
        <f>AE28</f>
        <v>0</v>
      </c>
      <c r="AF27" s="216">
        <f>AF28</f>
        <v>0</v>
      </c>
      <c r="AG27" s="216">
        <f>AG28+AG29</f>
        <v>4.9916666666666671</v>
      </c>
      <c r="AH27" s="216">
        <f>AH28</f>
        <v>0</v>
      </c>
      <c r="AI27" s="216">
        <f>AI28</f>
        <v>0</v>
      </c>
      <c r="AJ27" s="216">
        <f>AJ28</f>
        <v>1.68</v>
      </c>
      <c r="AK27" s="216">
        <f>AK28</f>
        <v>0</v>
      </c>
      <c r="AL27" s="216">
        <f>AL28</f>
        <v>0</v>
      </c>
    </row>
    <row r="28" spans="1:38" ht="166.5" customHeight="1" x14ac:dyDescent="0.25">
      <c r="A28" s="217" t="str">
        <f>'[2]2'!A26</f>
        <v>1.2.2.1.</v>
      </c>
      <c r="B28" s="217"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8" s="217" t="str">
        <f>'[2]2'!C26</f>
        <v>I/ВЛГ/12/01/0001</v>
      </c>
      <c r="D28" s="213">
        <v>0</v>
      </c>
      <c r="E28" s="213">
        <v>0</v>
      </c>
      <c r="F28" s="213">
        <v>0</v>
      </c>
      <c r="G28" s="213">
        <v>0</v>
      </c>
      <c r="H28" s="213">
        <v>0</v>
      </c>
      <c r="I28" s="213">
        <v>0</v>
      </c>
      <c r="J28" s="213">
        <v>0</v>
      </c>
      <c r="K28" s="213">
        <v>0</v>
      </c>
      <c r="L28" s="213">
        <v>0</v>
      </c>
      <c r="M28" s="213">
        <v>0</v>
      </c>
      <c r="N28" s="213">
        <v>0</v>
      </c>
      <c r="O28" s="213">
        <v>0</v>
      </c>
      <c r="P28" s="213">
        <v>0</v>
      </c>
      <c r="Q28" s="213">
        <v>0</v>
      </c>
      <c r="R28" s="213">
        <v>0</v>
      </c>
      <c r="S28" s="213">
        <v>0</v>
      </c>
      <c r="T28" s="213">
        <v>0</v>
      </c>
      <c r="U28" s="213">
        <v>0</v>
      </c>
      <c r="V28" s="213">
        <v>0</v>
      </c>
      <c r="W28" s="213">
        <v>0</v>
      </c>
      <c r="X28" s="213">
        <v>0</v>
      </c>
      <c r="Y28" s="213">
        <v>0</v>
      </c>
      <c r="Z28" s="214">
        <f>5.99/1.2</f>
        <v>4.9916666666666671</v>
      </c>
      <c r="AA28" s="213">
        <f>'[4]4'!AJ28</f>
        <v>0</v>
      </c>
      <c r="AB28" s="213">
        <f>'[4]4'!AK28</f>
        <v>0</v>
      </c>
      <c r="AC28" s="214">
        <v>1.68</v>
      </c>
      <c r="AD28" s="213">
        <f>'[4]4'!AM28</f>
        <v>0</v>
      </c>
      <c r="AE28" s="213">
        <v>0</v>
      </c>
      <c r="AF28" s="213">
        <v>0</v>
      </c>
      <c r="AG28" s="213">
        <f>Z28</f>
        <v>4.9916666666666671</v>
      </c>
      <c r="AH28" s="213">
        <f>AB28</f>
        <v>0</v>
      </c>
      <c r="AI28" s="213">
        <v>0</v>
      </c>
      <c r="AJ28" s="213">
        <f>H28+O28+V28+AC28</f>
        <v>1.68</v>
      </c>
      <c r="AK28" s="213">
        <v>0</v>
      </c>
      <c r="AL28" s="213">
        <v>0</v>
      </c>
    </row>
    <row r="29" spans="1:38" ht="88.5" hidden="1" customHeight="1" x14ac:dyDescent="0.25">
      <c r="A29" s="217"/>
      <c r="B29" s="217"/>
      <c r="C29" s="217"/>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9"/>
      <c r="AG29" s="213"/>
      <c r="AH29" s="213"/>
      <c r="AI29" s="213"/>
      <c r="AJ29" s="213"/>
      <c r="AK29" s="213"/>
      <c r="AL29" s="213"/>
    </row>
    <row r="30" spans="1:38" ht="36" customHeight="1" x14ac:dyDescent="0.25">
      <c r="A30" s="260" t="s">
        <v>4</v>
      </c>
      <c r="B30" s="132" t="s">
        <v>3</v>
      </c>
      <c r="C30" s="259">
        <v>0</v>
      </c>
      <c r="D30" s="259">
        <v>0</v>
      </c>
      <c r="E30" s="259"/>
      <c r="F30" s="259"/>
      <c r="G30" s="259"/>
      <c r="H30" s="259"/>
      <c r="I30" s="259"/>
      <c r="J30" s="259"/>
      <c r="K30" s="259"/>
      <c r="L30" s="259"/>
      <c r="M30" s="259"/>
      <c r="N30" s="259"/>
      <c r="O30" s="259"/>
      <c r="P30" s="259"/>
      <c r="Q30" s="259"/>
      <c r="R30" s="259"/>
      <c r="S30" s="259"/>
      <c r="T30" s="259"/>
      <c r="U30" s="259"/>
      <c r="V30" s="259"/>
      <c r="W30" s="259"/>
      <c r="X30" s="259"/>
      <c r="Y30" s="259"/>
      <c r="Z30" s="199">
        <f>Z31</f>
        <v>0.23416666666666669</v>
      </c>
      <c r="AA30" s="199">
        <f>AA31</f>
        <v>0.25</v>
      </c>
      <c r="AB30" s="199">
        <f>AB31</f>
        <v>0</v>
      </c>
      <c r="AC30" s="199">
        <f>AC31</f>
        <v>0</v>
      </c>
      <c r="AD30" s="199">
        <f>AD31</f>
        <v>0</v>
      </c>
      <c r="AE30" s="199">
        <f>AE31</f>
        <v>0</v>
      </c>
      <c r="AF30" s="199">
        <f>AF31</f>
        <v>0</v>
      </c>
      <c r="AG30" s="199">
        <f>AG31</f>
        <v>0.23416666666666669</v>
      </c>
      <c r="AH30" s="199">
        <f>AH31</f>
        <v>0</v>
      </c>
      <c r="AI30" s="199">
        <f>AI31</f>
        <v>0</v>
      </c>
      <c r="AJ30" s="199">
        <f>AJ31</f>
        <v>0</v>
      </c>
      <c r="AK30" s="199">
        <f>AK31</f>
        <v>0</v>
      </c>
      <c r="AL30" s="199">
        <f>AL31</f>
        <v>0</v>
      </c>
    </row>
    <row r="31" spans="1:38" ht="83.25" customHeight="1" x14ac:dyDescent="0.25">
      <c r="A31" s="260" t="s">
        <v>2</v>
      </c>
      <c r="B31" s="265" t="s">
        <v>67</v>
      </c>
      <c r="C31" s="132" t="s">
        <v>504</v>
      </c>
      <c r="D31" s="213">
        <v>0</v>
      </c>
      <c r="E31" s="213">
        <v>0</v>
      </c>
      <c r="F31" s="213">
        <v>0</v>
      </c>
      <c r="G31" s="213">
        <v>0</v>
      </c>
      <c r="H31" s="213">
        <v>0</v>
      </c>
      <c r="I31" s="213">
        <v>0</v>
      </c>
      <c r="J31" s="213">
        <v>0</v>
      </c>
      <c r="K31" s="213">
        <v>0</v>
      </c>
      <c r="L31" s="213">
        <v>0</v>
      </c>
      <c r="M31" s="213">
        <v>0</v>
      </c>
      <c r="N31" s="213">
        <v>0</v>
      </c>
      <c r="O31" s="213">
        <v>0</v>
      </c>
      <c r="P31" s="213">
        <v>0</v>
      </c>
      <c r="Q31" s="213">
        <v>0</v>
      </c>
      <c r="R31" s="213">
        <v>0</v>
      </c>
      <c r="S31" s="213">
        <v>0</v>
      </c>
      <c r="T31" s="213">
        <v>0</v>
      </c>
      <c r="U31" s="213">
        <v>0</v>
      </c>
      <c r="V31" s="213">
        <v>0</v>
      </c>
      <c r="W31" s="213">
        <v>0</v>
      </c>
      <c r="X31" s="213">
        <v>0</v>
      </c>
      <c r="Y31" s="213">
        <v>0</v>
      </c>
      <c r="Z31" s="214">
        <f>0.281/1.2</f>
        <v>0.23416666666666669</v>
      </c>
      <c r="AA31" s="214">
        <v>0.25</v>
      </c>
      <c r="AB31" s="213">
        <f>'[4]4'!AK31</f>
        <v>0</v>
      </c>
      <c r="AC31" s="213">
        <f>'[4]4'!AL31</f>
        <v>0</v>
      </c>
      <c r="AD31" s="213">
        <f>'[4]4'!AM31</f>
        <v>0</v>
      </c>
      <c r="AE31" s="213">
        <v>0</v>
      </c>
      <c r="AF31" s="219">
        <v>0</v>
      </c>
      <c r="AG31" s="213">
        <f>Z31</f>
        <v>0.23416666666666669</v>
      </c>
      <c r="AH31" s="213">
        <f>AB31</f>
        <v>0</v>
      </c>
      <c r="AI31" s="213">
        <v>0</v>
      </c>
      <c r="AJ31" s="213">
        <f>H31+O31+V31+AC31</f>
        <v>0</v>
      </c>
      <c r="AK31" s="213">
        <v>0</v>
      </c>
      <c r="AL31" s="213">
        <v>0</v>
      </c>
    </row>
    <row r="35" spans="2:36" s="2" customFormat="1" x14ac:dyDescent="0.25">
      <c r="B35" s="68" t="s">
        <v>1</v>
      </c>
      <c r="C35" s="68"/>
      <c r="D35" s="68"/>
      <c r="F35" s="3"/>
      <c r="G35" s="75" t="s">
        <v>110</v>
      </c>
      <c r="H35" s="3"/>
      <c r="I35" s="3"/>
      <c r="J35" s="3"/>
      <c r="K35" s="3"/>
      <c r="L35" s="3"/>
      <c r="M35" s="3"/>
      <c r="N35" s="3"/>
      <c r="O35" s="3"/>
      <c r="P35" s="3"/>
      <c r="Q35" s="3"/>
      <c r="R35" s="3"/>
      <c r="S35" s="74"/>
      <c r="T35" s="3"/>
      <c r="U35" s="3"/>
    </row>
    <row r="36" spans="2:36" s="2" customFormat="1" ht="15" x14ac:dyDescent="0.25">
      <c r="B36" s="3"/>
      <c r="C36" s="3"/>
      <c r="D36" s="3"/>
      <c r="E36" s="3"/>
      <c r="F36" s="3"/>
      <c r="G36" s="3"/>
      <c r="H36" s="3"/>
      <c r="I36" s="3"/>
      <c r="J36" s="3"/>
      <c r="K36" s="3"/>
      <c r="L36" s="3"/>
      <c r="M36" s="3"/>
      <c r="N36" s="3"/>
      <c r="O36" s="3"/>
      <c r="P36" s="3"/>
      <c r="Q36" s="3"/>
      <c r="R36" s="3"/>
      <c r="S36" s="74"/>
      <c r="T36" s="3"/>
      <c r="U36" s="3"/>
    </row>
    <row r="37" spans="2:36" s="2" customFormat="1" ht="15" x14ac:dyDescent="0.25">
      <c r="B37" s="3"/>
      <c r="C37" s="3"/>
      <c r="D37" s="3"/>
      <c r="E37" s="3"/>
      <c r="F37" s="3"/>
      <c r="G37" s="3"/>
      <c r="H37" s="3"/>
      <c r="I37" s="3"/>
      <c r="J37" s="3"/>
      <c r="K37" s="3"/>
      <c r="L37" s="3"/>
      <c r="M37" s="3"/>
      <c r="N37" s="3"/>
      <c r="O37" s="3"/>
      <c r="P37" s="3"/>
      <c r="Q37" s="3"/>
      <c r="R37" s="3"/>
      <c r="S37" s="74"/>
      <c r="T37" s="3"/>
      <c r="U37" s="3"/>
    </row>
    <row r="38" spans="2:36" s="2" customFormat="1" ht="15" x14ac:dyDescent="0.25">
      <c r="B38" s="3"/>
      <c r="C38" s="3"/>
      <c r="D38" s="3"/>
      <c r="E38" s="3"/>
      <c r="F38" s="3"/>
      <c r="G38" s="3"/>
      <c r="H38" s="3"/>
      <c r="I38" s="3"/>
      <c r="J38" s="3"/>
      <c r="K38" s="3"/>
      <c r="L38" s="3"/>
      <c r="M38" s="3"/>
      <c r="N38" s="3"/>
      <c r="O38" s="3"/>
      <c r="P38" s="3"/>
      <c r="Q38" s="3"/>
      <c r="R38" s="3"/>
      <c r="S38" s="74"/>
      <c r="T38" s="3"/>
      <c r="U38" s="3"/>
    </row>
    <row r="39" spans="2:36" s="2" customFormat="1" x14ac:dyDescent="0.25">
      <c r="B39" s="59" t="s">
        <v>460</v>
      </c>
      <c r="C39" s="59"/>
      <c r="D39" s="4"/>
      <c r="F39" s="4"/>
      <c r="G39" s="6" t="s">
        <v>503</v>
      </c>
      <c r="H39" s="4"/>
      <c r="I39" s="4"/>
      <c r="J39" s="4"/>
      <c r="K39" s="4"/>
      <c r="L39" s="3"/>
      <c r="M39" s="3"/>
      <c r="N39" s="3"/>
      <c r="O39" s="3"/>
      <c r="P39" s="3"/>
      <c r="Q39" s="3"/>
      <c r="R39" s="3"/>
      <c r="S39" s="74"/>
      <c r="T39" s="3"/>
      <c r="U39" s="3"/>
    </row>
    <row r="40" spans="2:36" s="2" customFormat="1" ht="15" x14ac:dyDescent="0.25">
      <c r="B40" s="3"/>
      <c r="C40" s="3"/>
      <c r="D40" s="3"/>
      <c r="E40" s="3"/>
      <c r="F40" s="3"/>
      <c r="G40" s="3"/>
      <c r="H40" s="3"/>
      <c r="I40" s="3"/>
      <c r="J40" s="3"/>
      <c r="K40" s="3"/>
      <c r="L40" s="3"/>
      <c r="M40" s="3"/>
      <c r="N40" s="3"/>
      <c r="O40" s="3"/>
      <c r="P40" s="3"/>
      <c r="Q40" s="3"/>
      <c r="R40" s="3"/>
      <c r="S40" s="74"/>
      <c r="T40" s="3"/>
      <c r="U40" s="3"/>
    </row>
    <row r="44" spans="2:36" x14ac:dyDescent="0.25">
      <c r="AJ44" s="71" t="s">
        <v>458</v>
      </c>
    </row>
  </sheetData>
  <mergeCells count="23">
    <mergeCell ref="B35:D35"/>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12:AL12"/>
    <mergeCell ref="A4:AL4"/>
    <mergeCell ref="A5:AL5"/>
    <mergeCell ref="A7:AL7"/>
    <mergeCell ref="A8:AL8"/>
    <mergeCell ref="A10:AL10"/>
  </mergeCells>
  <pageMargins left="0.70866141732283472" right="0.70866141732283472" top="0.74803149606299213" bottom="0.74803149606299213" header="0.31496062992125984" footer="0.31496062992125984"/>
  <pageSetup paperSize="8"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6"/>
  <sheetViews>
    <sheetView view="pageBreakPreview" topLeftCell="A13" zoomScale="60" zoomScaleNormal="100" workbookViewId="0">
      <selection activeCell="AO34" sqref="AO34"/>
    </sheetView>
  </sheetViews>
  <sheetFormatPr defaultRowHeight="15.75" x14ac:dyDescent="0.2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31" width="6" style="71" customWidth="1"/>
    <col min="32" max="32" width="16.125" style="71" customWidth="1"/>
    <col min="33"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x14ac:dyDescent="0.25">
      <c r="O1" s="72"/>
      <c r="P1" s="72"/>
      <c r="Q1" s="72"/>
      <c r="R1" s="72"/>
      <c r="S1" s="72"/>
      <c r="T1" s="72"/>
      <c r="U1" s="72"/>
      <c r="V1" s="72"/>
      <c r="W1" s="72"/>
      <c r="X1" s="72"/>
      <c r="Y1" s="72"/>
      <c r="Z1" s="72"/>
      <c r="AA1" s="72"/>
      <c r="AB1" s="72"/>
      <c r="AC1" s="72"/>
      <c r="AL1" s="211" t="s">
        <v>502</v>
      </c>
    </row>
    <row r="2" spans="1:67" ht="18.75" x14ac:dyDescent="0.3">
      <c r="O2" s="72"/>
      <c r="P2" s="72"/>
      <c r="Q2" s="72"/>
      <c r="R2" s="72"/>
      <c r="S2" s="72"/>
      <c r="T2" s="72"/>
      <c r="U2" s="72"/>
      <c r="V2" s="72"/>
      <c r="W2" s="72"/>
      <c r="X2" s="72"/>
      <c r="Y2" s="72"/>
      <c r="Z2" s="72"/>
      <c r="AA2" s="72"/>
      <c r="AB2" s="72"/>
      <c r="AC2" s="72"/>
      <c r="AL2" s="167" t="s">
        <v>317</v>
      </c>
    </row>
    <row r="3" spans="1:67" ht="18.75" x14ac:dyDescent="0.3">
      <c r="O3" s="72"/>
      <c r="P3" s="72"/>
      <c r="Q3" s="72"/>
      <c r="R3" s="72"/>
      <c r="S3" s="72"/>
      <c r="T3" s="72"/>
      <c r="U3" s="72"/>
      <c r="V3" s="72"/>
      <c r="W3" s="72"/>
      <c r="X3" s="72"/>
      <c r="Y3" s="72"/>
      <c r="Z3" s="72"/>
      <c r="AA3" s="72"/>
      <c r="AB3" s="72"/>
      <c r="AC3" s="72"/>
      <c r="AL3" s="167" t="s">
        <v>316</v>
      </c>
    </row>
    <row r="4" spans="1:67" ht="18.75" x14ac:dyDescent="0.3">
      <c r="A4" s="264" t="s">
        <v>501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row>
    <row r="5" spans="1:67" ht="18.75" x14ac:dyDescent="0.3">
      <c r="A5" s="56" t="s">
        <v>80</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67" x14ac:dyDescent="0.25">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row>
    <row r="7" spans="1:67" ht="18.75" x14ac:dyDescent="0.25">
      <c r="A7" s="54" t="s">
        <v>314</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row>
    <row r="8" spans="1:67" x14ac:dyDescent="0.25">
      <c r="A8" s="55" t="s">
        <v>56</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row>
    <row r="9" spans="1:67" x14ac:dyDescent="0.2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row>
    <row r="10" spans="1:67" x14ac:dyDescent="0.25">
      <c r="A10" s="58" t="s">
        <v>60</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254"/>
      <c r="AN10" s="254"/>
      <c r="AO10" s="254"/>
      <c r="AP10" s="254"/>
      <c r="AQ10" s="254"/>
      <c r="AR10" s="254"/>
      <c r="AS10" s="254"/>
      <c r="AT10" s="254"/>
      <c r="AU10" s="254"/>
      <c r="AV10" s="254"/>
      <c r="AW10" s="254"/>
      <c r="AX10" s="254"/>
      <c r="AY10" s="254"/>
      <c r="AZ10" s="254"/>
      <c r="BA10" s="254"/>
      <c r="BB10" s="254"/>
      <c r="BC10" s="254"/>
      <c r="BD10" s="254"/>
      <c r="BE10" s="254"/>
      <c r="BF10" s="254"/>
    </row>
    <row r="11" spans="1:67" ht="18.75" x14ac:dyDescent="0.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263"/>
      <c r="AN11" s="263"/>
      <c r="AO11" s="263"/>
      <c r="AP11" s="263"/>
      <c r="AQ11" s="263"/>
      <c r="AR11" s="263"/>
      <c r="AS11" s="263"/>
      <c r="AT11" s="263"/>
      <c r="AU11" s="263"/>
      <c r="AV11" s="263"/>
      <c r="AW11" s="263"/>
      <c r="AX11" s="263"/>
    </row>
    <row r="12" spans="1:67" ht="18.75" x14ac:dyDescent="0.25">
      <c r="A12" s="252"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row>
    <row r="13" spans="1:67" ht="15.75" customHeight="1" x14ac:dyDescent="0.25">
      <c r="A13" s="250" t="s">
        <v>55</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row>
    <row r="14" spans="1:67"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6"/>
      <c r="AN14" s="246"/>
      <c r="AO14" s="246"/>
      <c r="AP14" s="246"/>
      <c r="AQ14" s="262"/>
      <c r="AR14" s="262"/>
      <c r="AS14" s="262"/>
      <c r="AT14" s="262"/>
      <c r="AU14" s="262"/>
      <c r="AV14" s="262"/>
      <c r="AW14" s="262"/>
      <c r="AX14" s="262"/>
      <c r="AY14" s="262"/>
      <c r="AZ14" s="262"/>
      <c r="BA14" s="262"/>
      <c r="BB14" s="262"/>
      <c r="BC14" s="262"/>
      <c r="BD14" s="262"/>
      <c r="BE14" s="262"/>
      <c r="BF14" s="262"/>
    </row>
    <row r="15" spans="1:67" ht="19.5" customHeight="1" x14ac:dyDescent="0.25">
      <c r="A15" s="242" t="s">
        <v>54</v>
      </c>
      <c r="B15" s="228" t="s">
        <v>53</v>
      </c>
      <c r="C15" s="228" t="s">
        <v>52</v>
      </c>
      <c r="D15" s="230" t="s">
        <v>500</v>
      </c>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61"/>
      <c r="AN15" s="261"/>
      <c r="AO15" s="261"/>
      <c r="AP15" s="261"/>
    </row>
    <row r="16" spans="1:67" ht="43.5" customHeight="1" x14ac:dyDescent="0.25">
      <c r="A16" s="229"/>
      <c r="B16" s="228"/>
      <c r="C16" s="228"/>
      <c r="D16" s="230" t="s">
        <v>499</v>
      </c>
      <c r="E16" s="230"/>
      <c r="F16" s="230"/>
      <c r="G16" s="230"/>
      <c r="H16" s="230"/>
      <c r="I16" s="230"/>
      <c r="J16" s="230"/>
      <c r="K16" s="230" t="s">
        <v>498</v>
      </c>
      <c r="L16" s="230"/>
      <c r="M16" s="230"/>
      <c r="N16" s="230"/>
      <c r="O16" s="230"/>
      <c r="P16" s="230"/>
      <c r="Q16" s="230"/>
      <c r="R16" s="230" t="s">
        <v>497</v>
      </c>
      <c r="S16" s="230"/>
      <c r="T16" s="230"/>
      <c r="U16" s="230"/>
      <c r="V16" s="230"/>
      <c r="W16" s="230"/>
      <c r="X16" s="230"/>
      <c r="Y16" s="230" t="s">
        <v>496</v>
      </c>
      <c r="Z16" s="230"/>
      <c r="AA16" s="230"/>
      <c r="AB16" s="230"/>
      <c r="AC16" s="230"/>
      <c r="AD16" s="230"/>
      <c r="AE16" s="230"/>
      <c r="AF16" s="228" t="s">
        <v>495</v>
      </c>
      <c r="AG16" s="228"/>
      <c r="AH16" s="228"/>
      <c r="AI16" s="228"/>
      <c r="AJ16" s="228"/>
      <c r="AK16" s="228"/>
      <c r="AL16" s="228"/>
      <c r="AM16" s="261"/>
      <c r="AN16" s="261"/>
      <c r="AO16" s="261"/>
      <c r="AP16" s="261"/>
    </row>
    <row r="17" spans="1:41" ht="43.5" customHeight="1" x14ac:dyDescent="0.25">
      <c r="A17" s="229"/>
      <c r="B17" s="228"/>
      <c r="C17" s="228"/>
      <c r="D17" s="231" t="s">
        <v>442</v>
      </c>
      <c r="E17" s="230" t="s">
        <v>441</v>
      </c>
      <c r="F17" s="230"/>
      <c r="G17" s="230"/>
      <c r="H17" s="230"/>
      <c r="I17" s="230"/>
      <c r="J17" s="230"/>
      <c r="K17" s="231" t="s">
        <v>442</v>
      </c>
      <c r="L17" s="228" t="s">
        <v>441</v>
      </c>
      <c r="M17" s="228"/>
      <c r="N17" s="228"/>
      <c r="O17" s="228"/>
      <c r="P17" s="228"/>
      <c r="Q17" s="228"/>
      <c r="R17" s="231" t="s">
        <v>442</v>
      </c>
      <c r="S17" s="228" t="s">
        <v>441</v>
      </c>
      <c r="T17" s="228"/>
      <c r="U17" s="228"/>
      <c r="V17" s="228"/>
      <c r="W17" s="228"/>
      <c r="X17" s="228"/>
      <c r="Y17" s="231" t="s">
        <v>442</v>
      </c>
      <c r="Z17" s="228" t="s">
        <v>441</v>
      </c>
      <c r="AA17" s="228"/>
      <c r="AB17" s="228"/>
      <c r="AC17" s="228"/>
      <c r="AD17" s="228"/>
      <c r="AE17" s="228"/>
      <c r="AF17" s="231" t="s">
        <v>442</v>
      </c>
      <c r="AG17" s="228" t="s">
        <v>441</v>
      </c>
      <c r="AH17" s="228"/>
      <c r="AI17" s="228"/>
      <c r="AJ17" s="228"/>
      <c r="AK17" s="228"/>
      <c r="AL17" s="228"/>
    </row>
    <row r="18" spans="1:41" ht="87.75" customHeight="1" x14ac:dyDescent="0.25">
      <c r="A18" s="226"/>
      <c r="B18" s="228"/>
      <c r="C18" s="228"/>
      <c r="D18" s="134" t="s">
        <v>440</v>
      </c>
      <c r="E18" s="134" t="s">
        <v>440</v>
      </c>
      <c r="F18" s="227" t="s">
        <v>439</v>
      </c>
      <c r="G18" s="227" t="s">
        <v>438</v>
      </c>
      <c r="H18" s="227" t="s">
        <v>437</v>
      </c>
      <c r="I18" s="227" t="s">
        <v>436</v>
      </c>
      <c r="J18" s="227" t="s">
        <v>435</v>
      </c>
      <c r="K18" s="134" t="s">
        <v>440</v>
      </c>
      <c r="L18" s="134" t="s">
        <v>440</v>
      </c>
      <c r="M18" s="227" t="s">
        <v>439</v>
      </c>
      <c r="N18" s="227" t="s">
        <v>438</v>
      </c>
      <c r="O18" s="227" t="s">
        <v>437</v>
      </c>
      <c r="P18" s="227" t="s">
        <v>436</v>
      </c>
      <c r="Q18" s="227" t="s">
        <v>435</v>
      </c>
      <c r="R18" s="134" t="s">
        <v>440</v>
      </c>
      <c r="S18" s="134" t="s">
        <v>440</v>
      </c>
      <c r="T18" s="227" t="s">
        <v>439</v>
      </c>
      <c r="U18" s="227" t="s">
        <v>438</v>
      </c>
      <c r="V18" s="227" t="s">
        <v>437</v>
      </c>
      <c r="W18" s="227" t="s">
        <v>436</v>
      </c>
      <c r="X18" s="227" t="s">
        <v>435</v>
      </c>
      <c r="Y18" s="134" t="s">
        <v>440</v>
      </c>
      <c r="Z18" s="134" t="s">
        <v>440</v>
      </c>
      <c r="AA18" s="227" t="s">
        <v>439</v>
      </c>
      <c r="AB18" s="227" t="s">
        <v>438</v>
      </c>
      <c r="AC18" s="227" t="s">
        <v>437</v>
      </c>
      <c r="AD18" s="227" t="s">
        <v>436</v>
      </c>
      <c r="AE18" s="227" t="s">
        <v>435</v>
      </c>
      <c r="AF18" s="134" t="s">
        <v>440</v>
      </c>
      <c r="AG18" s="134" t="s">
        <v>440</v>
      </c>
      <c r="AH18" s="227" t="s">
        <v>439</v>
      </c>
      <c r="AI18" s="227" t="s">
        <v>438</v>
      </c>
      <c r="AJ18" s="227" t="s">
        <v>437</v>
      </c>
      <c r="AK18" s="227" t="s">
        <v>436</v>
      </c>
      <c r="AL18" s="227" t="s">
        <v>435</v>
      </c>
    </row>
    <row r="19" spans="1:41" x14ac:dyDescent="0.25">
      <c r="A19" s="225">
        <v>1</v>
      </c>
      <c r="B19" s="225">
        <v>2</v>
      </c>
      <c r="C19" s="225">
        <v>3</v>
      </c>
      <c r="D19" s="224" t="s">
        <v>494</v>
      </c>
      <c r="E19" s="224" t="s">
        <v>493</v>
      </c>
      <c r="F19" s="224" t="s">
        <v>492</v>
      </c>
      <c r="G19" s="224" t="s">
        <v>491</v>
      </c>
      <c r="H19" s="224" t="s">
        <v>490</v>
      </c>
      <c r="I19" s="224" t="s">
        <v>489</v>
      </c>
      <c r="J19" s="224" t="s">
        <v>488</v>
      </c>
      <c r="K19" s="224" t="s">
        <v>487</v>
      </c>
      <c r="L19" s="224" t="s">
        <v>486</v>
      </c>
      <c r="M19" s="224" t="s">
        <v>485</v>
      </c>
      <c r="N19" s="224" t="s">
        <v>484</v>
      </c>
      <c r="O19" s="224" t="s">
        <v>483</v>
      </c>
      <c r="P19" s="224" t="s">
        <v>482</v>
      </c>
      <c r="Q19" s="224" t="s">
        <v>481</v>
      </c>
      <c r="R19" s="224" t="s">
        <v>480</v>
      </c>
      <c r="S19" s="224" t="s">
        <v>479</v>
      </c>
      <c r="T19" s="224" t="s">
        <v>478</v>
      </c>
      <c r="U19" s="224" t="s">
        <v>477</v>
      </c>
      <c r="V19" s="224" t="s">
        <v>476</v>
      </c>
      <c r="W19" s="224" t="s">
        <v>475</v>
      </c>
      <c r="X19" s="224" t="s">
        <v>474</v>
      </c>
      <c r="Y19" s="224" t="s">
        <v>473</v>
      </c>
      <c r="Z19" s="224" t="s">
        <v>472</v>
      </c>
      <c r="AA19" s="224" t="s">
        <v>471</v>
      </c>
      <c r="AB19" s="224" t="s">
        <v>470</v>
      </c>
      <c r="AC19" s="224" t="s">
        <v>469</v>
      </c>
      <c r="AD19" s="224" t="s">
        <v>468</v>
      </c>
      <c r="AE19" s="224" t="s">
        <v>467</v>
      </c>
      <c r="AF19" s="224" t="s">
        <v>466</v>
      </c>
      <c r="AG19" s="224" t="s">
        <v>465</v>
      </c>
      <c r="AH19" s="224" t="s">
        <v>464</v>
      </c>
      <c r="AI19" s="224" t="s">
        <v>463</v>
      </c>
      <c r="AJ19" s="224" t="s">
        <v>364</v>
      </c>
      <c r="AK19" s="224" t="s">
        <v>462</v>
      </c>
      <c r="AL19" s="224" t="s">
        <v>461</v>
      </c>
    </row>
    <row r="20" spans="1:41" ht="31.5" x14ac:dyDescent="0.25">
      <c r="A20" s="217" t="str">
        <f>'[2]2'!A18</f>
        <v>0</v>
      </c>
      <c r="B20" s="217" t="str">
        <f>'[2]2'!B18</f>
        <v>ВСЕГО по инвестиционной программе, в том числе:</v>
      </c>
      <c r="C20" s="223">
        <v>0</v>
      </c>
      <c r="D20" s="216">
        <f>SUM(D21:D23)</f>
        <v>0</v>
      </c>
      <c r="E20" s="216">
        <f>SUM(E21:E23)</f>
        <v>0</v>
      </c>
      <c r="F20" s="216">
        <f>SUM(F21:F23)</f>
        <v>0</v>
      </c>
      <c r="G20" s="216">
        <f>SUM(G21:G23)</f>
        <v>0</v>
      </c>
      <c r="H20" s="216">
        <f>SUM(H21:H23)</f>
        <v>0</v>
      </c>
      <c r="I20" s="216">
        <f>SUM(I21:I23)</f>
        <v>0</v>
      </c>
      <c r="J20" s="216">
        <f>SUM(J21:J23)</f>
        <v>0</v>
      </c>
      <c r="K20" s="216">
        <f>SUM(K21:K23)</f>
        <v>0</v>
      </c>
      <c r="L20" s="216">
        <f>SUM(L21:L23)</f>
        <v>0</v>
      </c>
      <c r="M20" s="216">
        <f>SUM(M21:M23)</f>
        <v>0</v>
      </c>
      <c r="N20" s="216">
        <f>SUM(N21:N23)</f>
        <v>0</v>
      </c>
      <c r="O20" s="216">
        <f>SUM(O21:O23)</f>
        <v>0</v>
      </c>
      <c r="P20" s="216">
        <f>SUM(P21:P23)</f>
        <v>0</v>
      </c>
      <c r="Q20" s="216">
        <f>SUM(Q21:Q23)</f>
        <v>0</v>
      </c>
      <c r="R20" s="216">
        <f>SUM(R21:R23)</f>
        <v>0</v>
      </c>
      <c r="S20" s="216">
        <f>SUM(S21:S23)</f>
        <v>0</v>
      </c>
      <c r="T20" s="216">
        <f>SUM(T21:T23)</f>
        <v>0</v>
      </c>
      <c r="U20" s="216">
        <f>SUM(U21:U23)</f>
        <v>0</v>
      </c>
      <c r="V20" s="216">
        <f>SUM(V21:V23)</f>
        <v>0</v>
      </c>
      <c r="W20" s="216">
        <f>SUM(W21:W23)</f>
        <v>0</v>
      </c>
      <c r="X20" s="216">
        <f>SUM(X21:X23)</f>
        <v>0</v>
      </c>
      <c r="Y20" s="216">
        <f>SUM(Y21:Y23)</f>
        <v>0</v>
      </c>
      <c r="Z20" s="216">
        <f>SUM(Z21:Z23)</f>
        <v>5.21</v>
      </c>
      <c r="AA20" s="216">
        <f>SUM(AA21:AA23)</f>
        <v>0.16</v>
      </c>
      <c r="AB20" s="216">
        <f>SUM(AB21:AB23)</f>
        <v>0</v>
      </c>
      <c r="AC20" s="216">
        <f>SUM(AC21:AC23)</f>
        <v>1.68</v>
      </c>
      <c r="AD20" s="216">
        <f>SUM(AD21:AD23)</f>
        <v>0</v>
      </c>
      <c r="AE20" s="216">
        <f>SUM(AE21:AE23)</f>
        <v>0</v>
      </c>
      <c r="AF20" s="216">
        <f>SUM(AF21:AF23)</f>
        <v>0</v>
      </c>
      <c r="AG20" s="216">
        <f>SUM(AG21:AG23)</f>
        <v>5.21</v>
      </c>
      <c r="AH20" s="216">
        <f>SUM(AH21:AH23)</f>
        <v>0.16</v>
      </c>
      <c r="AI20" s="216">
        <f>SUM(AI21:AI23)</f>
        <v>0</v>
      </c>
      <c r="AJ20" s="216">
        <f>SUM(AJ21:AJ23)</f>
        <v>1.68</v>
      </c>
      <c r="AK20" s="216">
        <f>SUM(AK21:AK23)</f>
        <v>0</v>
      </c>
      <c r="AL20" s="216">
        <f>SUM(AL21:AL23)</f>
        <v>0</v>
      </c>
    </row>
    <row r="21" spans="1:41" x14ac:dyDescent="0.25">
      <c r="A21" s="217" t="str">
        <f>'[2]2'!A19</f>
        <v>0.1</v>
      </c>
      <c r="B21" s="217" t="str">
        <f>'[2]2'!B19</f>
        <v>Технологическое присоединение, всего</v>
      </c>
      <c r="C21" s="223">
        <v>0</v>
      </c>
      <c r="D21" s="216">
        <f>D24</f>
        <v>0</v>
      </c>
      <c r="E21" s="216">
        <f>E24</f>
        <v>0</v>
      </c>
      <c r="F21" s="216">
        <f>F24</f>
        <v>0</v>
      </c>
      <c r="G21" s="216">
        <f>G24</f>
        <v>0</v>
      </c>
      <c r="H21" s="216">
        <f>H24</f>
        <v>0</v>
      </c>
      <c r="I21" s="216">
        <f>I24</f>
        <v>0</v>
      </c>
      <c r="J21" s="216">
        <f>J24</f>
        <v>0</v>
      </c>
      <c r="K21" s="216">
        <f>K24</f>
        <v>0</v>
      </c>
      <c r="L21" s="216">
        <f>L24</f>
        <v>0</v>
      </c>
      <c r="M21" s="216">
        <f>M24</f>
        <v>0</v>
      </c>
      <c r="N21" s="216">
        <f>N24</f>
        <v>0</v>
      </c>
      <c r="O21" s="216">
        <f>O24</f>
        <v>0</v>
      </c>
      <c r="P21" s="216">
        <f>P24</f>
        <v>0</v>
      </c>
      <c r="Q21" s="216">
        <f>Q24</f>
        <v>0</v>
      </c>
      <c r="R21" s="216">
        <f>R24</f>
        <v>0</v>
      </c>
      <c r="S21" s="216">
        <f>S24</f>
        <v>0</v>
      </c>
      <c r="T21" s="216">
        <f>T24</f>
        <v>0</v>
      </c>
      <c r="U21" s="216">
        <f>U24</f>
        <v>0</v>
      </c>
      <c r="V21" s="216">
        <f>V24</f>
        <v>0</v>
      </c>
      <c r="W21" s="216">
        <f>W24</f>
        <v>0</v>
      </c>
      <c r="X21" s="216">
        <f>X24</f>
        <v>0</v>
      </c>
      <c r="Y21" s="216">
        <f>Y24</f>
        <v>0</v>
      </c>
      <c r="Z21" s="216">
        <f>Z24</f>
        <v>0</v>
      </c>
      <c r="AA21" s="216">
        <f>AA24</f>
        <v>0</v>
      </c>
      <c r="AB21" s="216">
        <f>AB24</f>
        <v>0</v>
      </c>
      <c r="AC21" s="216">
        <f>AC24</f>
        <v>0</v>
      </c>
      <c r="AD21" s="216">
        <f>AD24</f>
        <v>0</v>
      </c>
      <c r="AE21" s="216">
        <f>AE24</f>
        <v>0</v>
      </c>
      <c r="AF21" s="216">
        <f>AF24</f>
        <v>0</v>
      </c>
      <c r="AG21" s="216">
        <f>AG24</f>
        <v>0</v>
      </c>
      <c r="AH21" s="216">
        <f>AH24</f>
        <v>0</v>
      </c>
      <c r="AI21" s="216">
        <f>AI24</f>
        <v>0</v>
      </c>
      <c r="AJ21" s="216">
        <f>AJ24</f>
        <v>0</v>
      </c>
      <c r="AK21" s="216">
        <f>AK24</f>
        <v>0</v>
      </c>
      <c r="AL21" s="216">
        <f>AL24</f>
        <v>0</v>
      </c>
    </row>
    <row r="22" spans="1:41" ht="31.5" x14ac:dyDescent="0.25">
      <c r="A22" s="217" t="str">
        <f>'[2]2'!A20</f>
        <v>0.2</v>
      </c>
      <c r="B22" s="217" t="str">
        <f>'[2]2'!B20</f>
        <v>Реконструкция, модернизация, техническое перевооружение, всего</v>
      </c>
      <c r="C22" s="223">
        <v>0</v>
      </c>
      <c r="D22" s="216">
        <f>D26</f>
        <v>0</v>
      </c>
      <c r="E22" s="216">
        <f>E26</f>
        <v>0</v>
      </c>
      <c r="F22" s="216">
        <f>F26</f>
        <v>0</v>
      </c>
      <c r="G22" s="216">
        <f>G26</f>
        <v>0</v>
      </c>
      <c r="H22" s="216">
        <f>H26</f>
        <v>0</v>
      </c>
      <c r="I22" s="216">
        <f>I26</f>
        <v>0</v>
      </c>
      <c r="J22" s="216">
        <f>J26</f>
        <v>0</v>
      </c>
      <c r="K22" s="216">
        <f>K26</f>
        <v>0</v>
      </c>
      <c r="L22" s="216">
        <f>L26</f>
        <v>0</v>
      </c>
      <c r="M22" s="216">
        <f>M26</f>
        <v>0</v>
      </c>
      <c r="N22" s="216">
        <f>N26</f>
        <v>0</v>
      </c>
      <c r="O22" s="216">
        <f>O26</f>
        <v>0</v>
      </c>
      <c r="P22" s="216">
        <f>P26</f>
        <v>0</v>
      </c>
      <c r="Q22" s="216">
        <f>Q26</f>
        <v>0</v>
      </c>
      <c r="R22" s="216">
        <f>R26</f>
        <v>0</v>
      </c>
      <c r="S22" s="216">
        <f>S26</f>
        <v>0</v>
      </c>
      <c r="T22" s="216">
        <f>T26</f>
        <v>0</v>
      </c>
      <c r="U22" s="216">
        <f>U26</f>
        <v>0</v>
      </c>
      <c r="V22" s="216">
        <f>V26</f>
        <v>0</v>
      </c>
      <c r="W22" s="216">
        <f>W26</f>
        <v>0</v>
      </c>
      <c r="X22" s="216">
        <f>X26</f>
        <v>0</v>
      </c>
      <c r="Y22" s="216">
        <f>Y26</f>
        <v>0</v>
      </c>
      <c r="Z22" s="216">
        <f>Z26</f>
        <v>5.0374999999999996</v>
      </c>
      <c r="AA22" s="216">
        <f>AA26</f>
        <v>0</v>
      </c>
      <c r="AB22" s="216">
        <f>AB26</f>
        <v>0</v>
      </c>
      <c r="AC22" s="216">
        <f>AC26</f>
        <v>1.68</v>
      </c>
      <c r="AD22" s="216">
        <f>AD26</f>
        <v>0</v>
      </c>
      <c r="AE22" s="216">
        <f>AE26</f>
        <v>0</v>
      </c>
      <c r="AF22" s="216">
        <f>AF26</f>
        <v>0</v>
      </c>
      <c r="AG22" s="216">
        <f>AG26</f>
        <v>5.0374999999999996</v>
      </c>
      <c r="AH22" s="216">
        <f>AH26</f>
        <v>0</v>
      </c>
      <c r="AI22" s="216">
        <f>AI26</f>
        <v>0</v>
      </c>
      <c r="AJ22" s="216">
        <f>AJ26</f>
        <v>1.68</v>
      </c>
      <c r="AK22" s="216">
        <f>AK26</f>
        <v>0</v>
      </c>
      <c r="AL22" s="216">
        <f>AL26</f>
        <v>0</v>
      </c>
    </row>
    <row r="23" spans="1:41" x14ac:dyDescent="0.25">
      <c r="A23" s="217" t="str">
        <f>'[2]2'!A21</f>
        <v>0.6</v>
      </c>
      <c r="B23" s="217" t="str">
        <f>'[2]2'!B21</f>
        <v>Прочие инвестиционные проекты, всего</v>
      </c>
      <c r="C23" s="223">
        <v>0</v>
      </c>
      <c r="D23" s="216">
        <f>D29</f>
        <v>0</v>
      </c>
      <c r="E23" s="216">
        <f>E29</f>
        <v>0</v>
      </c>
      <c r="F23" s="216">
        <f>F29</f>
        <v>0</v>
      </c>
      <c r="G23" s="216">
        <f>G29</f>
        <v>0</v>
      </c>
      <c r="H23" s="216">
        <f>H29</f>
        <v>0</v>
      </c>
      <c r="I23" s="216">
        <f>I29</f>
        <v>0</v>
      </c>
      <c r="J23" s="216">
        <f>J29</f>
        <v>0</v>
      </c>
      <c r="K23" s="216">
        <f>K29</f>
        <v>0</v>
      </c>
      <c r="L23" s="216">
        <f>L29</f>
        <v>0</v>
      </c>
      <c r="M23" s="216">
        <f>M29</f>
        <v>0</v>
      </c>
      <c r="N23" s="216">
        <f>N29</f>
        <v>0</v>
      </c>
      <c r="O23" s="216">
        <f>O29</f>
        <v>0</v>
      </c>
      <c r="P23" s="216">
        <f>P29</f>
        <v>0</v>
      </c>
      <c r="Q23" s="216">
        <f>Q29</f>
        <v>0</v>
      </c>
      <c r="R23" s="216">
        <f>R29</f>
        <v>0</v>
      </c>
      <c r="S23" s="216">
        <f>S29</f>
        <v>0</v>
      </c>
      <c r="T23" s="216">
        <f>T29</f>
        <v>0</v>
      </c>
      <c r="U23" s="216">
        <f>U29</f>
        <v>0</v>
      </c>
      <c r="V23" s="216">
        <f>V29</f>
        <v>0</v>
      </c>
      <c r="W23" s="216">
        <f>W29</f>
        <v>0</v>
      </c>
      <c r="X23" s="216">
        <f>X29</f>
        <v>0</v>
      </c>
      <c r="Y23" s="216">
        <f>Y29</f>
        <v>0</v>
      </c>
      <c r="Z23" s="216">
        <f>Z30</f>
        <v>0.17249999999999999</v>
      </c>
      <c r="AA23" s="216">
        <f>AA30</f>
        <v>0.16</v>
      </c>
      <c r="AB23" s="216">
        <f>AB30</f>
        <v>0</v>
      </c>
      <c r="AC23" s="216">
        <f>AC30</f>
        <v>0</v>
      </c>
      <c r="AD23" s="216">
        <f>AD30</f>
        <v>0</v>
      </c>
      <c r="AE23" s="216">
        <f>AE30</f>
        <v>0</v>
      </c>
      <c r="AF23" s="216">
        <f>AF30</f>
        <v>0</v>
      </c>
      <c r="AG23" s="216">
        <f>AG30</f>
        <v>0.17249999999999999</v>
      </c>
      <c r="AH23" s="216">
        <f>AH30</f>
        <v>0.16</v>
      </c>
      <c r="AI23" s="216">
        <f>AI30</f>
        <v>0</v>
      </c>
      <c r="AJ23" s="216">
        <f>AJ30</f>
        <v>0</v>
      </c>
      <c r="AK23" s="216">
        <f>AK30</f>
        <v>0</v>
      </c>
      <c r="AL23" s="216">
        <f>AL30</f>
        <v>0</v>
      </c>
    </row>
    <row r="24" spans="1:41" ht="31.5" x14ac:dyDescent="0.25">
      <c r="A24" s="217">
        <f>'[2]2'!A22</f>
        <v>0</v>
      </c>
      <c r="B24" s="217" t="str">
        <f>'[2]2'!B22</f>
        <v>Технологическое присоединение, всего, в том числе:</v>
      </c>
      <c r="C24" s="223">
        <v>0</v>
      </c>
      <c r="D24" s="216">
        <v>0</v>
      </c>
      <c r="E24" s="216">
        <v>0</v>
      </c>
      <c r="F24" s="216">
        <v>0</v>
      </c>
      <c r="G24" s="216">
        <v>0</v>
      </c>
      <c r="H24" s="216">
        <v>0</v>
      </c>
      <c r="I24" s="216">
        <v>0</v>
      </c>
      <c r="J24" s="216">
        <v>0</v>
      </c>
      <c r="K24" s="216">
        <v>0</v>
      </c>
      <c r="L24" s="216">
        <v>0</v>
      </c>
      <c r="M24" s="216">
        <v>0</v>
      </c>
      <c r="N24" s="216">
        <v>0</v>
      </c>
      <c r="O24" s="216">
        <v>0</v>
      </c>
      <c r="P24" s="216">
        <v>0</v>
      </c>
      <c r="Q24" s="216">
        <v>0</v>
      </c>
      <c r="R24" s="216">
        <v>0</v>
      </c>
      <c r="S24" s="216">
        <v>0</v>
      </c>
      <c r="T24" s="216">
        <v>0</v>
      </c>
      <c r="U24" s="216">
        <v>0</v>
      </c>
      <c r="V24" s="216">
        <v>0</v>
      </c>
      <c r="W24" s="216">
        <v>0</v>
      </c>
      <c r="X24" s="216">
        <v>0</v>
      </c>
      <c r="Y24" s="216">
        <v>0</v>
      </c>
      <c r="Z24" s="216">
        <v>0</v>
      </c>
      <c r="AA24" s="216">
        <v>0</v>
      </c>
      <c r="AB24" s="216">
        <v>0</v>
      </c>
      <c r="AC24" s="216">
        <v>0</v>
      </c>
      <c r="AD24" s="216">
        <v>0</v>
      </c>
      <c r="AE24" s="216">
        <v>0</v>
      </c>
      <c r="AF24" s="216">
        <v>0</v>
      </c>
      <c r="AG24" s="216">
        <v>0</v>
      </c>
      <c r="AH24" s="216">
        <v>0</v>
      </c>
      <c r="AI24" s="216">
        <v>0</v>
      </c>
      <c r="AJ24" s="216">
        <v>0</v>
      </c>
      <c r="AK24" s="216">
        <v>0</v>
      </c>
      <c r="AL24" s="216">
        <v>0</v>
      </c>
    </row>
    <row r="25" spans="1:41" x14ac:dyDescent="0.25">
      <c r="A25" s="217">
        <f>'[2]2'!A23</f>
        <v>0</v>
      </c>
      <c r="B25" s="217" t="str">
        <f>'[2]2'!B23</f>
        <v>Республика Марий Эл</v>
      </c>
      <c r="C25" s="223">
        <v>0</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row>
    <row r="26" spans="1:41" ht="47.25" x14ac:dyDescent="0.25">
      <c r="A26" s="217" t="str">
        <f>'[2]2'!A24</f>
        <v>1.2.2</v>
      </c>
      <c r="B26" s="217" t="str">
        <f>'[2]2'!B24</f>
        <v>Реконструкция, модернизация, техническое перевооружение линий электропередачи, всего, в том числе:</v>
      </c>
      <c r="C26" s="223">
        <v>0</v>
      </c>
      <c r="D26" s="216">
        <f>D27</f>
        <v>0</v>
      </c>
      <c r="E26" s="216">
        <f>E27</f>
        <v>0</v>
      </c>
      <c r="F26" s="216">
        <f>F27</f>
        <v>0</v>
      </c>
      <c r="G26" s="216">
        <f>G27</f>
        <v>0</v>
      </c>
      <c r="H26" s="216">
        <f>H27</f>
        <v>0</v>
      </c>
      <c r="I26" s="216">
        <f>I27</f>
        <v>0</v>
      </c>
      <c r="J26" s="216">
        <f>J27</f>
        <v>0</v>
      </c>
      <c r="K26" s="216">
        <f>K27</f>
        <v>0</v>
      </c>
      <c r="L26" s="216">
        <f>L27</f>
        <v>0</v>
      </c>
      <c r="M26" s="216">
        <f>M27</f>
        <v>0</v>
      </c>
      <c r="N26" s="216">
        <f>N27</f>
        <v>0</v>
      </c>
      <c r="O26" s="216">
        <f>O27</f>
        <v>0</v>
      </c>
      <c r="P26" s="216">
        <f>P27</f>
        <v>0</v>
      </c>
      <c r="Q26" s="216">
        <f>Q27</f>
        <v>0</v>
      </c>
      <c r="R26" s="216">
        <f>R27</f>
        <v>0</v>
      </c>
      <c r="S26" s="216">
        <f>S27</f>
        <v>0</v>
      </c>
      <c r="T26" s="216">
        <f>T27</f>
        <v>0</v>
      </c>
      <c r="U26" s="216">
        <f>U27</f>
        <v>0</v>
      </c>
      <c r="V26" s="216">
        <f>V27</f>
        <v>0</v>
      </c>
      <c r="W26" s="216">
        <f>W27</f>
        <v>0</v>
      </c>
      <c r="X26" s="216">
        <f>X27</f>
        <v>0</v>
      </c>
      <c r="Y26" s="216">
        <f>Y27</f>
        <v>0</v>
      </c>
      <c r="Z26" s="216">
        <f>Z27</f>
        <v>5.0374999999999996</v>
      </c>
      <c r="AA26" s="216">
        <f>AA27</f>
        <v>0</v>
      </c>
      <c r="AB26" s="216">
        <f>AB27</f>
        <v>0</v>
      </c>
      <c r="AC26" s="216">
        <f>AC27</f>
        <v>1.68</v>
      </c>
      <c r="AD26" s="216">
        <f>AD27</f>
        <v>0</v>
      </c>
      <c r="AE26" s="216">
        <f>AE27</f>
        <v>0</v>
      </c>
      <c r="AF26" s="216">
        <f>AF27</f>
        <v>0</v>
      </c>
      <c r="AG26" s="216">
        <f>AG27</f>
        <v>5.0374999999999996</v>
      </c>
      <c r="AH26" s="216">
        <f>AH27</f>
        <v>0</v>
      </c>
      <c r="AI26" s="216">
        <f>AI27</f>
        <v>0</v>
      </c>
      <c r="AJ26" s="216">
        <f>AJ27</f>
        <v>1.68</v>
      </c>
      <c r="AK26" s="216">
        <f>AK27</f>
        <v>0</v>
      </c>
      <c r="AL26" s="216">
        <f>AL27</f>
        <v>0</v>
      </c>
    </row>
    <row r="27" spans="1:41" ht="31.5" x14ac:dyDescent="0.25">
      <c r="A27" s="217" t="str">
        <f>'[2]2'!A25</f>
        <v>1.2.2.1</v>
      </c>
      <c r="B27" s="217" t="str">
        <f>'[2]2'!B25</f>
        <v>Реконструкция линий электропередачи, всего, в том числе:</v>
      </c>
      <c r="C27" s="223">
        <v>0</v>
      </c>
      <c r="D27" s="216">
        <f>D28</f>
        <v>0</v>
      </c>
      <c r="E27" s="216">
        <f>E28</f>
        <v>0</v>
      </c>
      <c r="F27" s="216">
        <f>F28</f>
        <v>0</v>
      </c>
      <c r="G27" s="216">
        <f>G28</f>
        <v>0</v>
      </c>
      <c r="H27" s="216">
        <f>H28</f>
        <v>0</v>
      </c>
      <c r="I27" s="216">
        <f>I28</f>
        <v>0</v>
      </c>
      <c r="J27" s="216">
        <f>J28</f>
        <v>0</v>
      </c>
      <c r="K27" s="216">
        <f>K28</f>
        <v>0</v>
      </c>
      <c r="L27" s="216">
        <f>L28</f>
        <v>0</v>
      </c>
      <c r="M27" s="216">
        <f>M28</f>
        <v>0</v>
      </c>
      <c r="N27" s="216">
        <f>N28</f>
        <v>0</v>
      </c>
      <c r="O27" s="216">
        <f>O28</f>
        <v>0</v>
      </c>
      <c r="P27" s="216">
        <f>P28</f>
        <v>0</v>
      </c>
      <c r="Q27" s="216">
        <f>Q28</f>
        <v>0</v>
      </c>
      <c r="R27" s="216">
        <f>R28</f>
        <v>0</v>
      </c>
      <c r="S27" s="216">
        <f>S28</f>
        <v>0</v>
      </c>
      <c r="T27" s="216">
        <f>T28</f>
        <v>0</v>
      </c>
      <c r="U27" s="216">
        <f>U28</f>
        <v>0</v>
      </c>
      <c r="V27" s="216">
        <f>V28</f>
        <v>0</v>
      </c>
      <c r="W27" s="216">
        <f>W28</f>
        <v>0</v>
      </c>
      <c r="X27" s="216">
        <f>X28</f>
        <v>0</v>
      </c>
      <c r="Y27" s="216">
        <f>Y28</f>
        <v>0</v>
      </c>
      <c r="Z27" s="216">
        <f>Z28+Z29</f>
        <v>5.0374999999999996</v>
      </c>
      <c r="AA27" s="216">
        <f>AA28+AA29</f>
        <v>0</v>
      </c>
      <c r="AB27" s="216">
        <f>AB28+AB29</f>
        <v>0</v>
      </c>
      <c r="AC27" s="216">
        <f>AC28+AC29</f>
        <v>1.68</v>
      </c>
      <c r="AD27" s="216">
        <f>AD28+AD29</f>
        <v>0</v>
      </c>
      <c r="AE27" s="216">
        <f>AE28+AE29</f>
        <v>0</v>
      </c>
      <c r="AF27" s="216">
        <f>AF28+AF29</f>
        <v>0</v>
      </c>
      <c r="AG27" s="216">
        <f>AG28+AG29</f>
        <v>5.0374999999999996</v>
      </c>
      <c r="AH27" s="216">
        <f>AH28+AH29</f>
        <v>0</v>
      </c>
      <c r="AI27" s="216">
        <f>AI28+AI29</f>
        <v>0</v>
      </c>
      <c r="AJ27" s="216">
        <f>AJ28+AJ29</f>
        <v>1.68</v>
      </c>
      <c r="AK27" s="216">
        <f>AK28+AK29</f>
        <v>0</v>
      </c>
      <c r="AL27" s="216">
        <f>AL28+AL29</f>
        <v>0</v>
      </c>
    </row>
    <row r="28" spans="1:41" ht="129" customHeight="1" x14ac:dyDescent="0.25">
      <c r="A28" s="122" t="s">
        <v>171</v>
      </c>
      <c r="B28" s="220" t="s">
        <v>6</v>
      </c>
      <c r="C28" s="62" t="s">
        <v>78</v>
      </c>
      <c r="D28" s="213">
        <v>0</v>
      </c>
      <c r="E28" s="213">
        <v>0</v>
      </c>
      <c r="F28" s="213">
        <v>0</v>
      </c>
      <c r="G28" s="213">
        <v>0</v>
      </c>
      <c r="H28" s="213">
        <v>0</v>
      </c>
      <c r="I28" s="213">
        <v>0</v>
      </c>
      <c r="J28" s="213">
        <v>0</v>
      </c>
      <c r="K28" s="213">
        <v>0</v>
      </c>
      <c r="L28" s="213">
        <v>0</v>
      </c>
      <c r="M28" s="213">
        <v>0</v>
      </c>
      <c r="N28" s="213">
        <v>0</v>
      </c>
      <c r="O28" s="213">
        <v>0</v>
      </c>
      <c r="P28" s="213">
        <v>0</v>
      </c>
      <c r="Q28" s="213">
        <v>0</v>
      </c>
      <c r="R28" s="213">
        <v>0</v>
      </c>
      <c r="S28" s="213">
        <v>0</v>
      </c>
      <c r="T28" s="213">
        <v>0</v>
      </c>
      <c r="U28" s="213">
        <v>0</v>
      </c>
      <c r="V28" s="213">
        <v>0</v>
      </c>
      <c r="W28" s="213">
        <v>0</v>
      </c>
      <c r="X28" s="213">
        <v>0</v>
      </c>
      <c r="Y28" s="213">
        <v>0</v>
      </c>
      <c r="Z28" s="214">
        <f>5.045/1.2</f>
        <v>4.2041666666666666</v>
      </c>
      <c r="AA28" s="213">
        <f>'[4]4'!AX28</f>
        <v>0</v>
      </c>
      <c r="AB28" s="213">
        <f>'[4]4'!AY28</f>
        <v>0</v>
      </c>
      <c r="AC28" s="214">
        <v>1.68</v>
      </c>
      <c r="AD28" s="213">
        <f>'[4]4'!BA28</f>
        <v>0</v>
      </c>
      <c r="AE28" s="213">
        <f>'[4]4'!BB28</f>
        <v>0</v>
      </c>
      <c r="AF28" s="213">
        <f>'[4]4'!BC28</f>
        <v>0</v>
      </c>
      <c r="AG28" s="213">
        <f>E28+L28+S28+Z28</f>
        <v>4.2041666666666666</v>
      </c>
      <c r="AH28" s="213">
        <f>F28+M28+T28+AA28</f>
        <v>0</v>
      </c>
      <c r="AI28" s="213">
        <f>G28+N28+U28+AB28</f>
        <v>0</v>
      </c>
      <c r="AJ28" s="213">
        <f>H28+O28+V28+AC28</f>
        <v>1.68</v>
      </c>
      <c r="AK28" s="213">
        <f>I28+P28+W28+AD28</f>
        <v>0</v>
      </c>
      <c r="AL28" s="213">
        <f>J28+Q28+X28+AE28</f>
        <v>0</v>
      </c>
    </row>
    <row r="29" spans="1:41" ht="129" customHeight="1" x14ac:dyDescent="0.25">
      <c r="A29" s="122" t="s">
        <v>77</v>
      </c>
      <c r="B29" s="220" t="s">
        <v>76</v>
      </c>
      <c r="C29" s="62" t="s">
        <v>78</v>
      </c>
      <c r="D29" s="213">
        <f>SUM(D30:D31)</f>
        <v>0</v>
      </c>
      <c r="E29" s="213">
        <f>SUM(E30:E31)</f>
        <v>0</v>
      </c>
      <c r="F29" s="213">
        <f>SUM(F30:F31)</f>
        <v>0</v>
      </c>
      <c r="G29" s="213">
        <f>SUM(G30:G31)</f>
        <v>0</v>
      </c>
      <c r="H29" s="213">
        <f>SUM(H30:H31)</f>
        <v>0</v>
      </c>
      <c r="I29" s="213">
        <f>SUM(I30:I31)</f>
        <v>0</v>
      </c>
      <c r="J29" s="213">
        <f>SUM(J30:J31)</f>
        <v>0</v>
      </c>
      <c r="K29" s="213">
        <f>SUM(K30:K31)</f>
        <v>0</v>
      </c>
      <c r="L29" s="213">
        <f>SUM(L30:L31)</f>
        <v>0</v>
      </c>
      <c r="M29" s="213">
        <f>SUM(M30:M31)</f>
        <v>0</v>
      </c>
      <c r="N29" s="213">
        <f>SUM(N30:N31)</f>
        <v>0</v>
      </c>
      <c r="O29" s="213">
        <f>SUM(O30:O31)</f>
        <v>0</v>
      </c>
      <c r="P29" s="213">
        <f>SUM(P30:P31)</f>
        <v>0</v>
      </c>
      <c r="Q29" s="213">
        <f>SUM(Q30:Q31)</f>
        <v>0</v>
      </c>
      <c r="R29" s="213">
        <f>SUM(R30:R31)</f>
        <v>0</v>
      </c>
      <c r="S29" s="213">
        <f>SUM(S30:S31)</f>
        <v>0</v>
      </c>
      <c r="T29" s="213">
        <f>SUM(T30:T31)</f>
        <v>0</v>
      </c>
      <c r="U29" s="213">
        <f>SUM(U30:U31)</f>
        <v>0</v>
      </c>
      <c r="V29" s="213">
        <f>SUM(V30:V31)</f>
        <v>0</v>
      </c>
      <c r="W29" s="213">
        <f>SUM(W30:W31)</f>
        <v>0</v>
      </c>
      <c r="X29" s="213">
        <f>SUM(X30:X31)</f>
        <v>0</v>
      </c>
      <c r="Y29" s="213">
        <f>SUM(Y30:Y31)</f>
        <v>0</v>
      </c>
      <c r="Z29" s="214">
        <f>1/1.2</f>
        <v>0.83333333333333337</v>
      </c>
      <c r="AA29" s="213">
        <v>0</v>
      </c>
      <c r="AB29" s="213">
        <f>SUM(AB30:AB31)</f>
        <v>0</v>
      </c>
      <c r="AC29" s="213">
        <f>SUM(AC30:AC31)</f>
        <v>0</v>
      </c>
      <c r="AD29" s="213">
        <f>SUM(AD30:AD31)</f>
        <v>0</v>
      </c>
      <c r="AE29" s="213">
        <f>SUM(AE30:AE31)</f>
        <v>0</v>
      </c>
      <c r="AF29" s="219">
        <f>SUM(AF30:AF31)</f>
        <v>0</v>
      </c>
      <c r="AG29" s="213">
        <f>E29+L29+S29+Z29</f>
        <v>0.83333333333333337</v>
      </c>
      <c r="AH29" s="213">
        <f>F29+M29+T29+AA29</f>
        <v>0</v>
      </c>
      <c r="AI29" s="213">
        <f>G29+N29+U29+AB29</f>
        <v>0</v>
      </c>
      <c r="AJ29" s="213">
        <f>H29+O29+V29+AC29</f>
        <v>0</v>
      </c>
      <c r="AK29" s="213">
        <f>I29+P29+W29+AD29</f>
        <v>0</v>
      </c>
      <c r="AL29" s="213">
        <f>J29+Q29+X29+AE29</f>
        <v>0</v>
      </c>
    </row>
    <row r="30" spans="1:41" ht="31.5" x14ac:dyDescent="0.25">
      <c r="A30" s="15" t="s">
        <v>4</v>
      </c>
      <c r="B30" s="132" t="s">
        <v>3</v>
      </c>
      <c r="C30" s="217"/>
      <c r="D30" s="216">
        <v>0</v>
      </c>
      <c r="E30" s="216">
        <v>0</v>
      </c>
      <c r="F30" s="216">
        <v>0</v>
      </c>
      <c r="G30" s="216">
        <v>0</v>
      </c>
      <c r="H30" s="216">
        <v>0</v>
      </c>
      <c r="I30" s="216">
        <v>0</v>
      </c>
      <c r="J30" s="216">
        <v>0</v>
      </c>
      <c r="K30" s="216">
        <v>0</v>
      </c>
      <c r="L30" s="216">
        <v>0</v>
      </c>
      <c r="M30" s="216">
        <v>0</v>
      </c>
      <c r="N30" s="216">
        <v>0</v>
      </c>
      <c r="O30" s="216">
        <v>0</v>
      </c>
      <c r="P30" s="216">
        <v>0</v>
      </c>
      <c r="Q30" s="216">
        <v>0</v>
      </c>
      <c r="R30" s="216">
        <v>0</v>
      </c>
      <c r="S30" s="216">
        <v>0</v>
      </c>
      <c r="T30" s="216">
        <v>0</v>
      </c>
      <c r="U30" s="216">
        <v>0</v>
      </c>
      <c r="V30" s="216">
        <v>0</v>
      </c>
      <c r="W30" s="216">
        <v>0</v>
      </c>
      <c r="X30" s="216">
        <v>0</v>
      </c>
      <c r="Y30" s="216">
        <f>'[4]4'!AV33</f>
        <v>0</v>
      </c>
      <c r="Z30" s="216">
        <f>Z31</f>
        <v>0.17249999999999999</v>
      </c>
      <c r="AA30" s="216">
        <f>AA31</f>
        <v>0.16</v>
      </c>
      <c r="AB30" s="216">
        <f>AB31</f>
        <v>0</v>
      </c>
      <c r="AC30" s="216">
        <f>AC31</f>
        <v>0</v>
      </c>
      <c r="AD30" s="216">
        <f>AD31</f>
        <v>0</v>
      </c>
      <c r="AE30" s="216">
        <f>AE31</f>
        <v>0</v>
      </c>
      <c r="AF30" s="216">
        <f>AF31</f>
        <v>0</v>
      </c>
      <c r="AG30" s="216">
        <f>AG31</f>
        <v>0.17249999999999999</v>
      </c>
      <c r="AH30" s="216">
        <f>AH31</f>
        <v>0.16</v>
      </c>
      <c r="AI30" s="216">
        <f>AI31</f>
        <v>0</v>
      </c>
      <c r="AJ30" s="216">
        <f>AJ31</f>
        <v>0</v>
      </c>
      <c r="AK30" s="216">
        <f>AK31</f>
        <v>0</v>
      </c>
      <c r="AL30" s="268">
        <f>AL31</f>
        <v>0</v>
      </c>
      <c r="AM30" s="261"/>
      <c r="AN30" s="261"/>
      <c r="AO30" s="261"/>
    </row>
    <row r="31" spans="1:41" ht="63" x14ac:dyDescent="0.25">
      <c r="A31" s="267" t="s">
        <v>2</v>
      </c>
      <c r="B31" s="267" t="s">
        <v>74</v>
      </c>
      <c r="C31" s="217" t="s">
        <v>505</v>
      </c>
      <c r="D31" s="213">
        <v>0</v>
      </c>
      <c r="E31" s="213">
        <v>0</v>
      </c>
      <c r="F31" s="213">
        <v>0</v>
      </c>
      <c r="G31" s="213">
        <v>0</v>
      </c>
      <c r="H31" s="213">
        <v>0</v>
      </c>
      <c r="I31" s="213">
        <v>0</v>
      </c>
      <c r="J31" s="213">
        <v>0</v>
      </c>
      <c r="K31" s="213">
        <v>0</v>
      </c>
      <c r="L31" s="213">
        <v>0</v>
      </c>
      <c r="M31" s="213">
        <v>0</v>
      </c>
      <c r="N31" s="213">
        <v>0</v>
      </c>
      <c r="O31" s="213">
        <v>0</v>
      </c>
      <c r="P31" s="213">
        <v>0</v>
      </c>
      <c r="Q31" s="213">
        <v>0</v>
      </c>
      <c r="R31" s="213">
        <v>0</v>
      </c>
      <c r="S31" s="213">
        <v>0</v>
      </c>
      <c r="T31" s="213">
        <v>0</v>
      </c>
      <c r="U31" s="213">
        <v>0</v>
      </c>
      <c r="V31" s="213">
        <v>0</v>
      </c>
      <c r="W31" s="213">
        <v>0</v>
      </c>
      <c r="X31" s="213">
        <v>0</v>
      </c>
      <c r="Y31" s="213">
        <f>'[4]4'!AV34</f>
        <v>0</v>
      </c>
      <c r="Z31" s="214">
        <f>0.207/1.2</f>
        <v>0.17249999999999999</v>
      </c>
      <c r="AA31" s="214">
        <v>0.16</v>
      </c>
      <c r="AB31" s="213">
        <f>'[4]4'!AY34</f>
        <v>0</v>
      </c>
      <c r="AC31" s="213">
        <f>'[4]4'!AZ34</f>
        <v>0</v>
      </c>
      <c r="AD31" s="213">
        <f>'[4]4'!BA34</f>
        <v>0</v>
      </c>
      <c r="AE31" s="213">
        <f>'[4]4'!BB34</f>
        <v>0</v>
      </c>
      <c r="AF31" s="213">
        <f>'[4]4'!BC34</f>
        <v>0</v>
      </c>
      <c r="AG31" s="213">
        <f>E31+L31+S31+Z31</f>
        <v>0.17249999999999999</v>
      </c>
      <c r="AH31" s="213">
        <f>F31+M31+T31+AA31</f>
        <v>0.16</v>
      </c>
      <c r="AI31" s="213">
        <f>G31+N31+U31+AB31</f>
        <v>0</v>
      </c>
      <c r="AJ31" s="213">
        <f>H31+O31+V31+AC31</f>
        <v>0</v>
      </c>
      <c r="AK31" s="213">
        <f>I31+P31+W31+AD31</f>
        <v>0</v>
      </c>
      <c r="AL31" s="213">
        <f>J31+Q31+X31+AE31</f>
        <v>0</v>
      </c>
      <c r="AM31" s="266"/>
      <c r="AN31" s="266"/>
      <c r="AO31" s="261"/>
    </row>
    <row r="32" spans="1:41" x14ac:dyDescent="0.25">
      <c r="AM32" s="261"/>
      <c r="AN32" s="261"/>
      <c r="AO32" s="261"/>
    </row>
    <row r="37" spans="2:36" s="2" customFormat="1" x14ac:dyDescent="0.25">
      <c r="B37" s="68" t="s">
        <v>1</v>
      </c>
      <c r="C37" s="68"/>
      <c r="D37" s="68"/>
      <c r="F37" s="3"/>
      <c r="G37" s="75" t="s">
        <v>110</v>
      </c>
      <c r="H37" s="3"/>
      <c r="I37" s="3"/>
      <c r="J37" s="3"/>
      <c r="K37" s="3"/>
      <c r="L37" s="3"/>
      <c r="M37" s="3"/>
      <c r="N37" s="3"/>
      <c r="O37" s="3"/>
      <c r="P37" s="3"/>
      <c r="Q37" s="3"/>
      <c r="R37" s="3"/>
      <c r="S37" s="74"/>
      <c r="T37" s="3"/>
      <c r="U37" s="3"/>
    </row>
    <row r="38" spans="2:36" s="2" customFormat="1" ht="15" x14ac:dyDescent="0.25">
      <c r="B38" s="3"/>
      <c r="C38" s="3"/>
      <c r="D38" s="3"/>
      <c r="E38" s="3"/>
      <c r="F38" s="3"/>
      <c r="G38" s="3"/>
      <c r="H38" s="3"/>
      <c r="I38" s="3"/>
      <c r="J38" s="3"/>
      <c r="K38" s="3"/>
      <c r="L38" s="3"/>
      <c r="M38" s="3"/>
      <c r="N38" s="3"/>
      <c r="O38" s="3"/>
      <c r="P38" s="3"/>
      <c r="Q38" s="3"/>
      <c r="R38" s="3"/>
      <c r="S38" s="74"/>
      <c r="T38" s="3"/>
      <c r="U38" s="3"/>
    </row>
    <row r="39" spans="2:36" s="2" customFormat="1" ht="15" x14ac:dyDescent="0.25">
      <c r="B39" s="3"/>
      <c r="C39" s="3"/>
      <c r="D39" s="3"/>
      <c r="E39" s="3"/>
      <c r="F39" s="3"/>
      <c r="G39" s="3"/>
      <c r="H39" s="3"/>
      <c r="I39" s="3"/>
      <c r="J39" s="3"/>
      <c r="K39" s="3"/>
      <c r="L39" s="3"/>
      <c r="M39" s="3"/>
      <c r="N39" s="3"/>
      <c r="O39" s="3"/>
      <c r="P39" s="3"/>
      <c r="Q39" s="3"/>
      <c r="R39" s="3"/>
      <c r="S39" s="74"/>
      <c r="T39" s="3"/>
      <c r="U39" s="3"/>
    </row>
    <row r="40" spans="2:36" s="2" customFormat="1" ht="15" x14ac:dyDescent="0.25">
      <c r="B40" s="3"/>
      <c r="C40" s="3"/>
      <c r="D40" s="3"/>
      <c r="E40" s="3"/>
      <c r="F40" s="3"/>
      <c r="G40" s="3"/>
      <c r="H40" s="3"/>
      <c r="I40" s="3"/>
      <c r="J40" s="3"/>
      <c r="K40" s="3"/>
      <c r="L40" s="3"/>
      <c r="M40" s="3"/>
      <c r="N40" s="3"/>
      <c r="O40" s="3"/>
      <c r="P40" s="3"/>
      <c r="Q40" s="3"/>
      <c r="R40" s="3"/>
      <c r="S40" s="74"/>
      <c r="T40" s="3"/>
      <c r="U40" s="3"/>
    </row>
    <row r="41" spans="2:36" s="2" customFormat="1" x14ac:dyDescent="0.25">
      <c r="B41" s="59" t="s">
        <v>460</v>
      </c>
      <c r="C41" s="59"/>
      <c r="D41" s="4"/>
      <c r="F41" s="4"/>
      <c r="G41" s="6" t="s">
        <v>459</v>
      </c>
      <c r="H41" s="4"/>
      <c r="I41" s="4"/>
      <c r="J41" s="4"/>
      <c r="K41" s="4"/>
      <c r="L41" s="3"/>
      <c r="M41" s="3"/>
      <c r="N41" s="3"/>
      <c r="O41" s="3"/>
      <c r="P41" s="3"/>
      <c r="Q41" s="3"/>
      <c r="R41" s="3"/>
      <c r="S41" s="74"/>
      <c r="T41" s="3"/>
      <c r="U41" s="3"/>
    </row>
    <row r="42" spans="2:36" s="2" customFormat="1" ht="15" x14ac:dyDescent="0.25">
      <c r="B42" s="3"/>
      <c r="C42" s="3"/>
      <c r="D42" s="3"/>
      <c r="E42" s="3"/>
      <c r="F42" s="3"/>
      <c r="G42" s="3"/>
      <c r="H42" s="3"/>
      <c r="I42" s="3"/>
      <c r="J42" s="3"/>
      <c r="K42" s="3"/>
      <c r="L42" s="3"/>
      <c r="M42" s="3"/>
      <c r="N42" s="3"/>
      <c r="O42" s="3"/>
      <c r="P42" s="3"/>
      <c r="Q42" s="3"/>
      <c r="R42" s="3"/>
      <c r="S42" s="74"/>
      <c r="T42" s="3"/>
      <c r="U42" s="3"/>
    </row>
    <row r="46" spans="2:36" x14ac:dyDescent="0.25">
      <c r="AJ46" s="71" t="s">
        <v>458</v>
      </c>
    </row>
  </sheetData>
  <mergeCells count="23">
    <mergeCell ref="D16:J16"/>
    <mergeCell ref="K16:Q16"/>
    <mergeCell ref="R16:X16"/>
    <mergeCell ref="Y16:AE16"/>
    <mergeCell ref="AF16:AL16"/>
    <mergeCell ref="D15:AL15"/>
    <mergeCell ref="B37:D37"/>
    <mergeCell ref="A14:AL14"/>
    <mergeCell ref="A15:A18"/>
    <mergeCell ref="B15:B18"/>
    <mergeCell ref="C15:C18"/>
    <mergeCell ref="E17:J17"/>
    <mergeCell ref="L17:Q17"/>
    <mergeCell ref="S17:X17"/>
    <mergeCell ref="Z17:AE17"/>
    <mergeCell ref="AG17:AL17"/>
    <mergeCell ref="A12:AL12"/>
    <mergeCell ref="A13:AL13"/>
    <mergeCell ref="A5:AL5"/>
    <mergeCell ref="A10:AL10"/>
    <mergeCell ref="A4:AL4"/>
    <mergeCell ref="A7:AL7"/>
    <mergeCell ref="A8:AL8"/>
  </mergeCells>
  <pageMargins left="0.70866141732283472" right="0.70866141732283472" top="0.74803149606299213" bottom="0.74803149606299213" header="0.31496062992125984" footer="0.31496062992125984"/>
  <pageSetup paperSize="8"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8"/>
  <sheetViews>
    <sheetView view="pageBreakPreview" topLeftCell="A23" zoomScale="60" zoomScaleNormal="100" workbookViewId="0">
      <selection activeCell="AD39" sqref="AD39"/>
    </sheetView>
  </sheetViews>
  <sheetFormatPr defaultRowHeight="15.75" x14ac:dyDescent="0.2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31" width="6" style="71" customWidth="1"/>
    <col min="32" max="32" width="16.125" style="71" customWidth="1"/>
    <col min="33"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x14ac:dyDescent="0.25">
      <c r="O1" s="72"/>
      <c r="P1" s="72"/>
      <c r="Q1" s="72"/>
      <c r="R1" s="72"/>
      <c r="S1" s="72"/>
      <c r="T1" s="72"/>
      <c r="U1" s="72"/>
      <c r="V1" s="72"/>
      <c r="W1" s="72"/>
      <c r="X1" s="72"/>
      <c r="Y1" s="72"/>
      <c r="Z1" s="72"/>
      <c r="AA1" s="72"/>
      <c r="AB1" s="72"/>
      <c r="AC1" s="72"/>
      <c r="AL1" s="211" t="s">
        <v>502</v>
      </c>
    </row>
    <row r="2" spans="1:67" ht="18.75" x14ac:dyDescent="0.3">
      <c r="O2" s="72"/>
      <c r="P2" s="72"/>
      <c r="Q2" s="72"/>
      <c r="R2" s="72"/>
      <c r="S2" s="72"/>
      <c r="T2" s="72"/>
      <c r="U2" s="72"/>
      <c r="V2" s="72"/>
      <c r="W2" s="72"/>
      <c r="X2" s="72"/>
      <c r="Y2" s="72"/>
      <c r="Z2" s="72"/>
      <c r="AA2" s="72"/>
      <c r="AB2" s="72"/>
      <c r="AC2" s="72"/>
      <c r="AL2" s="167" t="s">
        <v>317</v>
      </c>
    </row>
    <row r="3" spans="1:67" ht="18.75" x14ac:dyDescent="0.3">
      <c r="O3" s="72"/>
      <c r="P3" s="72"/>
      <c r="Q3" s="72"/>
      <c r="R3" s="72"/>
      <c r="S3" s="72"/>
      <c r="T3" s="72"/>
      <c r="U3" s="72"/>
      <c r="V3" s="72"/>
      <c r="W3" s="72"/>
      <c r="X3" s="72"/>
      <c r="Y3" s="72"/>
      <c r="Z3" s="72"/>
      <c r="AA3" s="72"/>
      <c r="AB3" s="72"/>
      <c r="AC3" s="72"/>
      <c r="AL3" s="167" t="s">
        <v>316</v>
      </c>
    </row>
    <row r="4" spans="1:67" ht="18.75" x14ac:dyDescent="0.3">
      <c r="A4" s="264" t="s">
        <v>501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row>
    <row r="5" spans="1:67" ht="18.75" x14ac:dyDescent="0.3">
      <c r="A5" s="56" t="s">
        <v>95</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67" x14ac:dyDescent="0.25">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row>
    <row r="7" spans="1:67" ht="18.75" x14ac:dyDescent="0.25">
      <c r="A7" s="54" t="s">
        <v>314</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row>
    <row r="8" spans="1:67" x14ac:dyDescent="0.25">
      <c r="A8" s="55" t="s">
        <v>56</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row>
    <row r="9" spans="1:67" x14ac:dyDescent="0.2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row>
    <row r="10" spans="1:67" x14ac:dyDescent="0.25">
      <c r="A10" s="58" t="s">
        <v>60</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254"/>
      <c r="AN10" s="254"/>
      <c r="AO10" s="254"/>
      <c r="AP10" s="254"/>
      <c r="AQ10" s="254"/>
      <c r="AR10" s="254"/>
      <c r="AS10" s="254"/>
      <c r="AT10" s="254"/>
      <c r="AU10" s="254"/>
      <c r="AV10" s="254"/>
      <c r="AW10" s="254"/>
      <c r="AX10" s="254"/>
      <c r="AY10" s="254"/>
      <c r="AZ10" s="254"/>
      <c r="BA10" s="254"/>
      <c r="BB10" s="254"/>
      <c r="BC10" s="254"/>
      <c r="BD10" s="254"/>
      <c r="BE10" s="254"/>
      <c r="BF10" s="254"/>
    </row>
    <row r="11" spans="1:67" ht="18.75" x14ac:dyDescent="0.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263"/>
      <c r="AN11" s="263"/>
      <c r="AO11" s="263"/>
      <c r="AP11" s="263"/>
      <c r="AQ11" s="263"/>
      <c r="AR11" s="263"/>
      <c r="AS11" s="263"/>
      <c r="AT11" s="263"/>
      <c r="AU11" s="263"/>
      <c r="AV11" s="263"/>
      <c r="AW11" s="263"/>
      <c r="AX11" s="263"/>
    </row>
    <row r="12" spans="1:67" ht="18.75" x14ac:dyDescent="0.25">
      <c r="A12" s="252"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row>
    <row r="13" spans="1:67" ht="15.75" customHeight="1" x14ac:dyDescent="0.25">
      <c r="A13" s="250" t="s">
        <v>55</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row>
    <row r="14" spans="1:67"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6"/>
      <c r="AN14" s="246"/>
      <c r="AO14" s="246"/>
      <c r="AP14" s="246"/>
      <c r="AQ14" s="262"/>
      <c r="AR14" s="262"/>
      <c r="AS14" s="262"/>
      <c r="AT14" s="262"/>
      <c r="AU14" s="262"/>
      <c r="AV14" s="262"/>
      <c r="AW14" s="262"/>
      <c r="AX14" s="262"/>
      <c r="AY14" s="262"/>
      <c r="AZ14" s="262"/>
      <c r="BA14" s="262"/>
      <c r="BB14" s="262"/>
      <c r="BC14" s="262"/>
      <c r="BD14" s="262"/>
      <c r="BE14" s="262"/>
      <c r="BF14" s="262"/>
    </row>
    <row r="15" spans="1:67" ht="19.5" customHeight="1" x14ac:dyDescent="0.25">
      <c r="A15" s="242" t="s">
        <v>54</v>
      </c>
      <c r="B15" s="228" t="s">
        <v>53</v>
      </c>
      <c r="C15" s="228" t="s">
        <v>52</v>
      </c>
      <c r="D15" s="230" t="s">
        <v>500</v>
      </c>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61"/>
      <c r="AN15" s="261"/>
      <c r="AO15" s="261"/>
      <c r="AP15" s="261"/>
    </row>
    <row r="16" spans="1:67" ht="43.5" customHeight="1" x14ac:dyDescent="0.25">
      <c r="A16" s="229"/>
      <c r="B16" s="228"/>
      <c r="C16" s="228"/>
      <c r="D16" s="230" t="s">
        <v>499</v>
      </c>
      <c r="E16" s="230"/>
      <c r="F16" s="230"/>
      <c r="G16" s="230"/>
      <c r="H16" s="230"/>
      <c r="I16" s="230"/>
      <c r="J16" s="230"/>
      <c r="K16" s="230" t="s">
        <v>498</v>
      </c>
      <c r="L16" s="230"/>
      <c r="M16" s="230"/>
      <c r="N16" s="230"/>
      <c r="O16" s="230"/>
      <c r="P16" s="230"/>
      <c r="Q16" s="230"/>
      <c r="R16" s="230" t="s">
        <v>497</v>
      </c>
      <c r="S16" s="230"/>
      <c r="T16" s="230"/>
      <c r="U16" s="230"/>
      <c r="V16" s="230"/>
      <c r="W16" s="230"/>
      <c r="X16" s="230"/>
      <c r="Y16" s="230" t="s">
        <v>496</v>
      </c>
      <c r="Z16" s="230"/>
      <c r="AA16" s="230"/>
      <c r="AB16" s="230"/>
      <c r="AC16" s="230"/>
      <c r="AD16" s="230"/>
      <c r="AE16" s="230"/>
      <c r="AF16" s="228" t="s">
        <v>495</v>
      </c>
      <c r="AG16" s="228"/>
      <c r="AH16" s="228"/>
      <c r="AI16" s="228"/>
      <c r="AJ16" s="228"/>
      <c r="AK16" s="228"/>
      <c r="AL16" s="228"/>
      <c r="AM16" s="261"/>
      <c r="AN16" s="261"/>
      <c r="AO16" s="261"/>
      <c r="AP16" s="261"/>
    </row>
    <row r="17" spans="1:41" ht="43.5" customHeight="1" x14ac:dyDescent="0.25">
      <c r="A17" s="229"/>
      <c r="B17" s="228"/>
      <c r="C17" s="228"/>
      <c r="D17" s="231" t="s">
        <v>442</v>
      </c>
      <c r="E17" s="230" t="s">
        <v>441</v>
      </c>
      <c r="F17" s="230"/>
      <c r="G17" s="230"/>
      <c r="H17" s="230"/>
      <c r="I17" s="230"/>
      <c r="J17" s="230"/>
      <c r="K17" s="231" t="s">
        <v>442</v>
      </c>
      <c r="L17" s="228" t="s">
        <v>441</v>
      </c>
      <c r="M17" s="228"/>
      <c r="N17" s="228"/>
      <c r="O17" s="228"/>
      <c r="P17" s="228"/>
      <c r="Q17" s="228"/>
      <c r="R17" s="231" t="s">
        <v>442</v>
      </c>
      <c r="S17" s="228" t="s">
        <v>441</v>
      </c>
      <c r="T17" s="228"/>
      <c r="U17" s="228"/>
      <c r="V17" s="228"/>
      <c r="W17" s="228"/>
      <c r="X17" s="228"/>
      <c r="Y17" s="231" t="s">
        <v>442</v>
      </c>
      <c r="Z17" s="228" t="s">
        <v>441</v>
      </c>
      <c r="AA17" s="228"/>
      <c r="AB17" s="228"/>
      <c r="AC17" s="228"/>
      <c r="AD17" s="228"/>
      <c r="AE17" s="228"/>
      <c r="AF17" s="231" t="s">
        <v>442</v>
      </c>
      <c r="AG17" s="228" t="s">
        <v>441</v>
      </c>
      <c r="AH17" s="228"/>
      <c r="AI17" s="228"/>
      <c r="AJ17" s="228"/>
      <c r="AK17" s="228"/>
      <c r="AL17" s="228"/>
    </row>
    <row r="18" spans="1:41" ht="87.75" customHeight="1" x14ac:dyDescent="0.25">
      <c r="A18" s="226"/>
      <c r="B18" s="228"/>
      <c r="C18" s="228"/>
      <c r="D18" s="134" t="s">
        <v>440</v>
      </c>
      <c r="E18" s="134" t="s">
        <v>440</v>
      </c>
      <c r="F18" s="227" t="s">
        <v>439</v>
      </c>
      <c r="G18" s="227" t="s">
        <v>438</v>
      </c>
      <c r="H18" s="227" t="s">
        <v>437</v>
      </c>
      <c r="I18" s="227" t="s">
        <v>436</v>
      </c>
      <c r="J18" s="227" t="s">
        <v>435</v>
      </c>
      <c r="K18" s="134" t="s">
        <v>440</v>
      </c>
      <c r="L18" s="134" t="s">
        <v>440</v>
      </c>
      <c r="M18" s="227" t="s">
        <v>439</v>
      </c>
      <c r="N18" s="227" t="s">
        <v>438</v>
      </c>
      <c r="O18" s="227" t="s">
        <v>437</v>
      </c>
      <c r="P18" s="227" t="s">
        <v>436</v>
      </c>
      <c r="Q18" s="227" t="s">
        <v>435</v>
      </c>
      <c r="R18" s="134" t="s">
        <v>440</v>
      </c>
      <c r="S18" s="134" t="s">
        <v>440</v>
      </c>
      <c r="T18" s="227" t="s">
        <v>439</v>
      </c>
      <c r="U18" s="227" t="s">
        <v>438</v>
      </c>
      <c r="V18" s="227" t="s">
        <v>437</v>
      </c>
      <c r="W18" s="227" t="s">
        <v>436</v>
      </c>
      <c r="X18" s="227" t="s">
        <v>435</v>
      </c>
      <c r="Y18" s="134" t="s">
        <v>440</v>
      </c>
      <c r="Z18" s="134" t="s">
        <v>440</v>
      </c>
      <c r="AA18" s="227" t="s">
        <v>439</v>
      </c>
      <c r="AB18" s="227" t="s">
        <v>438</v>
      </c>
      <c r="AC18" s="227" t="s">
        <v>437</v>
      </c>
      <c r="AD18" s="227" t="s">
        <v>436</v>
      </c>
      <c r="AE18" s="227" t="s">
        <v>435</v>
      </c>
      <c r="AF18" s="134" t="s">
        <v>440</v>
      </c>
      <c r="AG18" s="134" t="s">
        <v>440</v>
      </c>
      <c r="AH18" s="227" t="s">
        <v>439</v>
      </c>
      <c r="AI18" s="227" t="s">
        <v>438</v>
      </c>
      <c r="AJ18" s="227" t="s">
        <v>437</v>
      </c>
      <c r="AK18" s="227" t="s">
        <v>436</v>
      </c>
      <c r="AL18" s="227" t="s">
        <v>435</v>
      </c>
    </row>
    <row r="19" spans="1:41" x14ac:dyDescent="0.25">
      <c r="A19" s="225">
        <v>1</v>
      </c>
      <c r="B19" s="225">
        <v>2</v>
      </c>
      <c r="C19" s="225">
        <v>3</v>
      </c>
      <c r="D19" s="224" t="s">
        <v>494</v>
      </c>
      <c r="E19" s="224" t="s">
        <v>493</v>
      </c>
      <c r="F19" s="224" t="s">
        <v>492</v>
      </c>
      <c r="G19" s="224" t="s">
        <v>491</v>
      </c>
      <c r="H19" s="224" t="s">
        <v>490</v>
      </c>
      <c r="I19" s="224" t="s">
        <v>489</v>
      </c>
      <c r="J19" s="224" t="s">
        <v>488</v>
      </c>
      <c r="K19" s="224" t="s">
        <v>487</v>
      </c>
      <c r="L19" s="224" t="s">
        <v>486</v>
      </c>
      <c r="M19" s="224" t="s">
        <v>485</v>
      </c>
      <c r="N19" s="224" t="s">
        <v>484</v>
      </c>
      <c r="O19" s="224" t="s">
        <v>483</v>
      </c>
      <c r="P19" s="224" t="s">
        <v>482</v>
      </c>
      <c r="Q19" s="224" t="s">
        <v>481</v>
      </c>
      <c r="R19" s="224" t="s">
        <v>480</v>
      </c>
      <c r="S19" s="224" t="s">
        <v>479</v>
      </c>
      <c r="T19" s="224" t="s">
        <v>478</v>
      </c>
      <c r="U19" s="224" t="s">
        <v>477</v>
      </c>
      <c r="V19" s="224" t="s">
        <v>476</v>
      </c>
      <c r="W19" s="224" t="s">
        <v>475</v>
      </c>
      <c r="X19" s="224" t="s">
        <v>474</v>
      </c>
      <c r="Y19" s="224" t="s">
        <v>473</v>
      </c>
      <c r="Z19" s="224" t="s">
        <v>472</v>
      </c>
      <c r="AA19" s="224" t="s">
        <v>471</v>
      </c>
      <c r="AB19" s="224" t="s">
        <v>470</v>
      </c>
      <c r="AC19" s="224" t="s">
        <v>469</v>
      </c>
      <c r="AD19" s="224" t="s">
        <v>468</v>
      </c>
      <c r="AE19" s="224" t="s">
        <v>467</v>
      </c>
      <c r="AF19" s="224" t="s">
        <v>466</v>
      </c>
      <c r="AG19" s="224" t="s">
        <v>465</v>
      </c>
      <c r="AH19" s="224" t="s">
        <v>464</v>
      </c>
      <c r="AI19" s="224" t="s">
        <v>463</v>
      </c>
      <c r="AJ19" s="224" t="s">
        <v>364</v>
      </c>
      <c r="AK19" s="224" t="s">
        <v>462</v>
      </c>
      <c r="AL19" s="224" t="s">
        <v>461</v>
      </c>
    </row>
    <row r="20" spans="1:41" ht="31.5" x14ac:dyDescent="0.25">
      <c r="A20" s="217" t="str">
        <f>'[2]2'!A18</f>
        <v>0</v>
      </c>
      <c r="B20" s="217" t="str">
        <f>'[2]2'!B18</f>
        <v>ВСЕГО по инвестиционной программе, в том числе:</v>
      </c>
      <c r="C20" s="223">
        <v>0</v>
      </c>
      <c r="D20" s="216">
        <f>SUM(D21:D23)</f>
        <v>0</v>
      </c>
      <c r="E20" s="216">
        <f>SUM(E21:E23)</f>
        <v>0</v>
      </c>
      <c r="F20" s="216">
        <f>SUM(F21:F23)</f>
        <v>0</v>
      </c>
      <c r="G20" s="216">
        <f>SUM(G21:G23)</f>
        <v>0</v>
      </c>
      <c r="H20" s="216">
        <f>SUM(H21:H23)</f>
        <v>0</v>
      </c>
      <c r="I20" s="216">
        <f>SUM(I21:I23)</f>
        <v>0</v>
      </c>
      <c r="J20" s="216">
        <f>SUM(J21:J23)</f>
        <v>0</v>
      </c>
      <c r="K20" s="216">
        <f>SUM(K21:K23)</f>
        <v>0</v>
      </c>
      <c r="L20" s="216">
        <f>SUM(L21:L23)</f>
        <v>0</v>
      </c>
      <c r="M20" s="216">
        <f>SUM(M21:M23)</f>
        <v>0</v>
      </c>
      <c r="N20" s="216">
        <f>SUM(N21:N23)</f>
        <v>0</v>
      </c>
      <c r="O20" s="216">
        <f>SUM(O21:O23)</f>
        <v>0</v>
      </c>
      <c r="P20" s="216">
        <f>SUM(P21:P23)</f>
        <v>0</v>
      </c>
      <c r="Q20" s="216">
        <f>SUM(Q21:Q23)</f>
        <v>0</v>
      </c>
      <c r="R20" s="216">
        <f>SUM(R21:R23)</f>
        <v>0</v>
      </c>
      <c r="S20" s="216">
        <f>SUM(S21:S23)</f>
        <v>0</v>
      </c>
      <c r="T20" s="216">
        <f>SUM(T21:T23)</f>
        <v>0</v>
      </c>
      <c r="U20" s="216">
        <f>SUM(U21:U23)</f>
        <v>0</v>
      </c>
      <c r="V20" s="216">
        <f>SUM(V21:V23)</f>
        <v>0</v>
      </c>
      <c r="W20" s="216">
        <f>SUM(W21:W23)</f>
        <v>0</v>
      </c>
      <c r="X20" s="216">
        <f>SUM(X21:X23)</f>
        <v>0</v>
      </c>
      <c r="Y20" s="216">
        <f>SUM(Y21:Y23)</f>
        <v>0</v>
      </c>
      <c r="Z20" s="216">
        <f>SUM(Z21:Z23)</f>
        <v>4.9375000000000009</v>
      </c>
      <c r="AA20" s="216">
        <f>SUM(AA21:AA23)</f>
        <v>0.25</v>
      </c>
      <c r="AB20" s="216">
        <f>SUM(AB21:AB23)</f>
        <v>0</v>
      </c>
      <c r="AC20" s="216">
        <f>SUM(AC21:AC23)</f>
        <v>1.68</v>
      </c>
      <c r="AD20" s="216">
        <f>SUM(AD21:AD23)</f>
        <v>0</v>
      </c>
      <c r="AE20" s="216">
        <f>SUM(AE21:AE23)</f>
        <v>0</v>
      </c>
      <c r="AF20" s="216">
        <f>SUM(AF21:AF23)</f>
        <v>0</v>
      </c>
      <c r="AG20" s="216">
        <f>SUM(AG21:AG23)</f>
        <v>4.9375000000000009</v>
      </c>
      <c r="AH20" s="216">
        <f>SUM(AH21:AH23)</f>
        <v>0.25</v>
      </c>
      <c r="AI20" s="216">
        <f>SUM(AI21:AI23)</f>
        <v>0</v>
      </c>
      <c r="AJ20" s="216">
        <f>SUM(AJ21:AJ23)</f>
        <v>1.68</v>
      </c>
      <c r="AK20" s="216">
        <f>SUM(AK21:AK23)</f>
        <v>0</v>
      </c>
      <c r="AL20" s="216">
        <f>SUM(AL21:AL23)</f>
        <v>0</v>
      </c>
    </row>
    <row r="21" spans="1:41" x14ac:dyDescent="0.25">
      <c r="A21" s="217" t="str">
        <f>'[2]2'!A19</f>
        <v>0.1</v>
      </c>
      <c r="B21" s="217" t="str">
        <f>'[2]2'!B19</f>
        <v>Технологическое присоединение, всего</v>
      </c>
      <c r="C21" s="223">
        <v>0</v>
      </c>
      <c r="D21" s="216">
        <f>D24</f>
        <v>0</v>
      </c>
      <c r="E21" s="216">
        <f>E24</f>
        <v>0</v>
      </c>
      <c r="F21" s="216">
        <f>F24</f>
        <v>0</v>
      </c>
      <c r="G21" s="216">
        <f>G24</f>
        <v>0</v>
      </c>
      <c r="H21" s="216">
        <f>H24</f>
        <v>0</v>
      </c>
      <c r="I21" s="216">
        <f>I24</f>
        <v>0</v>
      </c>
      <c r="J21" s="216">
        <f>J24</f>
        <v>0</v>
      </c>
      <c r="K21" s="216">
        <f>K24</f>
        <v>0</v>
      </c>
      <c r="L21" s="216">
        <f>L24</f>
        <v>0</v>
      </c>
      <c r="M21" s="216">
        <f>M24</f>
        <v>0</v>
      </c>
      <c r="N21" s="216">
        <f>N24</f>
        <v>0</v>
      </c>
      <c r="O21" s="216">
        <f>O24</f>
        <v>0</v>
      </c>
      <c r="P21" s="216">
        <f>P24</f>
        <v>0</v>
      </c>
      <c r="Q21" s="216">
        <f>Q24</f>
        <v>0</v>
      </c>
      <c r="R21" s="216">
        <f>R24</f>
        <v>0</v>
      </c>
      <c r="S21" s="216">
        <f>S24</f>
        <v>0</v>
      </c>
      <c r="T21" s="216">
        <f>T24</f>
        <v>0</v>
      </c>
      <c r="U21" s="216">
        <f>U24</f>
        <v>0</v>
      </c>
      <c r="V21" s="216">
        <f>V24</f>
        <v>0</v>
      </c>
      <c r="W21" s="216">
        <f>W24</f>
        <v>0</v>
      </c>
      <c r="X21" s="216">
        <f>X24</f>
        <v>0</v>
      </c>
      <c r="Y21" s="216">
        <f>Y24</f>
        <v>0</v>
      </c>
      <c r="Z21" s="216">
        <f>Z24</f>
        <v>0</v>
      </c>
      <c r="AA21" s="216">
        <f>AA24</f>
        <v>0</v>
      </c>
      <c r="AB21" s="216">
        <f>AB24</f>
        <v>0</v>
      </c>
      <c r="AC21" s="216">
        <f>AC24</f>
        <v>0</v>
      </c>
      <c r="AD21" s="216">
        <f>AD24</f>
        <v>0</v>
      </c>
      <c r="AE21" s="216">
        <f>AE24</f>
        <v>0</v>
      </c>
      <c r="AF21" s="216">
        <f>AF24</f>
        <v>0</v>
      </c>
      <c r="AG21" s="216">
        <f>AG24</f>
        <v>0</v>
      </c>
      <c r="AH21" s="216">
        <f>AH24</f>
        <v>0</v>
      </c>
      <c r="AI21" s="216">
        <f>AI24</f>
        <v>0</v>
      </c>
      <c r="AJ21" s="216">
        <f>AJ24</f>
        <v>0</v>
      </c>
      <c r="AK21" s="216">
        <f>AK24</f>
        <v>0</v>
      </c>
      <c r="AL21" s="216">
        <f>AL24</f>
        <v>0</v>
      </c>
    </row>
    <row r="22" spans="1:41" ht="31.5" x14ac:dyDescent="0.25">
      <c r="A22" s="217" t="str">
        <f>'[2]2'!A20</f>
        <v>0.2</v>
      </c>
      <c r="B22" s="217" t="str">
        <f>'[2]2'!B20</f>
        <v>Реконструкция, модернизация, техническое перевооружение, всего</v>
      </c>
      <c r="C22" s="223">
        <v>0</v>
      </c>
      <c r="D22" s="216">
        <f>D26</f>
        <v>0</v>
      </c>
      <c r="E22" s="216">
        <f>E26</f>
        <v>0</v>
      </c>
      <c r="F22" s="216">
        <f>F26</f>
        <v>0</v>
      </c>
      <c r="G22" s="216">
        <f>G26</f>
        <v>0</v>
      </c>
      <c r="H22" s="216">
        <f>H26</f>
        <v>0</v>
      </c>
      <c r="I22" s="216">
        <f>I26</f>
        <v>0</v>
      </c>
      <c r="J22" s="216">
        <f>J26</f>
        <v>0</v>
      </c>
      <c r="K22" s="216">
        <f>K26</f>
        <v>0</v>
      </c>
      <c r="L22" s="216">
        <f>L26</f>
        <v>0</v>
      </c>
      <c r="M22" s="216">
        <f>M26</f>
        <v>0</v>
      </c>
      <c r="N22" s="216">
        <f>N26</f>
        <v>0</v>
      </c>
      <c r="O22" s="216">
        <f>O26</f>
        <v>0</v>
      </c>
      <c r="P22" s="216">
        <f>P26</f>
        <v>0</v>
      </c>
      <c r="Q22" s="216">
        <f>Q26</f>
        <v>0</v>
      </c>
      <c r="R22" s="216">
        <f>R26</f>
        <v>0</v>
      </c>
      <c r="S22" s="216">
        <f>S26</f>
        <v>0</v>
      </c>
      <c r="T22" s="216">
        <f>T26</f>
        <v>0</v>
      </c>
      <c r="U22" s="216">
        <f>U26</f>
        <v>0</v>
      </c>
      <c r="V22" s="216">
        <f>V26</f>
        <v>0</v>
      </c>
      <c r="W22" s="216">
        <f>W26</f>
        <v>0</v>
      </c>
      <c r="X22" s="216">
        <f>X26</f>
        <v>0</v>
      </c>
      <c r="Y22" s="216">
        <f>Y26</f>
        <v>0</v>
      </c>
      <c r="Z22" s="216">
        <f>Z26</f>
        <v>4.703333333333334</v>
      </c>
      <c r="AA22" s="216">
        <f>AA26</f>
        <v>0</v>
      </c>
      <c r="AB22" s="216">
        <f>AB26</f>
        <v>0</v>
      </c>
      <c r="AC22" s="216">
        <f>AC26</f>
        <v>1.68</v>
      </c>
      <c r="AD22" s="216">
        <f>AD26</f>
        <v>0</v>
      </c>
      <c r="AE22" s="216">
        <f>AE26</f>
        <v>0</v>
      </c>
      <c r="AF22" s="216">
        <f>AF26</f>
        <v>0</v>
      </c>
      <c r="AG22" s="216">
        <f>AG26</f>
        <v>4.703333333333334</v>
      </c>
      <c r="AH22" s="216">
        <f>AH26</f>
        <v>0</v>
      </c>
      <c r="AI22" s="216">
        <f>AI26</f>
        <v>0</v>
      </c>
      <c r="AJ22" s="216">
        <f>AJ26</f>
        <v>1.68</v>
      </c>
      <c r="AK22" s="216">
        <f>AK26</f>
        <v>0</v>
      </c>
      <c r="AL22" s="216">
        <f>AL26</f>
        <v>0</v>
      </c>
    </row>
    <row r="23" spans="1:41" x14ac:dyDescent="0.25">
      <c r="A23" s="217" t="str">
        <f>'[2]2'!A21</f>
        <v>0.6</v>
      </c>
      <c r="B23" s="217" t="str">
        <f>'[2]2'!B21</f>
        <v>Прочие инвестиционные проекты, всего</v>
      </c>
      <c r="C23" s="223">
        <v>0</v>
      </c>
      <c r="D23" s="216">
        <f>D29</f>
        <v>0</v>
      </c>
      <c r="E23" s="216">
        <f>E29</f>
        <v>0</v>
      </c>
      <c r="F23" s="216">
        <f>F29</f>
        <v>0</v>
      </c>
      <c r="G23" s="216">
        <f>G29</f>
        <v>0</v>
      </c>
      <c r="H23" s="216">
        <f>H29</f>
        <v>0</v>
      </c>
      <c r="I23" s="216">
        <f>I29</f>
        <v>0</v>
      </c>
      <c r="J23" s="216">
        <f>J29</f>
        <v>0</v>
      </c>
      <c r="K23" s="216">
        <f>K29</f>
        <v>0</v>
      </c>
      <c r="L23" s="216">
        <f>L29</f>
        <v>0</v>
      </c>
      <c r="M23" s="216">
        <f>M29</f>
        <v>0</v>
      </c>
      <c r="N23" s="216">
        <f>N29</f>
        <v>0</v>
      </c>
      <c r="O23" s="216">
        <f>O29</f>
        <v>0</v>
      </c>
      <c r="P23" s="216">
        <f>P29</f>
        <v>0</v>
      </c>
      <c r="Q23" s="216">
        <f>Q29</f>
        <v>0</v>
      </c>
      <c r="R23" s="216">
        <f>R29</f>
        <v>0</v>
      </c>
      <c r="S23" s="216">
        <f>S29</f>
        <v>0</v>
      </c>
      <c r="T23" s="216">
        <f>T29</f>
        <v>0</v>
      </c>
      <c r="U23" s="216">
        <f>U29</f>
        <v>0</v>
      </c>
      <c r="V23" s="216">
        <f>V29</f>
        <v>0</v>
      </c>
      <c r="W23" s="216">
        <f>W29</f>
        <v>0</v>
      </c>
      <c r="X23" s="216">
        <f>X29</f>
        <v>0</v>
      </c>
      <c r="Y23" s="216">
        <f>Y29</f>
        <v>0</v>
      </c>
      <c r="Z23" s="216">
        <f>Z32</f>
        <v>0.23416666666666669</v>
      </c>
      <c r="AA23" s="216">
        <f>AA32</f>
        <v>0.25</v>
      </c>
      <c r="AB23" s="216">
        <f>AB32</f>
        <v>0</v>
      </c>
      <c r="AC23" s="216">
        <f>AC32</f>
        <v>0</v>
      </c>
      <c r="AD23" s="216">
        <f>AD32</f>
        <v>0</v>
      </c>
      <c r="AE23" s="216">
        <f>AE32</f>
        <v>0</v>
      </c>
      <c r="AF23" s="216">
        <f>AF32</f>
        <v>0</v>
      </c>
      <c r="AG23" s="216">
        <f>AG32</f>
        <v>0.23416666666666669</v>
      </c>
      <c r="AH23" s="216">
        <f>AH32</f>
        <v>0.25</v>
      </c>
      <c r="AI23" s="216">
        <f>AI32</f>
        <v>0</v>
      </c>
      <c r="AJ23" s="216">
        <f>AJ32</f>
        <v>0</v>
      </c>
      <c r="AK23" s="216">
        <f>AK32</f>
        <v>0</v>
      </c>
      <c r="AL23" s="216">
        <f>AL32</f>
        <v>0</v>
      </c>
    </row>
    <row r="24" spans="1:41" ht="31.5" x14ac:dyDescent="0.25">
      <c r="A24" s="217">
        <f>'[2]2'!A22</f>
        <v>0</v>
      </c>
      <c r="B24" s="217" t="str">
        <f>'[2]2'!B22</f>
        <v>Технологическое присоединение, всего, в том числе:</v>
      </c>
      <c r="C24" s="223">
        <v>0</v>
      </c>
      <c r="D24" s="216">
        <v>0</v>
      </c>
      <c r="E24" s="216">
        <v>0</v>
      </c>
      <c r="F24" s="216">
        <v>0</v>
      </c>
      <c r="G24" s="216">
        <v>0</v>
      </c>
      <c r="H24" s="216">
        <v>0</v>
      </c>
      <c r="I24" s="216">
        <v>0</v>
      </c>
      <c r="J24" s="216">
        <v>0</v>
      </c>
      <c r="K24" s="216">
        <v>0</v>
      </c>
      <c r="L24" s="216">
        <v>0</v>
      </c>
      <c r="M24" s="216">
        <v>0</v>
      </c>
      <c r="N24" s="216">
        <v>0</v>
      </c>
      <c r="O24" s="216">
        <v>0</v>
      </c>
      <c r="P24" s="216">
        <v>0</v>
      </c>
      <c r="Q24" s="216">
        <v>0</v>
      </c>
      <c r="R24" s="216">
        <v>0</v>
      </c>
      <c r="S24" s="216">
        <v>0</v>
      </c>
      <c r="T24" s="216">
        <v>0</v>
      </c>
      <c r="U24" s="216">
        <v>0</v>
      </c>
      <c r="V24" s="216">
        <v>0</v>
      </c>
      <c r="W24" s="216">
        <v>0</v>
      </c>
      <c r="X24" s="216">
        <v>0</v>
      </c>
      <c r="Y24" s="216">
        <v>0</v>
      </c>
      <c r="Z24" s="216">
        <v>0</v>
      </c>
      <c r="AA24" s="216">
        <v>0</v>
      </c>
      <c r="AB24" s="216">
        <v>0</v>
      </c>
      <c r="AC24" s="216">
        <v>0</v>
      </c>
      <c r="AD24" s="216">
        <v>0</v>
      </c>
      <c r="AE24" s="216">
        <v>0</v>
      </c>
      <c r="AF24" s="216">
        <v>0</v>
      </c>
      <c r="AG24" s="216">
        <v>0</v>
      </c>
      <c r="AH24" s="216">
        <v>0</v>
      </c>
      <c r="AI24" s="216">
        <v>0</v>
      </c>
      <c r="AJ24" s="216">
        <v>0</v>
      </c>
      <c r="AK24" s="216">
        <v>0</v>
      </c>
      <c r="AL24" s="216">
        <v>0</v>
      </c>
    </row>
    <row r="25" spans="1:41" x14ac:dyDescent="0.25">
      <c r="A25" s="217">
        <f>'[2]2'!A23</f>
        <v>0</v>
      </c>
      <c r="B25" s="217" t="str">
        <f>'[2]2'!B23</f>
        <v>Республика Марий Эл</v>
      </c>
      <c r="C25" s="223">
        <v>0</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row>
    <row r="26" spans="1:41" ht="47.25" x14ac:dyDescent="0.25">
      <c r="A26" s="217" t="str">
        <f>'[2]2'!A24</f>
        <v>1.2.2</v>
      </c>
      <c r="B26" s="217" t="str">
        <f>'[2]2'!B24</f>
        <v>Реконструкция, модернизация, техническое перевооружение линий электропередачи, всего, в том числе:</v>
      </c>
      <c r="C26" s="223">
        <v>0</v>
      </c>
      <c r="D26" s="216">
        <f>D27</f>
        <v>0</v>
      </c>
      <c r="E26" s="216">
        <f>E27</f>
        <v>0</v>
      </c>
      <c r="F26" s="216">
        <f>F27</f>
        <v>0</v>
      </c>
      <c r="G26" s="216">
        <f>G27</f>
        <v>0</v>
      </c>
      <c r="H26" s="216">
        <f>H27</f>
        <v>0</v>
      </c>
      <c r="I26" s="216">
        <f>I27</f>
        <v>0</v>
      </c>
      <c r="J26" s="216">
        <f>J27</f>
        <v>0</v>
      </c>
      <c r="K26" s="216">
        <f>K27</f>
        <v>0</v>
      </c>
      <c r="L26" s="216">
        <f>L27</f>
        <v>0</v>
      </c>
      <c r="M26" s="216">
        <f>M27</f>
        <v>0</v>
      </c>
      <c r="N26" s="216">
        <f>N27</f>
        <v>0</v>
      </c>
      <c r="O26" s="216">
        <f>O27</f>
        <v>0</v>
      </c>
      <c r="P26" s="216">
        <f>P27</f>
        <v>0</v>
      </c>
      <c r="Q26" s="216">
        <f>Q27</f>
        <v>0</v>
      </c>
      <c r="R26" s="216">
        <f>R27</f>
        <v>0</v>
      </c>
      <c r="S26" s="216">
        <f>S27</f>
        <v>0</v>
      </c>
      <c r="T26" s="216">
        <f>T27</f>
        <v>0</v>
      </c>
      <c r="U26" s="216">
        <f>U27</f>
        <v>0</v>
      </c>
      <c r="V26" s="216">
        <f>V27</f>
        <v>0</v>
      </c>
      <c r="W26" s="216">
        <f>W27</f>
        <v>0</v>
      </c>
      <c r="X26" s="216">
        <f>X27</f>
        <v>0</v>
      </c>
      <c r="Y26" s="216">
        <f>Y27</f>
        <v>0</v>
      </c>
      <c r="Z26" s="216">
        <f>Z27</f>
        <v>4.703333333333334</v>
      </c>
      <c r="AA26" s="216">
        <f>AA27</f>
        <v>0</v>
      </c>
      <c r="AB26" s="216">
        <f>AB27</f>
        <v>0</v>
      </c>
      <c r="AC26" s="216">
        <f>AC27</f>
        <v>1.68</v>
      </c>
      <c r="AD26" s="216">
        <f>AD27</f>
        <v>0</v>
      </c>
      <c r="AE26" s="216">
        <f>AE27</f>
        <v>0</v>
      </c>
      <c r="AF26" s="216">
        <f>AF27</f>
        <v>0</v>
      </c>
      <c r="AG26" s="216">
        <f>AG27</f>
        <v>4.703333333333334</v>
      </c>
      <c r="AH26" s="216">
        <f>AH27</f>
        <v>0</v>
      </c>
      <c r="AI26" s="216">
        <f>AI27</f>
        <v>0</v>
      </c>
      <c r="AJ26" s="216">
        <f>AJ27</f>
        <v>1.68</v>
      </c>
      <c r="AK26" s="216">
        <f>AK27</f>
        <v>0</v>
      </c>
      <c r="AL26" s="216">
        <f>AL27</f>
        <v>0</v>
      </c>
    </row>
    <row r="27" spans="1:41" ht="31.5" x14ac:dyDescent="0.25">
      <c r="A27" s="217" t="str">
        <f>'[2]2'!A25</f>
        <v>1.2.2.1</v>
      </c>
      <c r="B27" s="217" t="str">
        <f>'[2]2'!B25</f>
        <v>Реконструкция линий электропередачи, всего, в том числе:</v>
      </c>
      <c r="C27" s="223">
        <v>0</v>
      </c>
      <c r="D27" s="216">
        <f>D28</f>
        <v>0</v>
      </c>
      <c r="E27" s="216">
        <f>E28</f>
        <v>0</v>
      </c>
      <c r="F27" s="216">
        <f>F28</f>
        <v>0</v>
      </c>
      <c r="G27" s="216">
        <f>G28</f>
        <v>0</v>
      </c>
      <c r="H27" s="216">
        <f>H28</f>
        <v>0</v>
      </c>
      <c r="I27" s="216">
        <f>I28</f>
        <v>0</v>
      </c>
      <c r="J27" s="216">
        <f>J28</f>
        <v>0</v>
      </c>
      <c r="K27" s="216">
        <f>K28</f>
        <v>0</v>
      </c>
      <c r="L27" s="216">
        <f>L28</f>
        <v>0</v>
      </c>
      <c r="M27" s="216">
        <f>M28</f>
        <v>0</v>
      </c>
      <c r="N27" s="216">
        <f>N28</f>
        <v>0</v>
      </c>
      <c r="O27" s="216">
        <f>O28</f>
        <v>0</v>
      </c>
      <c r="P27" s="216">
        <f>P28</f>
        <v>0</v>
      </c>
      <c r="Q27" s="216">
        <f>Q28</f>
        <v>0</v>
      </c>
      <c r="R27" s="216">
        <f>R28</f>
        <v>0</v>
      </c>
      <c r="S27" s="216">
        <f>S28</f>
        <v>0</v>
      </c>
      <c r="T27" s="216">
        <f>T28</f>
        <v>0</v>
      </c>
      <c r="U27" s="216">
        <f>U28</f>
        <v>0</v>
      </c>
      <c r="V27" s="216">
        <f>V28</f>
        <v>0</v>
      </c>
      <c r="W27" s="216">
        <f>W28</f>
        <v>0</v>
      </c>
      <c r="X27" s="216">
        <f>X28</f>
        <v>0</v>
      </c>
      <c r="Y27" s="216">
        <f>Y28</f>
        <v>0</v>
      </c>
      <c r="Z27" s="216">
        <f>SUM(Z28:Z31)</f>
        <v>4.703333333333334</v>
      </c>
      <c r="AA27" s="216">
        <f>SUM(AA28:AA31)</f>
        <v>0</v>
      </c>
      <c r="AB27" s="216">
        <f>SUM(AB28:AB31)</f>
        <v>0</v>
      </c>
      <c r="AC27" s="216">
        <f>SUM(AC28:AC31)</f>
        <v>1.68</v>
      </c>
      <c r="AD27" s="216">
        <f>SUM(AD28:AD31)</f>
        <v>0</v>
      </c>
      <c r="AE27" s="216">
        <f>SUM(AE28:AE31)</f>
        <v>0</v>
      </c>
      <c r="AF27" s="216">
        <f>SUM(AF28:AF31)</f>
        <v>0</v>
      </c>
      <c r="AG27" s="216">
        <f>SUM(AG28:AG31)</f>
        <v>4.703333333333334</v>
      </c>
      <c r="AH27" s="216">
        <f>SUM(AH28:AH31)</f>
        <v>0</v>
      </c>
      <c r="AI27" s="216">
        <f>SUM(AI28:AI31)</f>
        <v>0</v>
      </c>
      <c r="AJ27" s="216">
        <f>SUM(AJ28:AJ31)</f>
        <v>1.68</v>
      </c>
      <c r="AK27" s="216">
        <f>SUM(AK28:AK31)</f>
        <v>0</v>
      </c>
      <c r="AL27" s="216">
        <f>SUM(AL28:AL31)</f>
        <v>0</v>
      </c>
    </row>
    <row r="28" spans="1:41" ht="129" customHeight="1" x14ac:dyDescent="0.25">
      <c r="A28" s="272" t="s">
        <v>7</v>
      </c>
      <c r="B28" s="271" t="s">
        <v>93</v>
      </c>
      <c r="C28" s="270" t="s">
        <v>78</v>
      </c>
      <c r="D28" s="213">
        <v>0</v>
      </c>
      <c r="E28" s="213">
        <v>0</v>
      </c>
      <c r="F28" s="213">
        <v>0</v>
      </c>
      <c r="G28" s="213">
        <v>0</v>
      </c>
      <c r="H28" s="213">
        <v>0</v>
      </c>
      <c r="I28" s="213">
        <v>0</v>
      </c>
      <c r="J28" s="213">
        <v>0</v>
      </c>
      <c r="K28" s="213">
        <v>0</v>
      </c>
      <c r="L28" s="213">
        <v>0</v>
      </c>
      <c r="M28" s="213">
        <v>0</v>
      </c>
      <c r="N28" s="213">
        <v>0</v>
      </c>
      <c r="O28" s="213">
        <v>0</v>
      </c>
      <c r="P28" s="213">
        <v>0</v>
      </c>
      <c r="Q28" s="213">
        <v>0</v>
      </c>
      <c r="R28" s="213">
        <v>0</v>
      </c>
      <c r="S28" s="213">
        <v>0</v>
      </c>
      <c r="T28" s="213">
        <v>0</v>
      </c>
      <c r="U28" s="213">
        <v>0</v>
      </c>
      <c r="V28" s="213">
        <v>0</v>
      </c>
      <c r="W28" s="213">
        <v>0</v>
      </c>
      <c r="X28" s="213">
        <v>0</v>
      </c>
      <c r="Y28" s="213">
        <v>0</v>
      </c>
      <c r="Z28" s="214">
        <f>5.469/1.2</f>
        <v>4.5575000000000001</v>
      </c>
      <c r="AA28" s="213">
        <f>'[4]4'!AX28</f>
        <v>0</v>
      </c>
      <c r="AB28" s="213">
        <f>'[4]4'!AY28</f>
        <v>0</v>
      </c>
      <c r="AC28" s="214">
        <v>1.68</v>
      </c>
      <c r="AD28" s="213">
        <f>'[4]4'!BA28</f>
        <v>0</v>
      </c>
      <c r="AE28" s="213">
        <f>'[4]4'!BB28</f>
        <v>0</v>
      </c>
      <c r="AF28" s="213">
        <f>'[4]4'!BC28</f>
        <v>0</v>
      </c>
      <c r="AG28" s="213">
        <f>E28+L28+S28+Z28</f>
        <v>4.5575000000000001</v>
      </c>
      <c r="AH28" s="213">
        <f>F28+M28+T28+AA28</f>
        <v>0</v>
      </c>
      <c r="AI28" s="213">
        <f>G28+N28+U28+AB28</f>
        <v>0</v>
      </c>
      <c r="AJ28" s="213">
        <f>H28+O28+V28+AC28</f>
        <v>1.68</v>
      </c>
      <c r="AK28" s="213">
        <f>I28+P28+W28+AD28</f>
        <v>0</v>
      </c>
      <c r="AL28" s="213">
        <f>J28+Q28+X28+AE28</f>
        <v>0</v>
      </c>
    </row>
    <row r="29" spans="1:41" ht="129" customHeight="1" x14ac:dyDescent="0.25">
      <c r="A29" s="272" t="s">
        <v>77</v>
      </c>
      <c r="B29" s="271" t="s">
        <v>91</v>
      </c>
      <c r="C29" s="270" t="s">
        <v>75</v>
      </c>
      <c r="D29" s="213">
        <f>SUM(D32:D33)</f>
        <v>0</v>
      </c>
      <c r="E29" s="213">
        <f>SUM(E32:E33)</f>
        <v>0</v>
      </c>
      <c r="F29" s="213">
        <f>SUM(F32:F33)</f>
        <v>0</v>
      </c>
      <c r="G29" s="213">
        <f>SUM(G32:G33)</f>
        <v>0</v>
      </c>
      <c r="H29" s="213">
        <f>SUM(H32:H33)</f>
        <v>0</v>
      </c>
      <c r="I29" s="213">
        <f>SUM(I32:I33)</f>
        <v>0</v>
      </c>
      <c r="J29" s="213">
        <f>SUM(J32:J33)</f>
        <v>0</v>
      </c>
      <c r="K29" s="213">
        <f>SUM(K32:K33)</f>
        <v>0</v>
      </c>
      <c r="L29" s="213">
        <f>SUM(L32:L33)</f>
        <v>0</v>
      </c>
      <c r="M29" s="213">
        <f>SUM(M32:M33)</f>
        <v>0</v>
      </c>
      <c r="N29" s="213">
        <f>SUM(N32:N33)</f>
        <v>0</v>
      </c>
      <c r="O29" s="213">
        <f>SUM(O32:O33)</f>
        <v>0</v>
      </c>
      <c r="P29" s="213">
        <f>SUM(P32:P33)</f>
        <v>0</v>
      </c>
      <c r="Q29" s="213">
        <f>SUM(Q32:Q33)</f>
        <v>0</v>
      </c>
      <c r="R29" s="213">
        <f>SUM(R32:R33)</f>
        <v>0</v>
      </c>
      <c r="S29" s="213">
        <f>SUM(S32:S33)</f>
        <v>0</v>
      </c>
      <c r="T29" s="213">
        <f>SUM(T32:T33)</f>
        <v>0</v>
      </c>
      <c r="U29" s="213">
        <f>SUM(U32:U33)</f>
        <v>0</v>
      </c>
      <c r="V29" s="213">
        <f>SUM(V32:V33)</f>
        <v>0</v>
      </c>
      <c r="W29" s="213">
        <f>SUM(W32:W33)</f>
        <v>0</v>
      </c>
      <c r="X29" s="213">
        <f>SUM(X32:X33)</f>
        <v>0</v>
      </c>
      <c r="Y29" s="213">
        <f>SUM(Y32:Y33)</f>
        <v>0</v>
      </c>
      <c r="Z29" s="214">
        <f>0.057/1.2</f>
        <v>4.7500000000000001E-2</v>
      </c>
      <c r="AA29" s="213">
        <v>0</v>
      </c>
      <c r="AB29" s="213">
        <f>SUM(AB32:AB33)</f>
        <v>0</v>
      </c>
      <c r="AC29" s="213">
        <f>SUM(AC32:AC33)</f>
        <v>0</v>
      </c>
      <c r="AD29" s="213">
        <f>SUM(AD32:AD33)</f>
        <v>0</v>
      </c>
      <c r="AE29" s="213">
        <f>SUM(AE32:AE33)</f>
        <v>0</v>
      </c>
      <c r="AF29" s="219">
        <f>SUM(AF32:AF33)</f>
        <v>0</v>
      </c>
      <c r="AG29" s="213">
        <f>E29+L29+S29+Z29</f>
        <v>4.7500000000000001E-2</v>
      </c>
      <c r="AH29" s="213">
        <f>F29+M29+T29+AA29</f>
        <v>0</v>
      </c>
      <c r="AI29" s="213">
        <f>G29+N29+U29+AB29</f>
        <v>0</v>
      </c>
      <c r="AJ29" s="213">
        <f>H29+O29+V29+AC29</f>
        <v>0</v>
      </c>
      <c r="AK29" s="213">
        <f>I29+P29+W29+AD29</f>
        <v>0</v>
      </c>
      <c r="AL29" s="213">
        <f>J29+Q29+X29+AE29</f>
        <v>0</v>
      </c>
    </row>
    <row r="30" spans="1:41" ht="120" customHeight="1" x14ac:dyDescent="0.25">
      <c r="A30" s="272" t="s">
        <v>169</v>
      </c>
      <c r="B30" s="271" t="s">
        <v>88</v>
      </c>
      <c r="C30" s="270" t="s">
        <v>75</v>
      </c>
      <c r="D30" s="213">
        <f>SUM(D33:D34)</f>
        <v>0</v>
      </c>
      <c r="E30" s="213">
        <f>SUM(E33:E34)</f>
        <v>0</v>
      </c>
      <c r="F30" s="213">
        <f>SUM(F33:F34)</f>
        <v>0</v>
      </c>
      <c r="G30" s="213">
        <f>SUM(G33:G34)</f>
        <v>0</v>
      </c>
      <c r="H30" s="213">
        <f>SUM(H33:H34)</f>
        <v>0</v>
      </c>
      <c r="I30" s="213">
        <f>SUM(I33:I34)</f>
        <v>0</v>
      </c>
      <c r="J30" s="213">
        <f>SUM(J33:J34)</f>
        <v>0</v>
      </c>
      <c r="K30" s="213">
        <f>SUM(K33:K34)</f>
        <v>0</v>
      </c>
      <c r="L30" s="213">
        <f>SUM(L33:L34)</f>
        <v>0</v>
      </c>
      <c r="M30" s="213">
        <f>SUM(M33:M34)</f>
        <v>0</v>
      </c>
      <c r="N30" s="213">
        <f>SUM(N33:N34)</f>
        <v>0</v>
      </c>
      <c r="O30" s="213">
        <f>SUM(O33:O34)</f>
        <v>0</v>
      </c>
      <c r="P30" s="213">
        <f>SUM(P33:P34)</f>
        <v>0</v>
      </c>
      <c r="Q30" s="213">
        <f>SUM(Q33:Q34)</f>
        <v>0</v>
      </c>
      <c r="R30" s="213">
        <f>SUM(R33:R34)</f>
        <v>0</v>
      </c>
      <c r="S30" s="213">
        <f>SUM(S33:S34)</f>
        <v>0</v>
      </c>
      <c r="T30" s="213">
        <f>SUM(T33:T34)</f>
        <v>0</v>
      </c>
      <c r="U30" s="213">
        <f>SUM(U33:U34)</f>
        <v>0</v>
      </c>
      <c r="V30" s="213">
        <f>SUM(V33:V34)</f>
        <v>0</v>
      </c>
      <c r="W30" s="213">
        <f>SUM(W33:W34)</f>
        <v>0</v>
      </c>
      <c r="X30" s="213">
        <f>SUM(X33:X34)</f>
        <v>0</v>
      </c>
      <c r="Y30" s="213">
        <f>SUM(Y33:Y34)</f>
        <v>0</v>
      </c>
      <c r="Z30" s="214">
        <f>0.071/1.2</f>
        <v>5.9166666666666666E-2</v>
      </c>
      <c r="AA30" s="213">
        <v>0</v>
      </c>
      <c r="AB30" s="213">
        <f>SUM(AB33:AB34)</f>
        <v>0</v>
      </c>
      <c r="AC30" s="213">
        <f>SUM(AC33:AC34)</f>
        <v>0</v>
      </c>
      <c r="AD30" s="213">
        <f>SUM(AD33:AD34)</f>
        <v>0</v>
      </c>
      <c r="AE30" s="213">
        <f>SUM(AE33:AE34)</f>
        <v>0</v>
      </c>
      <c r="AF30" s="219">
        <f>SUM(AF33:AF34)</f>
        <v>0</v>
      </c>
      <c r="AG30" s="213">
        <f>E30+L30+S30+Z30</f>
        <v>5.9166666666666666E-2</v>
      </c>
      <c r="AH30" s="213">
        <f>F30+M30+T30+AA30</f>
        <v>0</v>
      </c>
      <c r="AI30" s="213">
        <f>G30+N30+U30+AB30</f>
        <v>0</v>
      </c>
      <c r="AJ30" s="213">
        <f>H30+O30+V30+AC30</f>
        <v>0</v>
      </c>
      <c r="AK30" s="213">
        <f>I30+P30+W30+AD30</f>
        <v>0</v>
      </c>
      <c r="AL30" s="213">
        <f>J30+Q30+X30+AE30</f>
        <v>0</v>
      </c>
    </row>
    <row r="31" spans="1:41" ht="129" customHeight="1" x14ac:dyDescent="0.25">
      <c r="A31" s="272" t="s">
        <v>168</v>
      </c>
      <c r="B31" s="271" t="s">
        <v>85</v>
      </c>
      <c r="C31" s="270" t="s">
        <v>92</v>
      </c>
      <c r="D31" s="213">
        <f>SUM(D34:D35)</f>
        <v>0</v>
      </c>
      <c r="E31" s="213">
        <f>SUM(E34:E35)</f>
        <v>0</v>
      </c>
      <c r="F31" s="213">
        <f>SUM(F34:F35)</f>
        <v>0</v>
      </c>
      <c r="G31" s="213">
        <f>SUM(G34:G35)</f>
        <v>0</v>
      </c>
      <c r="H31" s="213">
        <f>SUM(H34:H35)</f>
        <v>0</v>
      </c>
      <c r="I31" s="213">
        <f>SUM(I34:I35)</f>
        <v>0</v>
      </c>
      <c r="J31" s="213">
        <f>SUM(J34:J35)</f>
        <v>0</v>
      </c>
      <c r="K31" s="213">
        <f>SUM(K34:K35)</f>
        <v>0</v>
      </c>
      <c r="L31" s="213">
        <f>SUM(L34:L35)</f>
        <v>0</v>
      </c>
      <c r="M31" s="213">
        <f>SUM(M34:M35)</f>
        <v>0</v>
      </c>
      <c r="N31" s="213">
        <f>SUM(N34:N35)</f>
        <v>0</v>
      </c>
      <c r="O31" s="213">
        <f>SUM(O34:O35)</f>
        <v>0</v>
      </c>
      <c r="P31" s="213">
        <f>SUM(P34:P35)</f>
        <v>0</v>
      </c>
      <c r="Q31" s="213">
        <f>SUM(Q34:Q35)</f>
        <v>0</v>
      </c>
      <c r="R31" s="213">
        <f>SUM(R34:R35)</f>
        <v>0</v>
      </c>
      <c r="S31" s="213">
        <f>SUM(S34:S35)</f>
        <v>0</v>
      </c>
      <c r="T31" s="213">
        <f>SUM(T34:T35)</f>
        <v>0</v>
      </c>
      <c r="U31" s="213">
        <f>SUM(U34:U35)</f>
        <v>0</v>
      </c>
      <c r="V31" s="213">
        <f>SUM(V34:V35)</f>
        <v>0</v>
      </c>
      <c r="W31" s="213">
        <f>SUM(W34:W35)</f>
        <v>0</v>
      </c>
      <c r="X31" s="213">
        <f>SUM(X34:X35)</f>
        <v>0</v>
      </c>
      <c r="Y31" s="213">
        <f>SUM(Y34:Y35)</f>
        <v>0</v>
      </c>
      <c r="Z31" s="214">
        <f>0.047/1.2</f>
        <v>3.9166666666666669E-2</v>
      </c>
      <c r="AA31" s="213">
        <f>SUM(AA34:AA35)</f>
        <v>0</v>
      </c>
      <c r="AB31" s="213">
        <f>SUM(AB34:AB35)</f>
        <v>0</v>
      </c>
      <c r="AC31" s="213">
        <f>SUM(AC34:AC35)</f>
        <v>0</v>
      </c>
      <c r="AD31" s="213">
        <f>SUM(AD34:AD35)</f>
        <v>0</v>
      </c>
      <c r="AE31" s="213">
        <f>SUM(AE34:AE35)</f>
        <v>0</v>
      </c>
      <c r="AF31" s="219">
        <f>SUM(AF34:AF35)</f>
        <v>0</v>
      </c>
      <c r="AG31" s="213">
        <f>E31+L31+S31+Z31</f>
        <v>3.9166666666666669E-2</v>
      </c>
      <c r="AH31" s="213">
        <f>F31+M31+T31+AA31</f>
        <v>0</v>
      </c>
      <c r="AI31" s="213">
        <f>G31+N31+U31+AB31</f>
        <v>0</v>
      </c>
      <c r="AJ31" s="213">
        <f>H31+O31+V31+AC31</f>
        <v>0</v>
      </c>
      <c r="AK31" s="213">
        <f>I31+P31+W31+AD31</f>
        <v>0</v>
      </c>
      <c r="AL31" s="213">
        <f>J31+Q31+X31+AE31</f>
        <v>0</v>
      </c>
    </row>
    <row r="32" spans="1:41" ht="31.5" x14ac:dyDescent="0.25">
      <c r="A32" s="15" t="s">
        <v>4</v>
      </c>
      <c r="B32" s="132" t="s">
        <v>3</v>
      </c>
      <c r="C32" s="217"/>
      <c r="D32" s="216">
        <v>0</v>
      </c>
      <c r="E32" s="216">
        <v>0</v>
      </c>
      <c r="F32" s="216">
        <v>0</v>
      </c>
      <c r="G32" s="216">
        <v>0</v>
      </c>
      <c r="H32" s="216">
        <v>0</v>
      </c>
      <c r="I32" s="216">
        <v>0</v>
      </c>
      <c r="J32" s="216">
        <v>0</v>
      </c>
      <c r="K32" s="216">
        <v>0</v>
      </c>
      <c r="L32" s="216">
        <v>0</v>
      </c>
      <c r="M32" s="216">
        <v>0</v>
      </c>
      <c r="N32" s="216">
        <v>0</v>
      </c>
      <c r="O32" s="216">
        <v>0</v>
      </c>
      <c r="P32" s="216">
        <v>0</v>
      </c>
      <c r="Q32" s="216">
        <v>0</v>
      </c>
      <c r="R32" s="216">
        <v>0</v>
      </c>
      <c r="S32" s="216">
        <v>0</v>
      </c>
      <c r="T32" s="216">
        <v>0</v>
      </c>
      <c r="U32" s="216">
        <v>0</v>
      </c>
      <c r="V32" s="216">
        <v>0</v>
      </c>
      <c r="W32" s="216">
        <v>0</v>
      </c>
      <c r="X32" s="216">
        <v>0</v>
      </c>
      <c r="Y32" s="216">
        <f>'[4]4'!AV33</f>
        <v>0</v>
      </c>
      <c r="Z32" s="216">
        <f>Z33</f>
        <v>0.23416666666666669</v>
      </c>
      <c r="AA32" s="216">
        <f>AA33</f>
        <v>0.25</v>
      </c>
      <c r="AB32" s="216">
        <f>AB33</f>
        <v>0</v>
      </c>
      <c r="AC32" s="216">
        <f>AC33</f>
        <v>0</v>
      </c>
      <c r="AD32" s="216">
        <f>AD33</f>
        <v>0</v>
      </c>
      <c r="AE32" s="216">
        <f>AE33</f>
        <v>0</v>
      </c>
      <c r="AF32" s="216">
        <f>AF33</f>
        <v>0</v>
      </c>
      <c r="AG32" s="216">
        <f>AG33</f>
        <v>0.23416666666666669</v>
      </c>
      <c r="AH32" s="216">
        <f>AH33</f>
        <v>0.25</v>
      </c>
      <c r="AI32" s="216">
        <f>AI33</f>
        <v>0</v>
      </c>
      <c r="AJ32" s="216">
        <f>AJ33</f>
        <v>0</v>
      </c>
      <c r="AK32" s="216">
        <f>AK33</f>
        <v>0</v>
      </c>
      <c r="AL32" s="268">
        <f>AL33</f>
        <v>0</v>
      </c>
      <c r="AM32" s="261"/>
      <c r="AN32" s="261"/>
      <c r="AO32" s="261"/>
    </row>
    <row r="33" spans="1:41" ht="63" x14ac:dyDescent="0.25">
      <c r="A33" s="267" t="s">
        <v>2</v>
      </c>
      <c r="B33" s="267" t="s">
        <v>83</v>
      </c>
      <c r="C33" s="269" t="s">
        <v>505</v>
      </c>
      <c r="D33" s="213">
        <v>0</v>
      </c>
      <c r="E33" s="213">
        <v>0</v>
      </c>
      <c r="F33" s="213">
        <v>0</v>
      </c>
      <c r="G33" s="213">
        <v>0</v>
      </c>
      <c r="H33" s="213">
        <v>0</v>
      </c>
      <c r="I33" s="213">
        <v>0</v>
      </c>
      <c r="J33" s="213">
        <v>0</v>
      </c>
      <c r="K33" s="213">
        <v>0</v>
      </c>
      <c r="L33" s="213">
        <v>0</v>
      </c>
      <c r="M33" s="213">
        <v>0</v>
      </c>
      <c r="N33" s="213">
        <v>0</v>
      </c>
      <c r="O33" s="213">
        <v>0</v>
      </c>
      <c r="P33" s="213">
        <v>0</v>
      </c>
      <c r="Q33" s="213">
        <v>0</v>
      </c>
      <c r="R33" s="213">
        <v>0</v>
      </c>
      <c r="S33" s="213">
        <v>0</v>
      </c>
      <c r="T33" s="213">
        <v>0</v>
      </c>
      <c r="U33" s="213">
        <v>0</v>
      </c>
      <c r="V33" s="213">
        <v>0</v>
      </c>
      <c r="W33" s="213">
        <v>0</v>
      </c>
      <c r="X33" s="213">
        <v>0</v>
      </c>
      <c r="Y33" s="213">
        <f>'[4]4'!AV34</f>
        <v>0</v>
      </c>
      <c r="Z33" s="214">
        <f>0.281/1.2</f>
        <v>0.23416666666666669</v>
      </c>
      <c r="AA33" s="214">
        <v>0.25</v>
      </c>
      <c r="AB33" s="213">
        <f>'[4]4'!AY34</f>
        <v>0</v>
      </c>
      <c r="AC33" s="213">
        <f>'[4]4'!AZ34</f>
        <v>0</v>
      </c>
      <c r="AD33" s="213">
        <f>'[4]4'!BA34</f>
        <v>0</v>
      </c>
      <c r="AE33" s="213">
        <f>'[4]4'!BB34</f>
        <v>0</v>
      </c>
      <c r="AF33" s="213">
        <f>'[4]4'!BC34</f>
        <v>0</v>
      </c>
      <c r="AG33" s="213">
        <f>E33+L33+S33+Z33</f>
        <v>0.23416666666666669</v>
      </c>
      <c r="AH33" s="213">
        <f>F33+M33+T33+AA33</f>
        <v>0.25</v>
      </c>
      <c r="AI33" s="213">
        <f>G33+N33+U33+AB33</f>
        <v>0</v>
      </c>
      <c r="AJ33" s="213">
        <f>H33+O33+V33+AC33</f>
        <v>0</v>
      </c>
      <c r="AK33" s="213">
        <f>I33+P33+W33+AD33</f>
        <v>0</v>
      </c>
      <c r="AL33" s="213">
        <f>J33+Q33+X33+AE33</f>
        <v>0</v>
      </c>
      <c r="AM33" s="266"/>
      <c r="AN33" s="266"/>
      <c r="AO33" s="261"/>
    </row>
    <row r="34" spans="1:41" x14ac:dyDescent="0.25">
      <c r="AM34" s="261"/>
      <c r="AN34" s="261"/>
      <c r="AO34" s="261"/>
    </row>
    <row r="39" spans="1:41" s="2" customFormat="1" x14ac:dyDescent="0.25">
      <c r="B39" s="68" t="s">
        <v>1</v>
      </c>
      <c r="C39" s="68"/>
      <c r="D39" s="68"/>
      <c r="F39" s="3"/>
      <c r="G39" s="75" t="s">
        <v>110</v>
      </c>
      <c r="H39" s="3"/>
      <c r="I39" s="3"/>
      <c r="J39" s="3"/>
      <c r="K39" s="3"/>
      <c r="L39" s="3"/>
      <c r="M39" s="3"/>
      <c r="N39" s="3"/>
      <c r="O39" s="3"/>
      <c r="P39" s="3"/>
      <c r="Q39" s="3"/>
      <c r="R39" s="3"/>
      <c r="S39" s="74"/>
      <c r="T39" s="3"/>
      <c r="U39" s="3"/>
    </row>
    <row r="40" spans="1:41" s="2" customFormat="1" ht="15" x14ac:dyDescent="0.25">
      <c r="B40" s="3"/>
      <c r="C40" s="3"/>
      <c r="D40" s="3"/>
      <c r="E40" s="3"/>
      <c r="F40" s="3"/>
      <c r="G40" s="3"/>
      <c r="H40" s="3"/>
      <c r="I40" s="3"/>
      <c r="J40" s="3"/>
      <c r="K40" s="3"/>
      <c r="L40" s="3"/>
      <c r="M40" s="3"/>
      <c r="N40" s="3"/>
      <c r="O40" s="3"/>
      <c r="P40" s="3"/>
      <c r="Q40" s="3"/>
      <c r="R40" s="3"/>
      <c r="S40" s="74"/>
      <c r="T40" s="3"/>
      <c r="U40" s="3"/>
    </row>
    <row r="41" spans="1:41" s="2" customFormat="1" ht="15" x14ac:dyDescent="0.25">
      <c r="B41" s="3"/>
      <c r="C41" s="3"/>
      <c r="D41" s="3"/>
      <c r="E41" s="3"/>
      <c r="F41" s="3"/>
      <c r="G41" s="3"/>
      <c r="H41" s="3"/>
      <c r="I41" s="3"/>
      <c r="J41" s="3"/>
      <c r="K41" s="3"/>
      <c r="L41" s="3"/>
      <c r="M41" s="3"/>
      <c r="N41" s="3"/>
      <c r="O41" s="3"/>
      <c r="P41" s="3"/>
      <c r="Q41" s="3"/>
      <c r="R41" s="3"/>
      <c r="S41" s="74"/>
      <c r="T41" s="3"/>
      <c r="U41" s="3"/>
    </row>
    <row r="42" spans="1:41" s="2" customFormat="1" ht="15" x14ac:dyDescent="0.25">
      <c r="B42" s="3"/>
      <c r="C42" s="3"/>
      <c r="D42" s="3"/>
      <c r="E42" s="3"/>
      <c r="F42" s="3"/>
      <c r="G42" s="3"/>
      <c r="H42" s="3"/>
      <c r="I42" s="3"/>
      <c r="J42" s="3"/>
      <c r="K42" s="3"/>
      <c r="L42" s="3"/>
      <c r="M42" s="3"/>
      <c r="N42" s="3"/>
      <c r="O42" s="3"/>
      <c r="P42" s="3"/>
      <c r="Q42" s="3"/>
      <c r="R42" s="3"/>
      <c r="S42" s="74"/>
      <c r="T42" s="3"/>
      <c r="U42" s="3"/>
    </row>
    <row r="43" spans="1:41" s="2" customFormat="1" x14ac:dyDescent="0.25">
      <c r="B43" s="59" t="s">
        <v>460</v>
      </c>
      <c r="C43" s="59"/>
      <c r="D43" s="4"/>
      <c r="F43" s="4"/>
      <c r="G43" s="6" t="s">
        <v>459</v>
      </c>
      <c r="H43" s="4"/>
      <c r="I43" s="4"/>
      <c r="J43" s="4"/>
      <c r="K43" s="4"/>
      <c r="L43" s="3"/>
      <c r="M43" s="3"/>
      <c r="N43" s="3"/>
      <c r="O43" s="3"/>
      <c r="P43" s="3"/>
      <c r="Q43" s="3"/>
      <c r="R43" s="3"/>
      <c r="S43" s="74"/>
      <c r="T43" s="3"/>
      <c r="U43" s="3"/>
    </row>
    <row r="44" spans="1:41" s="2" customFormat="1" ht="15" x14ac:dyDescent="0.25">
      <c r="B44" s="3"/>
      <c r="C44" s="3"/>
      <c r="D44" s="3"/>
      <c r="E44" s="3"/>
      <c r="F44" s="3"/>
      <c r="G44" s="3"/>
      <c r="H44" s="3"/>
      <c r="I44" s="3"/>
      <c r="J44" s="3"/>
      <c r="K44" s="3"/>
      <c r="L44" s="3"/>
      <c r="M44" s="3"/>
      <c r="N44" s="3"/>
      <c r="O44" s="3"/>
      <c r="P44" s="3"/>
      <c r="Q44" s="3"/>
      <c r="R44" s="3"/>
      <c r="S44" s="74"/>
      <c r="T44" s="3"/>
      <c r="U44" s="3"/>
    </row>
    <row r="48" spans="1:41" x14ac:dyDescent="0.25">
      <c r="AJ48" s="71" t="s">
        <v>458</v>
      </c>
    </row>
  </sheetData>
  <mergeCells count="23">
    <mergeCell ref="D16:J16"/>
    <mergeCell ref="K16:Q16"/>
    <mergeCell ref="R16:X16"/>
    <mergeCell ref="Y16:AE16"/>
    <mergeCell ref="AF16:AL16"/>
    <mergeCell ref="D15:AL15"/>
    <mergeCell ref="B39:D39"/>
    <mergeCell ref="A14:AL14"/>
    <mergeCell ref="A15:A18"/>
    <mergeCell ref="B15:B18"/>
    <mergeCell ref="C15:C18"/>
    <mergeCell ref="E17:J17"/>
    <mergeCell ref="L17:Q17"/>
    <mergeCell ref="S17:X17"/>
    <mergeCell ref="Z17:AE17"/>
    <mergeCell ref="AG17:AL17"/>
    <mergeCell ref="A12:AL12"/>
    <mergeCell ref="A13:AL13"/>
    <mergeCell ref="A5:AL5"/>
    <mergeCell ref="A10:AL10"/>
    <mergeCell ref="A4:AL4"/>
    <mergeCell ref="A7:AL7"/>
    <mergeCell ref="A8:AL8"/>
  </mergeCells>
  <pageMargins left="0.70866141732283472" right="0.70866141732283472" top="0.74803149606299213" bottom="0.74803149606299213" header="0.31496062992125984" footer="0.31496062992125984"/>
  <pageSetup paperSize="8"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N50"/>
  <sheetViews>
    <sheetView view="pageBreakPreview" topLeftCell="A9" zoomScale="60" zoomScaleNormal="100" workbookViewId="0">
      <pane ySplit="19" topLeftCell="A37" activePane="bottomLeft" state="frozen"/>
      <selection activeCell="A9" sqref="A9"/>
      <selection pane="bottomLeft" activeCell="AJ39" sqref="AJ39"/>
    </sheetView>
  </sheetViews>
  <sheetFormatPr defaultRowHeight="15.75" x14ac:dyDescent="0.25"/>
  <cols>
    <col min="1" max="1" width="12" style="274" customWidth="1"/>
    <col min="2" max="2" width="33.125" style="274" customWidth="1"/>
    <col min="3" max="3" width="13.875" style="274" customWidth="1"/>
    <col min="4" max="5" width="5.75" style="274" bestFit="1" customWidth="1"/>
    <col min="6" max="6" width="7.875" style="274" customWidth="1"/>
    <col min="7" max="7" width="7" style="274" customWidth="1"/>
    <col min="8" max="15" width="5.75" style="274" bestFit="1" customWidth="1"/>
    <col min="16" max="16" width="7.25" style="274" customWidth="1"/>
    <col min="17" max="63" width="6" style="274" customWidth="1"/>
    <col min="64" max="64" width="7.5" style="274" customWidth="1"/>
    <col min="65" max="75" width="6" style="274" customWidth="1"/>
    <col min="76" max="76" width="32.375" style="274" customWidth="1"/>
    <col min="77" max="16384" width="9" style="274"/>
  </cols>
  <sheetData>
    <row r="1" spans="1:118" ht="18.75" x14ac:dyDescent="0.25">
      <c r="V1" s="311"/>
      <c r="W1" s="311"/>
      <c r="X1" s="311"/>
      <c r="Y1" s="311"/>
      <c r="Z1" s="311"/>
      <c r="AA1" s="311"/>
      <c r="AB1" s="311"/>
      <c r="AC1" s="311"/>
      <c r="AD1" s="311"/>
      <c r="AE1" s="311"/>
      <c r="BX1" s="318" t="s">
        <v>577</v>
      </c>
    </row>
    <row r="2" spans="1:118" ht="18.75" x14ac:dyDescent="0.3">
      <c r="V2" s="311"/>
      <c r="W2" s="311"/>
      <c r="X2" s="311"/>
      <c r="Y2" s="311"/>
      <c r="Z2" s="311"/>
      <c r="AA2" s="311"/>
      <c r="AB2" s="311"/>
      <c r="AC2" s="311"/>
      <c r="AD2" s="311"/>
      <c r="AE2" s="311"/>
      <c r="BX2" s="317" t="s">
        <v>317</v>
      </c>
    </row>
    <row r="3" spans="1:118" ht="18.75" x14ac:dyDescent="0.3">
      <c r="V3" s="311"/>
      <c r="W3" s="311"/>
      <c r="X3" s="311"/>
      <c r="Y3" s="311"/>
      <c r="Z3" s="311"/>
      <c r="AA3" s="311"/>
      <c r="AB3" s="311"/>
      <c r="AC3" s="311"/>
      <c r="AD3" s="311"/>
      <c r="AE3" s="311"/>
      <c r="BX3" s="317" t="s">
        <v>316</v>
      </c>
    </row>
    <row r="4" spans="1:118" x14ac:dyDescent="0.25">
      <c r="A4" s="316" t="s">
        <v>576</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row>
    <row r="6" spans="1:118" ht="18.75" x14ac:dyDescent="0.25">
      <c r="A6" s="314" t="s">
        <v>314</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4"/>
      <c r="BV6" s="314"/>
      <c r="BW6" s="314"/>
      <c r="BX6" s="314"/>
    </row>
    <row r="7" spans="1:118" x14ac:dyDescent="0.25">
      <c r="A7" s="313" t="s">
        <v>56</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row>
    <row r="8" spans="1:118" x14ac:dyDescent="0.25">
      <c r="A8" s="311"/>
      <c r="B8" s="311"/>
      <c r="C8" s="311"/>
      <c r="D8" s="311"/>
      <c r="E8" s="311"/>
      <c r="F8" s="311"/>
      <c r="G8" s="311"/>
      <c r="H8" s="311"/>
      <c r="I8" s="311"/>
      <c r="J8" s="311"/>
      <c r="K8" s="311"/>
      <c r="L8" s="311"/>
      <c r="M8" s="311"/>
      <c r="N8" s="311"/>
      <c r="O8" s="311"/>
      <c r="P8" s="311"/>
      <c r="Q8" s="311"/>
      <c r="R8" s="311"/>
      <c r="S8" s="311"/>
      <c r="T8" s="311"/>
      <c r="U8" s="311"/>
      <c r="V8" s="311"/>
      <c r="W8" s="312"/>
      <c r="X8" s="312"/>
      <c r="Y8" s="312"/>
      <c r="Z8" s="312"/>
      <c r="AA8" s="312"/>
      <c r="AB8" s="312"/>
      <c r="AC8" s="312"/>
      <c r="AD8" s="312"/>
      <c r="AE8" s="312"/>
      <c r="AF8" s="312"/>
      <c r="AG8" s="312"/>
      <c r="AH8" s="312"/>
      <c r="AI8" s="311"/>
      <c r="AJ8" s="312"/>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row>
    <row r="9" spans="1:118" ht="18.75" x14ac:dyDescent="0.3">
      <c r="A9" s="310" t="s">
        <v>60</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row>
    <row r="11" spans="1:118" ht="18.75" x14ac:dyDescent="0.3">
      <c r="A11" s="310" t="str">
        <f>'[5]5(2022)'!A12:AL12</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310"/>
      <c r="BV11" s="310"/>
      <c r="BW11" s="310"/>
      <c r="BX11" s="310"/>
    </row>
    <row r="12" spans="1:118" x14ac:dyDescent="0.25">
      <c r="A12" s="309" t="s">
        <v>55</v>
      </c>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row>
    <row r="13" spans="1:118" x14ac:dyDescent="0.25">
      <c r="A13" s="308"/>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row>
    <row r="14" spans="1:118" ht="38.25" customHeight="1" x14ac:dyDescent="0.25">
      <c r="A14" s="292" t="s">
        <v>54</v>
      </c>
      <c r="B14" s="292" t="s">
        <v>53</v>
      </c>
      <c r="C14" s="292" t="s">
        <v>52</v>
      </c>
      <c r="D14" s="307" t="s">
        <v>575</v>
      </c>
      <c r="E14" s="306"/>
      <c r="F14" s="306"/>
      <c r="G14" s="306"/>
      <c r="H14" s="306"/>
      <c r="I14" s="306"/>
      <c r="J14" s="306"/>
      <c r="K14" s="306"/>
      <c r="L14" s="306"/>
      <c r="M14" s="306"/>
      <c r="N14" s="306"/>
      <c r="O14" s="305"/>
      <c r="P14" s="304" t="s">
        <v>574</v>
      </c>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2"/>
      <c r="BX14" s="289" t="s">
        <v>299</v>
      </c>
    </row>
    <row r="15" spans="1:118" ht="15.75" customHeight="1" x14ac:dyDescent="0.25">
      <c r="A15" s="292"/>
      <c r="B15" s="292"/>
      <c r="C15" s="292"/>
      <c r="D15" s="301"/>
      <c r="E15" s="293"/>
      <c r="F15" s="293"/>
      <c r="G15" s="293"/>
      <c r="H15" s="293"/>
      <c r="I15" s="293"/>
      <c r="J15" s="293"/>
      <c r="K15" s="293"/>
      <c r="L15" s="293"/>
      <c r="M15" s="293"/>
      <c r="N15" s="293"/>
      <c r="O15" s="300"/>
      <c r="P15" s="295" t="s">
        <v>573</v>
      </c>
      <c r="Q15" s="295"/>
      <c r="R15" s="295"/>
      <c r="S15" s="295"/>
      <c r="T15" s="295"/>
      <c r="U15" s="295"/>
      <c r="V15" s="295"/>
      <c r="W15" s="295"/>
      <c r="X15" s="295"/>
      <c r="Y15" s="295"/>
      <c r="Z15" s="295"/>
      <c r="AA15" s="295"/>
      <c r="AB15" s="295" t="s">
        <v>572</v>
      </c>
      <c r="AC15" s="295"/>
      <c r="AD15" s="295"/>
      <c r="AE15" s="295"/>
      <c r="AF15" s="295"/>
      <c r="AG15" s="295"/>
      <c r="AH15" s="295"/>
      <c r="AI15" s="295"/>
      <c r="AJ15" s="295"/>
      <c r="AK15" s="295"/>
      <c r="AL15" s="295"/>
      <c r="AM15" s="295"/>
      <c r="AN15" s="295" t="s">
        <v>571</v>
      </c>
      <c r="AO15" s="295"/>
      <c r="AP15" s="295"/>
      <c r="AQ15" s="295"/>
      <c r="AR15" s="295"/>
      <c r="AS15" s="295"/>
      <c r="AT15" s="295"/>
      <c r="AU15" s="295"/>
      <c r="AV15" s="295"/>
      <c r="AW15" s="295"/>
      <c r="AX15" s="295"/>
      <c r="AY15" s="295"/>
      <c r="AZ15" s="295" t="s">
        <v>570</v>
      </c>
      <c r="BA15" s="295"/>
      <c r="BB15" s="295"/>
      <c r="BC15" s="295"/>
      <c r="BD15" s="295"/>
      <c r="BE15" s="295"/>
      <c r="BF15" s="295"/>
      <c r="BG15" s="295"/>
      <c r="BH15" s="295"/>
      <c r="BI15" s="295"/>
      <c r="BJ15" s="295"/>
      <c r="BK15" s="295"/>
      <c r="BL15" s="295" t="s">
        <v>569</v>
      </c>
      <c r="BM15" s="295"/>
      <c r="BN15" s="295"/>
      <c r="BO15" s="295"/>
      <c r="BP15" s="295"/>
      <c r="BQ15" s="295"/>
      <c r="BR15" s="295"/>
      <c r="BS15" s="295"/>
      <c r="BT15" s="295"/>
      <c r="BU15" s="295"/>
      <c r="BV15" s="295"/>
      <c r="BW15" s="295"/>
      <c r="BX15" s="289"/>
      <c r="CM15" s="296"/>
      <c r="CN15" s="296"/>
      <c r="CO15" s="296"/>
      <c r="CP15" s="296"/>
      <c r="CQ15" s="296"/>
      <c r="CR15" s="296"/>
      <c r="CS15" s="296"/>
      <c r="CT15" s="296"/>
      <c r="CU15" s="296"/>
      <c r="CV15" s="296"/>
      <c r="CW15" s="296"/>
      <c r="CX15" s="296"/>
      <c r="CY15" s="296"/>
      <c r="CZ15" s="296"/>
      <c r="DA15" s="296"/>
      <c r="DB15" s="296"/>
      <c r="DC15" s="296"/>
      <c r="DD15" s="296"/>
      <c r="DE15" s="296"/>
      <c r="DF15" s="296"/>
      <c r="DG15" s="296"/>
      <c r="DH15" s="296"/>
      <c r="DI15" s="296"/>
      <c r="DJ15" s="296"/>
      <c r="DK15" s="296"/>
      <c r="DL15" s="296"/>
      <c r="DM15" s="296"/>
      <c r="DN15" s="296"/>
    </row>
    <row r="16" spans="1:118" x14ac:dyDescent="0.25">
      <c r="A16" s="292"/>
      <c r="B16" s="292"/>
      <c r="C16" s="292"/>
      <c r="D16" s="299"/>
      <c r="E16" s="298"/>
      <c r="F16" s="298"/>
      <c r="G16" s="298"/>
      <c r="H16" s="298"/>
      <c r="I16" s="298"/>
      <c r="J16" s="298"/>
      <c r="K16" s="298"/>
      <c r="L16" s="298"/>
      <c r="M16" s="298"/>
      <c r="N16" s="298"/>
      <c r="O16" s="297"/>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BX16" s="289"/>
      <c r="CM16" s="296"/>
      <c r="CN16" s="296"/>
      <c r="CO16" s="296"/>
      <c r="CP16" s="296"/>
      <c r="CQ16" s="296"/>
      <c r="CR16" s="296"/>
      <c r="CS16" s="296"/>
      <c r="CT16" s="296"/>
      <c r="CU16" s="296"/>
      <c r="CV16" s="296"/>
      <c r="CW16" s="296"/>
      <c r="CX16" s="296"/>
      <c r="CY16" s="296"/>
      <c r="CZ16" s="296"/>
      <c r="DA16" s="296"/>
      <c r="DB16" s="296"/>
      <c r="DC16" s="296"/>
      <c r="DD16" s="296"/>
      <c r="DE16" s="296"/>
      <c r="DF16" s="296"/>
      <c r="DG16" s="296"/>
      <c r="DH16" s="296"/>
      <c r="DI16" s="296"/>
      <c r="DJ16" s="296"/>
      <c r="DK16" s="296"/>
      <c r="DL16" s="296"/>
      <c r="DM16" s="296"/>
      <c r="DN16" s="296"/>
    </row>
    <row r="17" spans="1:118" ht="39" customHeight="1" x14ac:dyDescent="0.25">
      <c r="A17" s="292"/>
      <c r="B17" s="292"/>
      <c r="C17" s="292"/>
      <c r="D17" s="295" t="s">
        <v>298</v>
      </c>
      <c r="E17" s="295"/>
      <c r="F17" s="295"/>
      <c r="G17" s="295"/>
      <c r="H17" s="295"/>
      <c r="I17" s="295"/>
      <c r="J17" s="289" t="s">
        <v>443</v>
      </c>
      <c r="K17" s="289"/>
      <c r="L17" s="289"/>
      <c r="M17" s="289"/>
      <c r="N17" s="289"/>
      <c r="O17" s="289"/>
      <c r="P17" s="295" t="s">
        <v>298</v>
      </c>
      <c r="Q17" s="295"/>
      <c r="R17" s="295"/>
      <c r="S17" s="295"/>
      <c r="T17" s="295"/>
      <c r="U17" s="295"/>
      <c r="V17" s="289" t="s">
        <v>443</v>
      </c>
      <c r="W17" s="289"/>
      <c r="X17" s="289"/>
      <c r="Y17" s="289"/>
      <c r="Z17" s="289"/>
      <c r="AA17" s="289"/>
      <c r="AB17" s="295" t="s">
        <v>298</v>
      </c>
      <c r="AC17" s="295"/>
      <c r="AD17" s="295"/>
      <c r="AE17" s="295"/>
      <c r="AF17" s="295"/>
      <c r="AG17" s="295"/>
      <c r="AH17" s="289" t="s">
        <v>443</v>
      </c>
      <c r="AI17" s="289"/>
      <c r="AJ17" s="289"/>
      <c r="AK17" s="289"/>
      <c r="AL17" s="289"/>
      <c r="AM17" s="289"/>
      <c r="AN17" s="295" t="s">
        <v>298</v>
      </c>
      <c r="AO17" s="295"/>
      <c r="AP17" s="295"/>
      <c r="AQ17" s="295"/>
      <c r="AR17" s="295"/>
      <c r="AS17" s="295"/>
      <c r="AT17" s="289" t="s">
        <v>443</v>
      </c>
      <c r="AU17" s="289"/>
      <c r="AV17" s="289"/>
      <c r="AW17" s="289"/>
      <c r="AX17" s="289"/>
      <c r="AY17" s="289"/>
      <c r="AZ17" s="295" t="s">
        <v>298</v>
      </c>
      <c r="BA17" s="295"/>
      <c r="BB17" s="295"/>
      <c r="BC17" s="295"/>
      <c r="BD17" s="295"/>
      <c r="BE17" s="295"/>
      <c r="BF17" s="289" t="s">
        <v>443</v>
      </c>
      <c r="BG17" s="289"/>
      <c r="BH17" s="289"/>
      <c r="BI17" s="289"/>
      <c r="BJ17" s="289"/>
      <c r="BK17" s="289"/>
      <c r="BL17" s="295" t="s">
        <v>298</v>
      </c>
      <c r="BM17" s="295"/>
      <c r="BN17" s="295"/>
      <c r="BO17" s="295"/>
      <c r="BP17" s="295"/>
      <c r="BQ17" s="295"/>
      <c r="BR17" s="289" t="s">
        <v>443</v>
      </c>
      <c r="BS17" s="289"/>
      <c r="BT17" s="289"/>
      <c r="BU17" s="289"/>
      <c r="BV17" s="289"/>
      <c r="BW17" s="289"/>
      <c r="BX17" s="289"/>
      <c r="CM17" s="294"/>
      <c r="CN17" s="294"/>
      <c r="CO17" s="294"/>
      <c r="CP17" s="294"/>
      <c r="CQ17" s="294"/>
      <c r="CR17" s="294"/>
      <c r="CS17" s="294"/>
      <c r="CT17" s="294"/>
      <c r="CU17" s="294"/>
      <c r="CV17" s="294"/>
      <c r="CW17" s="294"/>
      <c r="CX17" s="294"/>
      <c r="CY17" s="294"/>
      <c r="CZ17" s="294"/>
      <c r="DA17" s="294"/>
      <c r="DB17" s="294"/>
      <c r="DC17" s="294"/>
      <c r="DD17" s="294"/>
      <c r="DE17" s="294"/>
      <c r="DF17" s="294"/>
      <c r="DG17" s="294"/>
      <c r="DH17" s="293"/>
      <c r="DI17" s="293"/>
      <c r="DJ17" s="293"/>
      <c r="DK17" s="293"/>
      <c r="DL17" s="293"/>
      <c r="DM17" s="293"/>
      <c r="DN17" s="293"/>
    </row>
    <row r="18" spans="1:118" ht="54.75" customHeight="1" x14ac:dyDescent="0.25">
      <c r="A18" s="292"/>
      <c r="B18" s="292"/>
      <c r="C18" s="292"/>
      <c r="D18" s="290" t="s">
        <v>568</v>
      </c>
      <c r="E18" s="290" t="s">
        <v>439</v>
      </c>
      <c r="F18" s="290" t="s">
        <v>438</v>
      </c>
      <c r="G18" s="291" t="s">
        <v>437</v>
      </c>
      <c r="H18" s="290" t="s">
        <v>436</v>
      </c>
      <c r="I18" s="290" t="s">
        <v>435</v>
      </c>
      <c r="J18" s="290" t="s">
        <v>568</v>
      </c>
      <c r="K18" s="290" t="s">
        <v>439</v>
      </c>
      <c r="L18" s="290" t="s">
        <v>438</v>
      </c>
      <c r="M18" s="291" t="s">
        <v>437</v>
      </c>
      <c r="N18" s="290" t="s">
        <v>436</v>
      </c>
      <c r="O18" s="290" t="s">
        <v>435</v>
      </c>
      <c r="P18" s="290" t="s">
        <v>568</v>
      </c>
      <c r="Q18" s="290" t="s">
        <v>439</v>
      </c>
      <c r="R18" s="290" t="s">
        <v>438</v>
      </c>
      <c r="S18" s="291" t="s">
        <v>437</v>
      </c>
      <c r="T18" s="290" t="s">
        <v>436</v>
      </c>
      <c r="U18" s="290" t="s">
        <v>435</v>
      </c>
      <c r="V18" s="290" t="s">
        <v>568</v>
      </c>
      <c r="W18" s="290" t="s">
        <v>439</v>
      </c>
      <c r="X18" s="290" t="s">
        <v>438</v>
      </c>
      <c r="Y18" s="291" t="s">
        <v>437</v>
      </c>
      <c r="Z18" s="290" t="s">
        <v>436</v>
      </c>
      <c r="AA18" s="290" t="s">
        <v>435</v>
      </c>
      <c r="AB18" s="290" t="s">
        <v>568</v>
      </c>
      <c r="AC18" s="290" t="s">
        <v>439</v>
      </c>
      <c r="AD18" s="290" t="s">
        <v>438</v>
      </c>
      <c r="AE18" s="291" t="s">
        <v>437</v>
      </c>
      <c r="AF18" s="290" t="s">
        <v>436</v>
      </c>
      <c r="AG18" s="290" t="s">
        <v>435</v>
      </c>
      <c r="AH18" s="290" t="s">
        <v>568</v>
      </c>
      <c r="AI18" s="290" t="s">
        <v>439</v>
      </c>
      <c r="AJ18" s="290" t="s">
        <v>438</v>
      </c>
      <c r="AK18" s="291" t="s">
        <v>437</v>
      </c>
      <c r="AL18" s="290" t="s">
        <v>436</v>
      </c>
      <c r="AM18" s="290" t="s">
        <v>435</v>
      </c>
      <c r="AN18" s="290" t="s">
        <v>568</v>
      </c>
      <c r="AO18" s="290" t="s">
        <v>439</v>
      </c>
      <c r="AP18" s="290" t="s">
        <v>438</v>
      </c>
      <c r="AQ18" s="291" t="s">
        <v>437</v>
      </c>
      <c r="AR18" s="290" t="s">
        <v>436</v>
      </c>
      <c r="AS18" s="290" t="s">
        <v>435</v>
      </c>
      <c r="AT18" s="290" t="s">
        <v>568</v>
      </c>
      <c r="AU18" s="290" t="s">
        <v>439</v>
      </c>
      <c r="AV18" s="290" t="s">
        <v>438</v>
      </c>
      <c r="AW18" s="291" t="s">
        <v>437</v>
      </c>
      <c r="AX18" s="290" t="s">
        <v>436</v>
      </c>
      <c r="AY18" s="290" t="s">
        <v>435</v>
      </c>
      <c r="AZ18" s="290" t="s">
        <v>568</v>
      </c>
      <c r="BA18" s="290" t="s">
        <v>439</v>
      </c>
      <c r="BB18" s="290" t="s">
        <v>438</v>
      </c>
      <c r="BC18" s="291" t="s">
        <v>437</v>
      </c>
      <c r="BD18" s="290" t="s">
        <v>436</v>
      </c>
      <c r="BE18" s="290" t="s">
        <v>435</v>
      </c>
      <c r="BF18" s="290" t="s">
        <v>568</v>
      </c>
      <c r="BG18" s="290" t="s">
        <v>439</v>
      </c>
      <c r="BH18" s="290" t="s">
        <v>438</v>
      </c>
      <c r="BI18" s="291" t="s">
        <v>437</v>
      </c>
      <c r="BJ18" s="290" t="s">
        <v>436</v>
      </c>
      <c r="BK18" s="290" t="s">
        <v>435</v>
      </c>
      <c r="BL18" s="290" t="s">
        <v>568</v>
      </c>
      <c r="BM18" s="290" t="s">
        <v>439</v>
      </c>
      <c r="BN18" s="290" t="s">
        <v>438</v>
      </c>
      <c r="BO18" s="291" t="s">
        <v>437</v>
      </c>
      <c r="BP18" s="290" t="s">
        <v>436</v>
      </c>
      <c r="BQ18" s="290" t="s">
        <v>435</v>
      </c>
      <c r="BR18" s="290" t="s">
        <v>568</v>
      </c>
      <c r="BS18" s="290" t="s">
        <v>439</v>
      </c>
      <c r="BT18" s="290" t="s">
        <v>438</v>
      </c>
      <c r="BU18" s="291" t="s">
        <v>437</v>
      </c>
      <c r="BV18" s="290" t="s">
        <v>436</v>
      </c>
      <c r="BW18" s="290" t="s">
        <v>435</v>
      </c>
      <c r="BX18" s="289"/>
      <c r="CM18" s="287"/>
      <c r="CN18" s="287"/>
      <c r="CO18" s="287"/>
      <c r="CP18" s="288"/>
      <c r="CQ18" s="288"/>
      <c r="CR18" s="288"/>
      <c r="CS18" s="287"/>
      <c r="CT18" s="287"/>
      <c r="CU18" s="287"/>
      <c r="CV18" s="287"/>
      <c r="CW18" s="288"/>
      <c r="CX18" s="288"/>
      <c r="CY18" s="288"/>
      <c r="CZ18" s="287"/>
      <c r="DA18" s="287"/>
      <c r="DB18" s="287"/>
      <c r="DC18" s="287"/>
      <c r="DD18" s="288"/>
      <c r="DE18" s="288"/>
      <c r="DF18" s="288"/>
      <c r="DG18" s="287"/>
      <c r="DH18" s="287"/>
      <c r="DI18" s="287"/>
      <c r="DJ18" s="287"/>
      <c r="DK18" s="288"/>
      <c r="DL18" s="288"/>
      <c r="DM18" s="288"/>
      <c r="DN18" s="287"/>
    </row>
    <row r="19" spans="1:118" x14ac:dyDescent="0.25">
      <c r="A19" s="219">
        <v>1</v>
      </c>
      <c r="B19" s="219">
        <v>2</v>
      </c>
      <c r="C19" s="219">
        <v>3</v>
      </c>
      <c r="D19" s="219" t="s">
        <v>494</v>
      </c>
      <c r="E19" s="219" t="s">
        <v>493</v>
      </c>
      <c r="F19" s="219" t="s">
        <v>492</v>
      </c>
      <c r="G19" s="219" t="s">
        <v>491</v>
      </c>
      <c r="H19" s="219" t="s">
        <v>490</v>
      </c>
      <c r="I19" s="219" t="s">
        <v>489</v>
      </c>
      <c r="J19" s="219" t="s">
        <v>487</v>
      </c>
      <c r="K19" s="219" t="s">
        <v>486</v>
      </c>
      <c r="L19" s="219" t="s">
        <v>485</v>
      </c>
      <c r="M19" s="219" t="s">
        <v>484</v>
      </c>
      <c r="N19" s="219" t="s">
        <v>483</v>
      </c>
      <c r="O19" s="219" t="s">
        <v>482</v>
      </c>
      <c r="P19" s="219" t="s">
        <v>567</v>
      </c>
      <c r="Q19" s="219" t="s">
        <v>566</v>
      </c>
      <c r="R19" s="219" t="s">
        <v>565</v>
      </c>
      <c r="S19" s="219" t="s">
        <v>564</v>
      </c>
      <c r="T19" s="219" t="s">
        <v>563</v>
      </c>
      <c r="U19" s="219" t="s">
        <v>562</v>
      </c>
      <c r="V19" s="219" t="s">
        <v>561</v>
      </c>
      <c r="W19" s="219" t="s">
        <v>560</v>
      </c>
      <c r="X19" s="219" t="s">
        <v>559</v>
      </c>
      <c r="Y19" s="219" t="s">
        <v>558</v>
      </c>
      <c r="Z19" s="219" t="s">
        <v>557</v>
      </c>
      <c r="AA19" s="219" t="s">
        <v>556</v>
      </c>
      <c r="AB19" s="219" t="s">
        <v>555</v>
      </c>
      <c r="AC19" s="219" t="s">
        <v>554</v>
      </c>
      <c r="AD19" s="219" t="s">
        <v>553</v>
      </c>
      <c r="AE19" s="219" t="s">
        <v>552</v>
      </c>
      <c r="AF19" s="219" t="s">
        <v>551</v>
      </c>
      <c r="AG19" s="219" t="s">
        <v>550</v>
      </c>
      <c r="AH19" s="219" t="s">
        <v>549</v>
      </c>
      <c r="AI19" s="219" t="s">
        <v>548</v>
      </c>
      <c r="AJ19" s="219" t="s">
        <v>547</v>
      </c>
      <c r="AK19" s="219" t="s">
        <v>546</v>
      </c>
      <c r="AL19" s="219" t="s">
        <v>545</v>
      </c>
      <c r="AM19" s="219" t="s">
        <v>544</v>
      </c>
      <c r="AN19" s="219" t="s">
        <v>543</v>
      </c>
      <c r="AO19" s="219" t="s">
        <v>542</v>
      </c>
      <c r="AP19" s="219" t="s">
        <v>541</v>
      </c>
      <c r="AQ19" s="219" t="s">
        <v>540</v>
      </c>
      <c r="AR19" s="219" t="s">
        <v>539</v>
      </c>
      <c r="AS19" s="219" t="s">
        <v>538</v>
      </c>
      <c r="AT19" s="219" t="s">
        <v>537</v>
      </c>
      <c r="AU19" s="219" t="s">
        <v>536</v>
      </c>
      <c r="AV19" s="219" t="s">
        <v>535</v>
      </c>
      <c r="AW19" s="219" t="s">
        <v>534</v>
      </c>
      <c r="AX19" s="219" t="s">
        <v>533</v>
      </c>
      <c r="AY19" s="219" t="s">
        <v>532</v>
      </c>
      <c r="AZ19" s="219" t="s">
        <v>531</v>
      </c>
      <c r="BA19" s="219" t="s">
        <v>530</v>
      </c>
      <c r="BB19" s="219" t="s">
        <v>529</v>
      </c>
      <c r="BC19" s="219" t="s">
        <v>528</v>
      </c>
      <c r="BD19" s="219" t="s">
        <v>527</v>
      </c>
      <c r="BE19" s="219" t="s">
        <v>526</v>
      </c>
      <c r="BF19" s="219" t="s">
        <v>525</v>
      </c>
      <c r="BG19" s="219" t="s">
        <v>524</v>
      </c>
      <c r="BH19" s="219" t="s">
        <v>523</v>
      </c>
      <c r="BI19" s="219" t="s">
        <v>522</v>
      </c>
      <c r="BJ19" s="219" t="s">
        <v>521</v>
      </c>
      <c r="BK19" s="219" t="s">
        <v>520</v>
      </c>
      <c r="BL19" s="219" t="s">
        <v>519</v>
      </c>
      <c r="BM19" s="219" t="s">
        <v>518</v>
      </c>
      <c r="BN19" s="219" t="s">
        <v>517</v>
      </c>
      <c r="BO19" s="219" t="s">
        <v>516</v>
      </c>
      <c r="BP19" s="219" t="s">
        <v>515</v>
      </c>
      <c r="BQ19" s="219" t="s">
        <v>514</v>
      </c>
      <c r="BR19" s="219" t="s">
        <v>513</v>
      </c>
      <c r="BS19" s="219" t="s">
        <v>512</v>
      </c>
      <c r="BT19" s="219" t="s">
        <v>511</v>
      </c>
      <c r="BU19" s="219" t="s">
        <v>510</v>
      </c>
      <c r="BV19" s="219" t="s">
        <v>509</v>
      </c>
      <c r="BW19" s="219" t="s">
        <v>508</v>
      </c>
      <c r="BX19" s="219" t="s">
        <v>465</v>
      </c>
      <c r="CM19" s="285"/>
      <c r="CN19" s="285"/>
      <c r="CO19" s="285"/>
      <c r="CP19" s="285"/>
      <c r="CQ19" s="285"/>
      <c r="CR19" s="285"/>
      <c r="CS19" s="285"/>
      <c r="CT19" s="285"/>
      <c r="CU19" s="285"/>
      <c r="CV19" s="285"/>
      <c r="CW19" s="285"/>
      <c r="CX19" s="285"/>
      <c r="CY19" s="285"/>
      <c r="CZ19" s="285"/>
      <c r="DA19" s="285"/>
      <c r="DB19" s="285"/>
      <c r="DC19" s="285"/>
      <c r="DD19" s="285"/>
      <c r="DE19" s="285"/>
      <c r="DF19" s="285"/>
      <c r="DG19" s="285"/>
      <c r="DH19" s="285"/>
      <c r="DI19" s="285"/>
      <c r="DJ19" s="285"/>
      <c r="DK19" s="285"/>
      <c r="DL19" s="285"/>
      <c r="DM19" s="285"/>
      <c r="DN19" s="285"/>
    </row>
    <row r="20" spans="1:118" ht="31.5" x14ac:dyDescent="0.25">
      <c r="A20" s="217" t="str">
        <f>'[2]2'!A18</f>
        <v>0</v>
      </c>
      <c r="B20" s="217" t="str">
        <f>'[2]2'!B18</f>
        <v>ВСЕГО по инвестиционной программе, в том числе:</v>
      </c>
      <c r="C20" s="223">
        <v>0</v>
      </c>
      <c r="D20" s="216"/>
      <c r="E20" s="216">
        <f>SUM(E21:E23)</f>
        <v>0</v>
      </c>
      <c r="F20" s="216">
        <f>SUM(F21:F23)</f>
        <v>0</v>
      </c>
      <c r="G20" s="216">
        <f>SUM(G21:G23)</f>
        <v>7.0110000000000001</v>
      </c>
      <c r="H20" s="216">
        <f>SUM(H21:H23)</f>
        <v>0</v>
      </c>
      <c r="I20" s="216">
        <f>SUM(I21:I23)</f>
        <v>0</v>
      </c>
      <c r="J20" s="216"/>
      <c r="K20" s="216">
        <f>SUM(K21:K23)</f>
        <v>0</v>
      </c>
      <c r="L20" s="216">
        <f>SUM(L21:L23)</f>
        <v>0</v>
      </c>
      <c r="M20" s="216">
        <f>SUM(M21:M23)</f>
        <v>0</v>
      </c>
      <c r="N20" s="216">
        <f>SUM(N21:N23)</f>
        <v>0</v>
      </c>
      <c r="O20" s="216">
        <f>SUM(O21:O23)</f>
        <v>0</v>
      </c>
      <c r="P20" s="216"/>
      <c r="Q20" s="216">
        <f>SUM(Q21:Q23)</f>
        <v>0</v>
      </c>
      <c r="R20" s="216">
        <f>SUM(R21:R23)</f>
        <v>0</v>
      </c>
      <c r="S20" s="216">
        <f>SUM(S21:S23)</f>
        <v>1.68</v>
      </c>
      <c r="T20" s="216">
        <f>SUM(T21:T23)</f>
        <v>0</v>
      </c>
      <c r="U20" s="216">
        <f>SUM(U21:U23)</f>
        <v>0</v>
      </c>
      <c r="V20" s="216"/>
      <c r="W20" s="216">
        <f>SUM(W21:W23)</f>
        <v>0</v>
      </c>
      <c r="X20" s="216">
        <f>SUM(X21:X23)</f>
        <v>0</v>
      </c>
      <c r="Y20" s="216">
        <f>SUM(Y21:Y23)</f>
        <v>0</v>
      </c>
      <c r="Z20" s="216">
        <f>SUM(Z21:Z23)</f>
        <v>0</v>
      </c>
      <c r="AA20" s="216">
        <f>SUM(AA21:AA23)</f>
        <v>0</v>
      </c>
      <c r="AB20" s="216"/>
      <c r="AC20" s="216">
        <f>SUM(AC21:AC23)</f>
        <v>0</v>
      </c>
      <c r="AD20" s="216">
        <f>SUM(AD21:AD23)</f>
        <v>0</v>
      </c>
      <c r="AE20" s="216">
        <f>SUM(AE21:AE23)</f>
        <v>1.68</v>
      </c>
      <c r="AF20" s="216">
        <f>SUM(AF21:AF23)</f>
        <v>0</v>
      </c>
      <c r="AG20" s="216">
        <f>SUM(AG21:AG23)</f>
        <v>0</v>
      </c>
      <c r="AH20" s="216"/>
      <c r="AI20" s="216">
        <f>SUM(AI21:AI23)</f>
        <v>0</v>
      </c>
      <c r="AJ20" s="216">
        <f>SUM(AJ21:AJ23)</f>
        <v>0</v>
      </c>
      <c r="AK20" s="216">
        <f>SUM(AK21:AK23)</f>
        <v>0</v>
      </c>
      <c r="AL20" s="216">
        <f>SUM(AL21:AL23)</f>
        <v>0</v>
      </c>
      <c r="AM20" s="216">
        <f>SUM(AM21:AM23)</f>
        <v>0</v>
      </c>
      <c r="AN20" s="216"/>
      <c r="AO20" s="216">
        <v>0.25</v>
      </c>
      <c r="AP20" s="216">
        <v>0</v>
      </c>
      <c r="AQ20" s="216">
        <v>2</v>
      </c>
      <c r="AR20" s="216">
        <v>0</v>
      </c>
      <c r="AS20" s="216">
        <v>0</v>
      </c>
      <c r="AT20" s="216"/>
      <c r="AU20" s="216">
        <v>0</v>
      </c>
      <c r="AV20" s="216">
        <v>0</v>
      </c>
      <c r="AW20" s="216">
        <v>0</v>
      </c>
      <c r="AX20" s="216">
        <v>0</v>
      </c>
      <c r="AY20" s="216">
        <v>0</v>
      </c>
      <c r="AZ20" s="216"/>
      <c r="BA20" s="216">
        <v>0.25</v>
      </c>
      <c r="BB20" s="216">
        <v>0</v>
      </c>
      <c r="BC20" s="216">
        <v>2</v>
      </c>
      <c r="BD20" s="216">
        <v>0</v>
      </c>
      <c r="BE20" s="216">
        <v>0</v>
      </c>
      <c r="BF20" s="216"/>
      <c r="BG20" s="216">
        <v>0</v>
      </c>
      <c r="BH20" s="216">
        <v>0</v>
      </c>
      <c r="BI20" s="216">
        <v>0</v>
      </c>
      <c r="BJ20" s="216">
        <v>0</v>
      </c>
      <c r="BK20" s="216">
        <v>0</v>
      </c>
      <c r="BL20" s="216"/>
      <c r="BM20" s="216">
        <f>SUM(BM21:BM23)</f>
        <v>0</v>
      </c>
      <c r="BN20" s="216">
        <f>SUM(BN21:BN23)</f>
        <v>0</v>
      </c>
      <c r="BO20" s="216">
        <f>SUM(BO21:BO23)</f>
        <v>1.9710000000000001</v>
      </c>
      <c r="BP20" s="216">
        <f>SUM(BP21:BP23)</f>
        <v>0</v>
      </c>
      <c r="BQ20" s="216">
        <f>SUM(BQ21:BQ23)</f>
        <v>0</v>
      </c>
      <c r="BR20" s="216"/>
      <c r="BS20" s="216">
        <f>SUM(BS21:BS23)</f>
        <v>0</v>
      </c>
      <c r="BT20" s="216">
        <f>SUM(BT21:BT23)</f>
        <v>0</v>
      </c>
      <c r="BU20" s="216">
        <f>SUM(BU21:BU23)</f>
        <v>0</v>
      </c>
      <c r="BV20" s="216">
        <f>SUM(BV21:BV23)</f>
        <v>0</v>
      </c>
      <c r="BW20" s="216">
        <f>SUM(BW21:BW23)</f>
        <v>0</v>
      </c>
      <c r="BX20" s="219"/>
      <c r="CM20" s="285"/>
      <c r="CN20" s="285"/>
      <c r="CO20" s="285"/>
      <c r="CP20" s="285"/>
      <c r="CQ20" s="285"/>
      <c r="CR20" s="285"/>
      <c r="CS20" s="285"/>
      <c r="CT20" s="285"/>
      <c r="CU20" s="285"/>
      <c r="CV20" s="285"/>
      <c r="CW20" s="285"/>
      <c r="CX20" s="285"/>
      <c r="CY20" s="285"/>
      <c r="CZ20" s="285"/>
      <c r="DA20" s="285"/>
      <c r="DB20" s="285"/>
      <c r="DC20" s="285"/>
      <c r="DD20" s="285"/>
      <c r="DE20" s="285"/>
      <c r="DF20" s="285"/>
      <c r="DG20" s="285"/>
      <c r="DH20" s="285"/>
      <c r="DI20" s="285"/>
      <c r="DJ20" s="285"/>
      <c r="DK20" s="285"/>
      <c r="DL20" s="285"/>
      <c r="DM20" s="285"/>
      <c r="DN20" s="285"/>
    </row>
    <row r="21" spans="1:118" ht="31.5" x14ac:dyDescent="0.25">
      <c r="A21" s="217" t="str">
        <f>'[2]2'!A19</f>
        <v>0.1</v>
      </c>
      <c r="B21" s="217" t="str">
        <f>'[2]2'!B19</f>
        <v>Технологическое присоединение, всего</v>
      </c>
      <c r="C21" s="223">
        <v>0</v>
      </c>
      <c r="D21" s="216"/>
      <c r="E21" s="216">
        <f>E24</f>
        <v>0</v>
      </c>
      <c r="F21" s="216">
        <f>F24</f>
        <v>0</v>
      </c>
      <c r="G21" s="216">
        <f>G24</f>
        <v>0</v>
      </c>
      <c r="H21" s="216">
        <f>H24</f>
        <v>0</v>
      </c>
      <c r="I21" s="216">
        <f>I24</f>
        <v>0</v>
      </c>
      <c r="J21" s="216"/>
      <c r="K21" s="216">
        <f>K24</f>
        <v>0</v>
      </c>
      <c r="L21" s="216">
        <f>L24</f>
        <v>0</v>
      </c>
      <c r="M21" s="216">
        <f>M24</f>
        <v>0</v>
      </c>
      <c r="N21" s="216">
        <f>N24</f>
        <v>0</v>
      </c>
      <c r="O21" s="216">
        <f>O24</f>
        <v>0</v>
      </c>
      <c r="P21" s="216"/>
      <c r="Q21" s="216">
        <f>Q24</f>
        <v>0</v>
      </c>
      <c r="R21" s="216">
        <f>R24</f>
        <v>0</v>
      </c>
      <c r="S21" s="216">
        <f>S24</f>
        <v>0</v>
      </c>
      <c r="T21" s="216">
        <f>T24</f>
        <v>0</v>
      </c>
      <c r="U21" s="216">
        <f>U24</f>
        <v>0</v>
      </c>
      <c r="V21" s="216"/>
      <c r="W21" s="216">
        <f>W24</f>
        <v>0</v>
      </c>
      <c r="X21" s="216">
        <f>X24</f>
        <v>0</v>
      </c>
      <c r="Y21" s="216">
        <f>Y24</f>
        <v>0</v>
      </c>
      <c r="Z21" s="216">
        <f>Z24</f>
        <v>0</v>
      </c>
      <c r="AA21" s="216">
        <f>AA24</f>
        <v>0</v>
      </c>
      <c r="AB21" s="216"/>
      <c r="AC21" s="216">
        <f>AC24</f>
        <v>0</v>
      </c>
      <c r="AD21" s="216">
        <f>AD24</f>
        <v>0</v>
      </c>
      <c r="AE21" s="216">
        <f>AE24</f>
        <v>0</v>
      </c>
      <c r="AF21" s="216">
        <f>AF24</f>
        <v>0</v>
      </c>
      <c r="AG21" s="216">
        <f>AG24</f>
        <v>0</v>
      </c>
      <c r="AH21" s="216"/>
      <c r="AI21" s="216">
        <f>AI24</f>
        <v>0</v>
      </c>
      <c r="AJ21" s="216">
        <f>AJ24</f>
        <v>0</v>
      </c>
      <c r="AK21" s="216">
        <f>AK24</f>
        <v>0</v>
      </c>
      <c r="AL21" s="216">
        <f>AL24</f>
        <v>0</v>
      </c>
      <c r="AM21" s="216">
        <f>AM24</f>
        <v>0</v>
      </c>
      <c r="AN21" s="216"/>
      <c r="AO21" s="216">
        <v>0</v>
      </c>
      <c r="AP21" s="216">
        <v>0</v>
      </c>
      <c r="AQ21" s="216">
        <v>0</v>
      </c>
      <c r="AR21" s="216">
        <v>0</v>
      </c>
      <c r="AS21" s="216">
        <v>0</v>
      </c>
      <c r="AT21" s="216"/>
      <c r="AU21" s="216">
        <v>0</v>
      </c>
      <c r="AV21" s="216">
        <v>0</v>
      </c>
      <c r="AW21" s="216">
        <v>0</v>
      </c>
      <c r="AX21" s="216">
        <v>0</v>
      </c>
      <c r="AY21" s="216">
        <v>0</v>
      </c>
      <c r="AZ21" s="216"/>
      <c r="BA21" s="216">
        <v>0</v>
      </c>
      <c r="BB21" s="216">
        <v>0</v>
      </c>
      <c r="BC21" s="216">
        <v>0</v>
      </c>
      <c r="BD21" s="216">
        <v>0</v>
      </c>
      <c r="BE21" s="216">
        <v>0</v>
      </c>
      <c r="BF21" s="216"/>
      <c r="BG21" s="216">
        <v>0</v>
      </c>
      <c r="BH21" s="216">
        <v>0</v>
      </c>
      <c r="BI21" s="216">
        <v>0</v>
      </c>
      <c r="BJ21" s="216">
        <v>0</v>
      </c>
      <c r="BK21" s="216">
        <v>0</v>
      </c>
      <c r="BL21" s="216"/>
      <c r="BM21" s="216">
        <f>BM24</f>
        <v>0</v>
      </c>
      <c r="BN21" s="216">
        <f>BN24</f>
        <v>0</v>
      </c>
      <c r="BO21" s="216">
        <f>BO24</f>
        <v>0</v>
      </c>
      <c r="BP21" s="216">
        <f>BP24</f>
        <v>0</v>
      </c>
      <c r="BQ21" s="216">
        <f>BQ24</f>
        <v>0</v>
      </c>
      <c r="BR21" s="216"/>
      <c r="BS21" s="216">
        <f>BS24</f>
        <v>0</v>
      </c>
      <c r="BT21" s="216">
        <f>BT24</f>
        <v>0</v>
      </c>
      <c r="BU21" s="216">
        <f>BU24</f>
        <v>0</v>
      </c>
      <c r="BV21" s="216">
        <f>BV24</f>
        <v>0</v>
      </c>
      <c r="BW21" s="216">
        <f>BW24</f>
        <v>0</v>
      </c>
      <c r="BX21" s="219"/>
      <c r="CM21" s="285"/>
      <c r="CN21" s="285"/>
      <c r="CO21" s="285"/>
      <c r="CP21" s="285"/>
      <c r="CQ21" s="285"/>
      <c r="CR21" s="285"/>
      <c r="CS21" s="285"/>
      <c r="CT21" s="285"/>
      <c r="CU21" s="285"/>
      <c r="CV21" s="285"/>
      <c r="CW21" s="285"/>
      <c r="CX21" s="285"/>
      <c r="CY21" s="285"/>
      <c r="CZ21" s="285"/>
      <c r="DA21" s="285"/>
      <c r="DB21" s="285"/>
      <c r="DC21" s="285"/>
      <c r="DD21" s="285"/>
      <c r="DE21" s="285"/>
      <c r="DF21" s="285"/>
      <c r="DG21" s="285"/>
      <c r="DH21" s="285"/>
      <c r="DI21" s="285"/>
      <c r="DJ21" s="285"/>
      <c r="DK21" s="285"/>
      <c r="DL21" s="285"/>
      <c r="DM21" s="285"/>
      <c r="DN21" s="285"/>
    </row>
    <row r="22" spans="1:118" ht="31.5" x14ac:dyDescent="0.25">
      <c r="A22" s="217" t="str">
        <f>'[2]2'!A20</f>
        <v>0.2</v>
      </c>
      <c r="B22" s="217" t="str">
        <f>'[2]2'!B20</f>
        <v>Реконструкция, модернизация, техническое перевооружение, всего</v>
      </c>
      <c r="C22" s="223">
        <v>0</v>
      </c>
      <c r="D22" s="216"/>
      <c r="E22" s="216">
        <f>E26</f>
        <v>0</v>
      </c>
      <c r="F22" s="216">
        <f>F26</f>
        <v>0</v>
      </c>
      <c r="G22" s="216">
        <f>G26</f>
        <v>7.0110000000000001</v>
      </c>
      <c r="H22" s="216">
        <f>H26</f>
        <v>0</v>
      </c>
      <c r="I22" s="216">
        <f>I26</f>
        <v>0</v>
      </c>
      <c r="J22" s="216"/>
      <c r="K22" s="216">
        <f>K26</f>
        <v>0</v>
      </c>
      <c r="L22" s="216">
        <f>L26</f>
        <v>0</v>
      </c>
      <c r="M22" s="216">
        <f>M26</f>
        <v>0</v>
      </c>
      <c r="N22" s="216">
        <f>N26</f>
        <v>0</v>
      </c>
      <c r="O22" s="216">
        <f>O26</f>
        <v>0</v>
      </c>
      <c r="P22" s="216"/>
      <c r="Q22" s="216">
        <f>Q26</f>
        <v>0</v>
      </c>
      <c r="R22" s="216">
        <f>R26</f>
        <v>0</v>
      </c>
      <c r="S22" s="216">
        <f>S26</f>
        <v>1.68</v>
      </c>
      <c r="T22" s="216">
        <f>T26</f>
        <v>0</v>
      </c>
      <c r="U22" s="216">
        <f>U26</f>
        <v>0</v>
      </c>
      <c r="V22" s="216"/>
      <c r="W22" s="216">
        <f>W26</f>
        <v>0</v>
      </c>
      <c r="X22" s="216">
        <f>X26</f>
        <v>0</v>
      </c>
      <c r="Y22" s="216">
        <f>Y26</f>
        <v>0</v>
      </c>
      <c r="Z22" s="216">
        <f>Z26</f>
        <v>0</v>
      </c>
      <c r="AA22" s="216">
        <f>AA26</f>
        <v>0</v>
      </c>
      <c r="AB22" s="216"/>
      <c r="AC22" s="216">
        <f>AC26</f>
        <v>0</v>
      </c>
      <c r="AD22" s="216">
        <f>AD26</f>
        <v>0</v>
      </c>
      <c r="AE22" s="216">
        <f>AE26</f>
        <v>1.68</v>
      </c>
      <c r="AF22" s="216">
        <f>AF26</f>
        <v>0</v>
      </c>
      <c r="AG22" s="216">
        <f>AG26</f>
        <v>0</v>
      </c>
      <c r="AH22" s="216"/>
      <c r="AI22" s="216">
        <f>AI26</f>
        <v>0</v>
      </c>
      <c r="AJ22" s="216">
        <f>AJ26</f>
        <v>0</v>
      </c>
      <c r="AK22" s="216">
        <f>AK26</f>
        <v>0</v>
      </c>
      <c r="AL22" s="216">
        <f>AL26</f>
        <v>0</v>
      </c>
      <c r="AM22" s="216">
        <f>AM26</f>
        <v>0</v>
      </c>
      <c r="AN22" s="216"/>
      <c r="AO22" s="216">
        <v>0</v>
      </c>
      <c r="AP22" s="216">
        <v>0</v>
      </c>
      <c r="AQ22" s="216">
        <v>2</v>
      </c>
      <c r="AR22" s="216">
        <v>0</v>
      </c>
      <c r="AS22" s="216">
        <v>0</v>
      </c>
      <c r="AT22" s="216"/>
      <c r="AU22" s="216">
        <v>0</v>
      </c>
      <c r="AV22" s="216">
        <v>0</v>
      </c>
      <c r="AW22" s="216">
        <v>0</v>
      </c>
      <c r="AX22" s="216">
        <v>0</v>
      </c>
      <c r="AY22" s="216">
        <v>0</v>
      </c>
      <c r="AZ22" s="216"/>
      <c r="BA22" s="216">
        <v>0</v>
      </c>
      <c r="BB22" s="216">
        <v>0</v>
      </c>
      <c r="BC22" s="216">
        <v>2</v>
      </c>
      <c r="BD22" s="216">
        <v>0</v>
      </c>
      <c r="BE22" s="216">
        <v>0</v>
      </c>
      <c r="BF22" s="216"/>
      <c r="BG22" s="216">
        <v>0</v>
      </c>
      <c r="BH22" s="216">
        <v>0</v>
      </c>
      <c r="BI22" s="216">
        <v>0</v>
      </c>
      <c r="BJ22" s="216">
        <v>0</v>
      </c>
      <c r="BK22" s="216">
        <v>0</v>
      </c>
      <c r="BL22" s="216"/>
      <c r="BM22" s="216">
        <f>BM26</f>
        <v>0</v>
      </c>
      <c r="BN22" s="216">
        <f>BN26</f>
        <v>0</v>
      </c>
      <c r="BO22" s="216">
        <f>BO26</f>
        <v>1.9710000000000001</v>
      </c>
      <c r="BP22" s="216">
        <f>BP26</f>
        <v>0</v>
      </c>
      <c r="BQ22" s="216">
        <f>BQ26</f>
        <v>0</v>
      </c>
      <c r="BR22" s="216"/>
      <c r="BS22" s="216">
        <f>BS26</f>
        <v>0</v>
      </c>
      <c r="BT22" s="216">
        <f>BT26</f>
        <v>0</v>
      </c>
      <c r="BU22" s="216">
        <f>BU26</f>
        <v>0</v>
      </c>
      <c r="BV22" s="216">
        <f>BV26</f>
        <v>0</v>
      </c>
      <c r="BW22" s="216">
        <f>BW26</f>
        <v>0</v>
      </c>
      <c r="BX22" s="219"/>
      <c r="CM22" s="285"/>
      <c r="CN22" s="285"/>
      <c r="CO22" s="285"/>
      <c r="CP22" s="285"/>
      <c r="CQ22" s="285"/>
      <c r="CR22" s="285"/>
      <c r="CS22" s="285"/>
      <c r="CT22" s="285"/>
      <c r="CU22" s="285"/>
      <c r="CV22" s="285"/>
      <c r="CW22" s="285"/>
      <c r="CX22" s="285"/>
      <c r="CY22" s="285"/>
      <c r="CZ22" s="285"/>
      <c r="DA22" s="285"/>
      <c r="DB22" s="285"/>
      <c r="DC22" s="285"/>
      <c r="DD22" s="285"/>
      <c r="DE22" s="285"/>
      <c r="DF22" s="285"/>
      <c r="DG22" s="285"/>
      <c r="DH22" s="285"/>
      <c r="DI22" s="285"/>
      <c r="DJ22" s="285"/>
      <c r="DK22" s="285"/>
      <c r="DL22" s="285"/>
      <c r="DM22" s="285"/>
      <c r="DN22" s="285"/>
    </row>
    <row r="23" spans="1:118" ht="31.5" x14ac:dyDescent="0.25">
      <c r="A23" s="217" t="str">
        <f>'[2]2'!A21</f>
        <v>0.6</v>
      </c>
      <c r="B23" s="217" t="str">
        <f>'[2]2'!B21</f>
        <v>Прочие инвестиционные проекты, всего</v>
      </c>
      <c r="C23" s="223">
        <v>0</v>
      </c>
      <c r="D23" s="216"/>
      <c r="E23" s="216">
        <f>E29</f>
        <v>0</v>
      </c>
      <c r="F23" s="216">
        <f>F29</f>
        <v>0</v>
      </c>
      <c r="G23" s="216">
        <f>G29</f>
        <v>0</v>
      </c>
      <c r="H23" s="216">
        <f>H29</f>
        <v>0</v>
      </c>
      <c r="I23" s="216">
        <f>I29</f>
        <v>0</v>
      </c>
      <c r="J23" s="216"/>
      <c r="K23" s="216">
        <f>K29</f>
        <v>0</v>
      </c>
      <c r="L23" s="216">
        <f>L29</f>
        <v>0</v>
      </c>
      <c r="M23" s="216">
        <f>M29</f>
        <v>0</v>
      </c>
      <c r="N23" s="216">
        <f>N29</f>
        <v>0</v>
      </c>
      <c r="O23" s="216">
        <f>O29</f>
        <v>0</v>
      </c>
      <c r="P23" s="216"/>
      <c r="Q23" s="216">
        <f>Q29</f>
        <v>0</v>
      </c>
      <c r="R23" s="216">
        <f>R29</f>
        <v>0</v>
      </c>
      <c r="S23" s="216">
        <f>S29</f>
        <v>0</v>
      </c>
      <c r="T23" s="216">
        <f>T29</f>
        <v>0</v>
      </c>
      <c r="U23" s="216">
        <f>U29</f>
        <v>0</v>
      </c>
      <c r="V23" s="216"/>
      <c r="W23" s="216">
        <f>W29</f>
        <v>0</v>
      </c>
      <c r="X23" s="216">
        <f>X29</f>
        <v>0</v>
      </c>
      <c r="Y23" s="216">
        <f>Y29</f>
        <v>0</v>
      </c>
      <c r="Z23" s="216">
        <f>Z29</f>
        <v>0</v>
      </c>
      <c r="AA23" s="216">
        <f>AA29</f>
        <v>0</v>
      </c>
      <c r="AB23" s="216"/>
      <c r="AC23" s="216">
        <f>AC29</f>
        <v>0</v>
      </c>
      <c r="AD23" s="216">
        <f>AD29</f>
        <v>0</v>
      </c>
      <c r="AE23" s="216">
        <f>AE29</f>
        <v>0</v>
      </c>
      <c r="AF23" s="216">
        <f>AF29</f>
        <v>0</v>
      </c>
      <c r="AG23" s="216">
        <f>AG29</f>
        <v>0</v>
      </c>
      <c r="AH23" s="216"/>
      <c r="AI23" s="216">
        <f>AI29</f>
        <v>0</v>
      </c>
      <c r="AJ23" s="216">
        <f>AJ29</f>
        <v>0</v>
      </c>
      <c r="AK23" s="216">
        <f>AK29</f>
        <v>0</v>
      </c>
      <c r="AL23" s="216">
        <f>AL29</f>
        <v>0</v>
      </c>
      <c r="AM23" s="216">
        <f>AM29</f>
        <v>0</v>
      </c>
      <c r="AN23" s="216"/>
      <c r="AO23" s="216">
        <v>0.25</v>
      </c>
      <c r="AP23" s="216">
        <v>0</v>
      </c>
      <c r="AQ23" s="216">
        <v>0</v>
      </c>
      <c r="AR23" s="216">
        <v>0</v>
      </c>
      <c r="AS23" s="216">
        <v>0</v>
      </c>
      <c r="AT23" s="216"/>
      <c r="AU23" s="216">
        <v>0</v>
      </c>
      <c r="AV23" s="216">
        <v>0</v>
      </c>
      <c r="AW23" s="216">
        <v>0</v>
      </c>
      <c r="AX23" s="216">
        <v>0</v>
      </c>
      <c r="AY23" s="216">
        <v>0</v>
      </c>
      <c r="AZ23" s="216"/>
      <c r="BA23" s="216">
        <v>0.25</v>
      </c>
      <c r="BB23" s="216">
        <v>0</v>
      </c>
      <c r="BC23" s="216">
        <v>0</v>
      </c>
      <c r="BD23" s="216">
        <v>0</v>
      </c>
      <c r="BE23" s="216">
        <v>0</v>
      </c>
      <c r="BF23" s="216"/>
      <c r="BG23" s="216">
        <v>0</v>
      </c>
      <c r="BH23" s="216">
        <v>0</v>
      </c>
      <c r="BI23" s="216">
        <v>0</v>
      </c>
      <c r="BJ23" s="216">
        <v>0</v>
      </c>
      <c r="BK23" s="216">
        <v>0</v>
      </c>
      <c r="BL23" s="216"/>
      <c r="BM23" s="216">
        <f>BM29</f>
        <v>0</v>
      </c>
      <c r="BN23" s="216">
        <f>BN29</f>
        <v>0</v>
      </c>
      <c r="BO23" s="216">
        <f>BO29</f>
        <v>0</v>
      </c>
      <c r="BP23" s="216">
        <f>BP29</f>
        <v>0</v>
      </c>
      <c r="BQ23" s="216">
        <f>BQ29</f>
        <v>0</v>
      </c>
      <c r="BR23" s="216"/>
      <c r="BS23" s="216">
        <f>BS29</f>
        <v>0</v>
      </c>
      <c r="BT23" s="216">
        <f>BT29</f>
        <v>0</v>
      </c>
      <c r="BU23" s="216">
        <f>BU29</f>
        <v>0</v>
      </c>
      <c r="BV23" s="216">
        <f>BV29</f>
        <v>0</v>
      </c>
      <c r="BW23" s="216">
        <f>BW29</f>
        <v>0</v>
      </c>
      <c r="BX23" s="219"/>
      <c r="CM23" s="285"/>
      <c r="CN23" s="285"/>
      <c r="CO23" s="285"/>
      <c r="CP23" s="285"/>
      <c r="CQ23" s="285"/>
      <c r="CR23" s="285"/>
      <c r="CS23" s="285"/>
      <c r="CT23" s="285"/>
      <c r="CU23" s="285"/>
      <c r="CV23" s="285"/>
      <c r="CW23" s="285"/>
      <c r="CX23" s="285"/>
      <c r="CY23" s="285"/>
      <c r="CZ23" s="285"/>
      <c r="DA23" s="285"/>
      <c r="DB23" s="285"/>
      <c r="DC23" s="285"/>
      <c r="DD23" s="285"/>
      <c r="DE23" s="285"/>
      <c r="DF23" s="285"/>
      <c r="DG23" s="285"/>
      <c r="DH23" s="285"/>
      <c r="DI23" s="285"/>
      <c r="DJ23" s="285"/>
      <c r="DK23" s="285"/>
      <c r="DL23" s="285"/>
      <c r="DM23" s="285"/>
      <c r="DN23" s="285"/>
    </row>
    <row r="24" spans="1:118" ht="31.5" x14ac:dyDescent="0.25">
      <c r="A24" s="217">
        <f>'[2]2'!A22</f>
        <v>0</v>
      </c>
      <c r="B24" s="217" t="str">
        <f>'[2]2'!B22</f>
        <v>Технологическое присоединение, всего, в том числе:</v>
      </c>
      <c r="C24" s="223">
        <v>0</v>
      </c>
      <c r="D24" s="216"/>
      <c r="E24" s="216">
        <v>0</v>
      </c>
      <c r="F24" s="216">
        <v>0</v>
      </c>
      <c r="G24" s="216">
        <v>0</v>
      </c>
      <c r="H24" s="216">
        <v>0</v>
      </c>
      <c r="I24" s="216">
        <v>0</v>
      </c>
      <c r="J24" s="216"/>
      <c r="K24" s="216">
        <v>0</v>
      </c>
      <c r="L24" s="216">
        <v>0</v>
      </c>
      <c r="M24" s="216">
        <v>0</v>
      </c>
      <c r="N24" s="216">
        <v>0</v>
      </c>
      <c r="O24" s="216">
        <v>0</v>
      </c>
      <c r="P24" s="216"/>
      <c r="Q24" s="216">
        <v>0</v>
      </c>
      <c r="R24" s="216">
        <v>0</v>
      </c>
      <c r="S24" s="216">
        <v>0</v>
      </c>
      <c r="T24" s="216">
        <v>0</v>
      </c>
      <c r="U24" s="216">
        <v>0</v>
      </c>
      <c r="V24" s="216"/>
      <c r="W24" s="216">
        <v>0</v>
      </c>
      <c r="X24" s="216">
        <v>0</v>
      </c>
      <c r="Y24" s="216">
        <v>0</v>
      </c>
      <c r="Z24" s="216">
        <v>0</v>
      </c>
      <c r="AA24" s="216">
        <v>0</v>
      </c>
      <c r="AB24" s="216"/>
      <c r="AC24" s="216">
        <v>0</v>
      </c>
      <c r="AD24" s="216">
        <v>0</v>
      </c>
      <c r="AE24" s="216">
        <v>0</v>
      </c>
      <c r="AF24" s="216">
        <v>0</v>
      </c>
      <c r="AG24" s="216">
        <v>0</v>
      </c>
      <c r="AH24" s="216"/>
      <c r="AI24" s="216">
        <v>0</v>
      </c>
      <c r="AJ24" s="216">
        <v>0</v>
      </c>
      <c r="AK24" s="216">
        <v>0</v>
      </c>
      <c r="AL24" s="216">
        <v>0</v>
      </c>
      <c r="AM24" s="216">
        <v>0</v>
      </c>
      <c r="AN24" s="216"/>
      <c r="AO24" s="216">
        <v>0</v>
      </c>
      <c r="AP24" s="216">
        <v>0</v>
      </c>
      <c r="AQ24" s="216">
        <v>0</v>
      </c>
      <c r="AR24" s="216">
        <v>0</v>
      </c>
      <c r="AS24" s="216">
        <v>0</v>
      </c>
      <c r="AT24" s="216"/>
      <c r="AU24" s="216">
        <v>0</v>
      </c>
      <c r="AV24" s="216">
        <v>0</v>
      </c>
      <c r="AW24" s="216">
        <v>0</v>
      </c>
      <c r="AX24" s="216">
        <v>0</v>
      </c>
      <c r="AY24" s="216">
        <v>0</v>
      </c>
      <c r="AZ24" s="216"/>
      <c r="BA24" s="216">
        <v>0</v>
      </c>
      <c r="BB24" s="216">
        <v>0</v>
      </c>
      <c r="BC24" s="216">
        <v>0</v>
      </c>
      <c r="BD24" s="216">
        <v>0</v>
      </c>
      <c r="BE24" s="216">
        <v>0</v>
      </c>
      <c r="BF24" s="216"/>
      <c r="BG24" s="216">
        <v>0</v>
      </c>
      <c r="BH24" s="216">
        <v>0</v>
      </c>
      <c r="BI24" s="216">
        <v>0</v>
      </c>
      <c r="BJ24" s="216">
        <v>0</v>
      </c>
      <c r="BK24" s="216">
        <v>0</v>
      </c>
      <c r="BL24" s="216"/>
      <c r="BM24" s="216">
        <v>0</v>
      </c>
      <c r="BN24" s="216">
        <v>0</v>
      </c>
      <c r="BO24" s="216">
        <v>0</v>
      </c>
      <c r="BP24" s="216">
        <v>0</v>
      </c>
      <c r="BQ24" s="216">
        <v>0</v>
      </c>
      <c r="BR24" s="216"/>
      <c r="BS24" s="216">
        <v>0</v>
      </c>
      <c r="BT24" s="216">
        <v>0</v>
      </c>
      <c r="BU24" s="216">
        <v>0</v>
      </c>
      <c r="BV24" s="216">
        <v>0</v>
      </c>
      <c r="BW24" s="216">
        <v>0</v>
      </c>
      <c r="BX24" s="219"/>
      <c r="CM24" s="285"/>
      <c r="CN24" s="285"/>
      <c r="CO24" s="285"/>
      <c r="CP24" s="285"/>
      <c r="CQ24" s="285"/>
      <c r="CR24" s="285"/>
      <c r="CS24" s="285"/>
      <c r="CT24" s="285"/>
      <c r="CU24" s="285"/>
      <c r="CV24" s="285"/>
      <c r="CW24" s="285"/>
      <c r="CX24" s="285"/>
      <c r="CY24" s="285"/>
      <c r="CZ24" s="285"/>
      <c r="DA24" s="285"/>
      <c r="DB24" s="285"/>
      <c r="DC24" s="285"/>
      <c r="DD24" s="285"/>
      <c r="DE24" s="285"/>
      <c r="DF24" s="285"/>
      <c r="DG24" s="285"/>
      <c r="DH24" s="285"/>
      <c r="DI24" s="285"/>
      <c r="DJ24" s="285"/>
      <c r="DK24" s="285"/>
      <c r="DL24" s="285"/>
      <c r="DM24" s="285"/>
      <c r="DN24" s="285"/>
    </row>
    <row r="25" spans="1:118" x14ac:dyDescent="0.25">
      <c r="A25" s="217">
        <f>'[2]2'!A23</f>
        <v>0</v>
      </c>
      <c r="B25" s="217" t="str">
        <f>'[2]2'!B23</f>
        <v>Республика Марий Эл</v>
      </c>
      <c r="C25" s="223">
        <v>0</v>
      </c>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CM25" s="285"/>
      <c r="CN25" s="285"/>
      <c r="CO25" s="285"/>
      <c r="CP25" s="285"/>
      <c r="CQ25" s="285"/>
      <c r="CR25" s="285"/>
      <c r="CS25" s="285"/>
      <c r="CT25" s="285"/>
      <c r="CU25" s="285"/>
      <c r="CV25" s="285"/>
      <c r="CW25" s="285"/>
      <c r="CX25" s="285"/>
      <c r="CY25" s="285"/>
      <c r="CZ25" s="285"/>
      <c r="DA25" s="285"/>
      <c r="DB25" s="285"/>
      <c r="DC25" s="285"/>
      <c r="DD25" s="285"/>
      <c r="DE25" s="285"/>
      <c r="DF25" s="285"/>
      <c r="DG25" s="285"/>
      <c r="DH25" s="285"/>
      <c r="DI25" s="285"/>
      <c r="DJ25" s="285"/>
      <c r="DK25" s="285"/>
      <c r="DL25" s="285"/>
      <c r="DM25" s="285"/>
      <c r="DN25" s="285"/>
    </row>
    <row r="26" spans="1:118" ht="63" x14ac:dyDescent="0.25">
      <c r="A26" s="217" t="str">
        <f>'[2]2'!A24</f>
        <v>1.2.2</v>
      </c>
      <c r="B26" s="217" t="str">
        <f>'[2]2'!B24</f>
        <v>Реконструкция, модернизация, техническое перевооружение линий электропередачи, всего, в том числе:</v>
      </c>
      <c r="C26" s="223">
        <v>0</v>
      </c>
      <c r="D26" s="216"/>
      <c r="E26" s="216">
        <f>E27</f>
        <v>0</v>
      </c>
      <c r="F26" s="216">
        <f>F27</f>
        <v>0</v>
      </c>
      <c r="G26" s="216">
        <f>G27</f>
        <v>7.0110000000000001</v>
      </c>
      <c r="H26" s="216">
        <f>H27</f>
        <v>0</v>
      </c>
      <c r="I26" s="216">
        <f>I27</f>
        <v>0</v>
      </c>
      <c r="J26" s="216"/>
      <c r="K26" s="216">
        <f>K27</f>
        <v>0</v>
      </c>
      <c r="L26" s="216">
        <f>L27</f>
        <v>0</v>
      </c>
      <c r="M26" s="216">
        <f>M27</f>
        <v>0</v>
      </c>
      <c r="N26" s="216">
        <f>N27</f>
        <v>0</v>
      </c>
      <c r="O26" s="216">
        <f>O27</f>
        <v>0</v>
      </c>
      <c r="P26" s="216"/>
      <c r="Q26" s="216">
        <f>Q27</f>
        <v>0</v>
      </c>
      <c r="R26" s="216">
        <f>R27</f>
        <v>0</v>
      </c>
      <c r="S26" s="216">
        <f>S27</f>
        <v>1.68</v>
      </c>
      <c r="T26" s="216">
        <f>T27</f>
        <v>0</v>
      </c>
      <c r="U26" s="216">
        <f>U27</f>
        <v>0</v>
      </c>
      <c r="V26" s="216"/>
      <c r="W26" s="216">
        <f>W27</f>
        <v>0</v>
      </c>
      <c r="X26" s="216">
        <f>X27</f>
        <v>0</v>
      </c>
      <c r="Y26" s="216">
        <f>Y27</f>
        <v>0</v>
      </c>
      <c r="Z26" s="216">
        <f>Z27</f>
        <v>0</v>
      </c>
      <c r="AA26" s="216">
        <f>AA27</f>
        <v>0</v>
      </c>
      <c r="AB26" s="216"/>
      <c r="AC26" s="216">
        <f>AC27</f>
        <v>0</v>
      </c>
      <c r="AD26" s="216">
        <f>AD27</f>
        <v>0</v>
      </c>
      <c r="AE26" s="216">
        <f>AE27</f>
        <v>1.68</v>
      </c>
      <c r="AF26" s="216">
        <f>AF27</f>
        <v>0</v>
      </c>
      <c r="AG26" s="216">
        <f>AG27</f>
        <v>0</v>
      </c>
      <c r="AH26" s="216"/>
      <c r="AI26" s="216">
        <f>AI27</f>
        <v>0</v>
      </c>
      <c r="AJ26" s="216">
        <f>AJ27</f>
        <v>0</v>
      </c>
      <c r="AK26" s="216">
        <f>AK27</f>
        <v>0</v>
      </c>
      <c r="AL26" s="216">
        <f>AL27</f>
        <v>0</v>
      </c>
      <c r="AM26" s="216">
        <f>AM27</f>
        <v>0</v>
      </c>
      <c r="AN26" s="216"/>
      <c r="AO26" s="216">
        <f>AO27</f>
        <v>0</v>
      </c>
      <c r="AP26" s="216">
        <f>AP27</f>
        <v>0</v>
      </c>
      <c r="AQ26" s="216">
        <f>AQ27</f>
        <v>1.68</v>
      </c>
      <c r="AR26" s="216">
        <f>AR27</f>
        <v>0</v>
      </c>
      <c r="AS26" s="216">
        <f>AS27</f>
        <v>0</v>
      </c>
      <c r="AT26" s="216"/>
      <c r="AU26" s="216">
        <f>AU27</f>
        <v>0</v>
      </c>
      <c r="AV26" s="216">
        <f>AV27</f>
        <v>0</v>
      </c>
      <c r="AW26" s="216">
        <f>AW27</f>
        <v>0</v>
      </c>
      <c r="AX26" s="216">
        <f>AX27</f>
        <v>0</v>
      </c>
      <c r="AY26" s="216">
        <f>AY27</f>
        <v>0</v>
      </c>
      <c r="AZ26" s="216"/>
      <c r="BA26" s="216">
        <f>BA27</f>
        <v>0</v>
      </c>
      <c r="BB26" s="216">
        <f>BB27</f>
        <v>0</v>
      </c>
      <c r="BC26" s="216">
        <f>BC27</f>
        <v>0</v>
      </c>
      <c r="BD26" s="216">
        <f>BD27</f>
        <v>0</v>
      </c>
      <c r="BE26" s="216">
        <f>BE27</f>
        <v>0</v>
      </c>
      <c r="BF26" s="216"/>
      <c r="BG26" s="216">
        <v>0</v>
      </c>
      <c r="BH26" s="216">
        <v>0</v>
      </c>
      <c r="BI26" s="216">
        <v>0</v>
      </c>
      <c r="BJ26" s="216">
        <v>0</v>
      </c>
      <c r="BK26" s="216">
        <v>0</v>
      </c>
      <c r="BL26" s="216"/>
      <c r="BM26" s="216">
        <f>BM27</f>
        <v>0</v>
      </c>
      <c r="BN26" s="216">
        <f>BN27</f>
        <v>0</v>
      </c>
      <c r="BO26" s="216">
        <f>BO27</f>
        <v>1.9710000000000001</v>
      </c>
      <c r="BP26" s="216">
        <f>BP27</f>
        <v>0</v>
      </c>
      <c r="BQ26" s="216">
        <f>BQ27</f>
        <v>0</v>
      </c>
      <c r="BR26" s="216"/>
      <c r="BS26" s="216">
        <f>BS27</f>
        <v>0</v>
      </c>
      <c r="BT26" s="216">
        <f>BT27</f>
        <v>0</v>
      </c>
      <c r="BU26" s="216">
        <f>BU27</f>
        <v>0</v>
      </c>
      <c r="BV26" s="216">
        <f>BV27</f>
        <v>0</v>
      </c>
      <c r="BW26" s="216">
        <f>BW27</f>
        <v>0</v>
      </c>
      <c r="BX26" s="219"/>
      <c r="CM26" s="285"/>
      <c r="CN26" s="285"/>
      <c r="CO26" s="285"/>
      <c r="CP26" s="285"/>
      <c r="CQ26" s="285"/>
      <c r="CR26" s="285"/>
      <c r="CS26" s="285"/>
      <c r="CT26" s="285"/>
      <c r="CU26" s="285"/>
      <c r="CV26" s="285"/>
      <c r="CW26" s="285"/>
      <c r="CX26" s="285"/>
      <c r="CY26" s="285"/>
      <c r="CZ26" s="285"/>
      <c r="DA26" s="285"/>
      <c r="DB26" s="285"/>
      <c r="DC26" s="285"/>
      <c r="DD26" s="285"/>
      <c r="DE26" s="285"/>
      <c r="DF26" s="285"/>
      <c r="DG26" s="285"/>
      <c r="DH26" s="285"/>
      <c r="DI26" s="285"/>
      <c r="DJ26" s="285"/>
      <c r="DK26" s="285"/>
      <c r="DL26" s="285"/>
      <c r="DM26" s="285"/>
      <c r="DN26" s="285"/>
    </row>
    <row r="27" spans="1:118" ht="47.25" x14ac:dyDescent="0.25">
      <c r="A27" s="217" t="str">
        <f>'[2]2'!A25</f>
        <v>1.2.2.1</v>
      </c>
      <c r="B27" s="217" t="str">
        <f>'[2]2'!B25</f>
        <v>Реконструкция линий электропередачи, всего, в том числе:</v>
      </c>
      <c r="C27" s="223">
        <v>0</v>
      </c>
      <c r="D27" s="216"/>
      <c r="E27" s="216">
        <f>E28</f>
        <v>0</v>
      </c>
      <c r="F27" s="216">
        <f>F28</f>
        <v>0</v>
      </c>
      <c r="G27" s="216">
        <f>SUM(G28:G36)</f>
        <v>7.0110000000000001</v>
      </c>
      <c r="H27" s="216">
        <f>H28</f>
        <v>0</v>
      </c>
      <c r="I27" s="216">
        <f>I28</f>
        <v>0</v>
      </c>
      <c r="J27" s="216"/>
      <c r="K27" s="216">
        <f>K28</f>
        <v>0</v>
      </c>
      <c r="L27" s="216">
        <f>L28</f>
        <v>0</v>
      </c>
      <c r="M27" s="216">
        <f>M28</f>
        <v>0</v>
      </c>
      <c r="N27" s="216">
        <f>N28</f>
        <v>0</v>
      </c>
      <c r="O27" s="216">
        <f>O28</f>
        <v>0</v>
      </c>
      <c r="P27" s="216"/>
      <c r="Q27" s="216">
        <f>Q28</f>
        <v>0</v>
      </c>
      <c r="R27" s="216">
        <f>R28</f>
        <v>0</v>
      </c>
      <c r="S27" s="216">
        <f>SUM(S28:S36)</f>
        <v>1.68</v>
      </c>
      <c r="T27" s="216">
        <f>T28</f>
        <v>0</v>
      </c>
      <c r="U27" s="216">
        <f>U28</f>
        <v>0</v>
      </c>
      <c r="V27" s="216"/>
      <c r="W27" s="216">
        <f>W28</f>
        <v>0</v>
      </c>
      <c r="X27" s="216">
        <f>X28</f>
        <v>0</v>
      </c>
      <c r="Y27" s="216">
        <f>Y28</f>
        <v>0</v>
      </c>
      <c r="Z27" s="216">
        <f>Z28</f>
        <v>0</v>
      </c>
      <c r="AA27" s="216">
        <f>AA28</f>
        <v>0</v>
      </c>
      <c r="AB27" s="216"/>
      <c r="AC27" s="216">
        <f>AC28</f>
        <v>0</v>
      </c>
      <c r="AD27" s="216">
        <f>AD28</f>
        <v>0</v>
      </c>
      <c r="AE27" s="216">
        <f>SUM(AE28:AE36)</f>
        <v>1.68</v>
      </c>
      <c r="AF27" s="216">
        <f>AF28</f>
        <v>0</v>
      </c>
      <c r="AG27" s="216">
        <f>AG28</f>
        <v>0</v>
      </c>
      <c r="AH27" s="216"/>
      <c r="AI27" s="216">
        <f>AI28</f>
        <v>0</v>
      </c>
      <c r="AJ27" s="216">
        <f>AJ28</f>
        <v>0</v>
      </c>
      <c r="AK27" s="216">
        <f>AK28</f>
        <v>0</v>
      </c>
      <c r="AL27" s="216">
        <f>AL28</f>
        <v>0</v>
      </c>
      <c r="AM27" s="216">
        <f>AM28</f>
        <v>0</v>
      </c>
      <c r="AN27" s="216"/>
      <c r="AO27" s="216">
        <f>SUM(AO28:AO36)</f>
        <v>0</v>
      </c>
      <c r="AP27" s="216">
        <f>SUM(AP28:AP36)</f>
        <v>0</v>
      </c>
      <c r="AQ27" s="216">
        <f>SUM(AQ28:AQ36)</f>
        <v>1.68</v>
      </c>
      <c r="AR27" s="216">
        <f>SUM(AR28:AR36)</f>
        <v>0</v>
      </c>
      <c r="AS27" s="216">
        <f>SUM(AS28:AS36)</f>
        <v>0</v>
      </c>
      <c r="AT27" s="216"/>
      <c r="AU27" s="216">
        <f>SUM(AU28:AU36)</f>
        <v>0</v>
      </c>
      <c r="AV27" s="216">
        <f>SUM(AV28:AV36)</f>
        <v>0</v>
      </c>
      <c r="AW27" s="216">
        <f>SUM(AW28:AW36)</f>
        <v>0</v>
      </c>
      <c r="AX27" s="216">
        <f>SUM(AX28:AX36)</f>
        <v>0</v>
      </c>
      <c r="AY27" s="216">
        <f>SUM(AY28:AY36)</f>
        <v>0</v>
      </c>
      <c r="AZ27" s="216"/>
      <c r="BA27" s="216">
        <f>SUM(BA28:BA36)</f>
        <v>0</v>
      </c>
      <c r="BB27" s="216">
        <f>SUM(BB28:BB36)</f>
        <v>0</v>
      </c>
      <c r="BC27" s="216">
        <f>SUM(BC28:BC36)</f>
        <v>0</v>
      </c>
      <c r="BD27" s="216">
        <f>SUM(BD28:BD36)</f>
        <v>0</v>
      </c>
      <c r="BE27" s="216">
        <f>SUM(BE28:BE36)</f>
        <v>0</v>
      </c>
      <c r="BF27" s="216"/>
      <c r="BG27" s="216">
        <v>0</v>
      </c>
      <c r="BH27" s="216">
        <v>0</v>
      </c>
      <c r="BI27" s="216">
        <v>0</v>
      </c>
      <c r="BJ27" s="216">
        <v>0</v>
      </c>
      <c r="BK27" s="216">
        <v>0</v>
      </c>
      <c r="BL27" s="216"/>
      <c r="BM27" s="216">
        <f>SUM(BM28:BM36)</f>
        <v>0</v>
      </c>
      <c r="BN27" s="216">
        <f>SUM(BN28:BN36)</f>
        <v>0</v>
      </c>
      <c r="BO27" s="216">
        <f>SUM(BO28:BO36)</f>
        <v>1.9710000000000001</v>
      </c>
      <c r="BP27" s="216">
        <f>SUM(BP28:BP36)</f>
        <v>0</v>
      </c>
      <c r="BQ27" s="216">
        <f>SUM(BQ28:BQ36)</f>
        <v>0</v>
      </c>
      <c r="BR27" s="216"/>
      <c r="BS27" s="216">
        <f>BS28</f>
        <v>0</v>
      </c>
      <c r="BT27" s="216">
        <f>BT28</f>
        <v>0</v>
      </c>
      <c r="BU27" s="216">
        <f>BU28</f>
        <v>0</v>
      </c>
      <c r="BV27" s="216">
        <f>BV28</f>
        <v>0</v>
      </c>
      <c r="BW27" s="216">
        <f>BW28</f>
        <v>0</v>
      </c>
      <c r="BX27" s="219"/>
      <c r="CM27" s="285"/>
      <c r="CN27" s="285"/>
      <c r="CO27" s="285"/>
      <c r="CP27" s="285"/>
      <c r="CQ27" s="285"/>
      <c r="CR27" s="285"/>
      <c r="CS27" s="285"/>
      <c r="CT27" s="285"/>
      <c r="CU27" s="285"/>
      <c r="CV27" s="285"/>
      <c r="CW27" s="285"/>
      <c r="CX27" s="285"/>
      <c r="CY27" s="285"/>
      <c r="CZ27" s="285"/>
      <c r="DA27" s="285"/>
      <c r="DB27" s="285"/>
      <c r="DC27" s="285"/>
      <c r="DD27" s="285"/>
      <c r="DE27" s="285"/>
      <c r="DF27" s="285"/>
      <c r="DG27" s="285"/>
      <c r="DH27" s="285"/>
      <c r="DI27" s="285"/>
      <c r="DJ27" s="285"/>
      <c r="DK27" s="285"/>
      <c r="DL27" s="285"/>
      <c r="DM27" s="285"/>
      <c r="DN27" s="285"/>
    </row>
    <row r="28" spans="1:118" ht="167.25" customHeight="1" x14ac:dyDescent="0.25">
      <c r="A28" s="272" t="s">
        <v>171</v>
      </c>
      <c r="B28" s="286" t="s">
        <v>6</v>
      </c>
      <c r="C28" s="270" t="s">
        <v>78</v>
      </c>
      <c r="D28" s="219"/>
      <c r="E28" s="219">
        <f>Q28+AC28+AO28+BA28+BM28</f>
        <v>0</v>
      </c>
      <c r="F28" s="219">
        <f>R28+AD28+AP28+BB28+BN28</f>
        <v>0</v>
      </c>
      <c r="G28" s="219">
        <f>S28+AE28+AQ28+BC28+BO28</f>
        <v>5.04</v>
      </c>
      <c r="H28" s="219">
        <f>T28+AF28+AR28+BD28+BP28</f>
        <v>0</v>
      </c>
      <c r="I28" s="219">
        <f>U28+AG28+AS28+BE28+BQ28</f>
        <v>0</v>
      </c>
      <c r="J28" s="219"/>
      <c r="K28" s="219">
        <f>W28+AI28+AU28+BG28+BS28</f>
        <v>0</v>
      </c>
      <c r="L28" s="219">
        <f>X28+AJ28+AV28+BH28+BT28</f>
        <v>0</v>
      </c>
      <c r="M28" s="219">
        <f>Y28+AK28+AW28+BI28+BU28</f>
        <v>0</v>
      </c>
      <c r="N28" s="219">
        <f>Z28+AL28+AX28+BJ28+BV28</f>
        <v>0</v>
      </c>
      <c r="O28" s="219">
        <f>AA28+AM28+AY28+BK28+BW28</f>
        <v>0</v>
      </c>
      <c r="P28" s="280">
        <v>4</v>
      </c>
      <c r="Q28" s="219">
        <f>'[4]4'!V28</f>
        <v>0</v>
      </c>
      <c r="R28" s="219">
        <f>'[4]4'!W28</f>
        <v>0</v>
      </c>
      <c r="S28" s="281">
        <v>1.68</v>
      </c>
      <c r="T28" s="219">
        <f>'[4]4'!Y28</f>
        <v>0</v>
      </c>
      <c r="U28" s="219">
        <f>'[4]4'!Z28</f>
        <v>0</v>
      </c>
      <c r="V28" s="219">
        <v>0</v>
      </c>
      <c r="W28" s="219">
        <f>'[4]4'!AC28</f>
        <v>0</v>
      </c>
      <c r="X28" s="219">
        <f>'[4]4'!AD28</f>
        <v>0</v>
      </c>
      <c r="Y28" s="219">
        <f>'[4]4'!AE28</f>
        <v>0</v>
      </c>
      <c r="Z28" s="219">
        <f>'[4]4'!AF28</f>
        <v>0</v>
      </c>
      <c r="AA28" s="219">
        <f>'[4]4'!AG28</f>
        <v>0</v>
      </c>
      <c r="AB28" s="280">
        <v>4</v>
      </c>
      <c r="AC28" s="219">
        <f>'[4]4'!AJ28</f>
        <v>0</v>
      </c>
      <c r="AD28" s="219">
        <f>'[4]4'!AK28</f>
        <v>0</v>
      </c>
      <c r="AE28" s="281">
        <v>1.68</v>
      </c>
      <c r="AF28" s="219">
        <f>'[4]4'!AM28</f>
        <v>0</v>
      </c>
      <c r="AG28" s="219">
        <f>'[4]4'!AN28</f>
        <v>0</v>
      </c>
      <c r="AH28" s="280"/>
      <c r="AI28" s="219">
        <f>'[4]4'!AQ28</f>
        <v>0</v>
      </c>
      <c r="AJ28" s="219">
        <f>'[4]4'!AR28</f>
        <v>0</v>
      </c>
      <c r="AK28" s="219">
        <f>'[4]4'!AS28</f>
        <v>0</v>
      </c>
      <c r="AL28" s="219">
        <f>'[4]4'!AT28</f>
        <v>0</v>
      </c>
      <c r="AM28" s="219">
        <f>'[4]4'!AU28</f>
        <v>0</v>
      </c>
      <c r="AN28" s="280">
        <v>4</v>
      </c>
      <c r="AO28" s="219">
        <f>'[4]4'!AV28</f>
        <v>0</v>
      </c>
      <c r="AP28" s="219">
        <f>'[4]4'!AW28</f>
        <v>0</v>
      </c>
      <c r="AQ28" s="281">
        <v>1.68</v>
      </c>
      <c r="AR28" s="219">
        <f>'[4]4'!AY28</f>
        <v>0</v>
      </c>
      <c r="AS28" s="219">
        <f>'[4]4'!AZ28</f>
        <v>0</v>
      </c>
      <c r="AT28" s="280"/>
      <c r="AU28" s="219">
        <f>'[4]4'!BC28</f>
        <v>0</v>
      </c>
      <c r="AV28" s="219">
        <f>'[4]4'!BD28</f>
        <v>0</v>
      </c>
      <c r="AW28" s="219">
        <f>'[4]4'!BE28</f>
        <v>0</v>
      </c>
      <c r="AX28" s="219">
        <f>'[4]4'!BF28</f>
        <v>0</v>
      </c>
      <c r="AY28" s="219">
        <v>0</v>
      </c>
      <c r="AZ28" s="219"/>
      <c r="BA28" s="219">
        <v>0</v>
      </c>
      <c r="BB28" s="219">
        <v>0</v>
      </c>
      <c r="BC28" s="219">
        <v>0</v>
      </c>
      <c r="BD28" s="219">
        <v>0</v>
      </c>
      <c r="BE28" s="219">
        <v>0</v>
      </c>
      <c r="BF28" s="219"/>
      <c r="BG28" s="219">
        <v>0</v>
      </c>
      <c r="BH28" s="219">
        <v>0</v>
      </c>
      <c r="BI28" s="219">
        <v>0</v>
      </c>
      <c r="BJ28" s="219">
        <v>0</v>
      </c>
      <c r="BK28" s="219">
        <v>0</v>
      </c>
      <c r="BL28" s="280"/>
      <c r="BM28" s="219">
        <f>'[4]4'!AX28</f>
        <v>0</v>
      </c>
      <c r="BN28" s="219">
        <f>'[4]4'!AY28</f>
        <v>0</v>
      </c>
      <c r="BO28" s="219">
        <f>'[4]4'!AZ28</f>
        <v>0</v>
      </c>
      <c r="BP28" s="219">
        <f>'[4]4'!BA28</f>
        <v>0</v>
      </c>
      <c r="BQ28" s="219">
        <f>'[4]4'!BB28</f>
        <v>0</v>
      </c>
      <c r="BR28" s="280"/>
      <c r="BS28" s="219">
        <f>'[4]4'!BE28</f>
        <v>0</v>
      </c>
      <c r="BT28" s="219">
        <f>'[4]4'!BF28</f>
        <v>0</v>
      </c>
      <c r="BU28" s="219">
        <v>0</v>
      </c>
      <c r="BV28" s="219">
        <f>'[4]4'!BH28</f>
        <v>0</v>
      </c>
      <c r="BW28" s="219">
        <f>'[4]4'!BI28</f>
        <v>0</v>
      </c>
      <c r="BX28" s="221"/>
      <c r="CM28" s="285"/>
      <c r="CN28" s="285"/>
      <c r="CO28" s="285"/>
      <c r="CP28" s="285"/>
      <c r="CQ28" s="285"/>
      <c r="CR28" s="285"/>
      <c r="CS28" s="285"/>
      <c r="CT28" s="285"/>
      <c r="CU28" s="285"/>
      <c r="CV28" s="285"/>
      <c r="CW28" s="285"/>
      <c r="CX28" s="285"/>
      <c r="CY28" s="285"/>
      <c r="CZ28" s="285"/>
      <c r="DA28" s="285"/>
      <c r="DB28" s="285"/>
      <c r="DC28" s="285"/>
      <c r="DD28" s="285"/>
      <c r="DE28" s="285"/>
      <c r="DF28" s="285"/>
      <c r="DG28" s="285"/>
      <c r="DH28" s="285"/>
      <c r="DI28" s="285"/>
      <c r="DJ28" s="285"/>
      <c r="DK28" s="285"/>
      <c r="DL28" s="285"/>
      <c r="DM28" s="285"/>
      <c r="DN28" s="285"/>
    </row>
    <row r="29" spans="1:118" ht="116.25" customHeight="1" x14ac:dyDescent="0.25">
      <c r="A29" s="272" t="s">
        <v>77</v>
      </c>
      <c r="B29" s="286" t="s">
        <v>76</v>
      </c>
      <c r="C29" s="270" t="s">
        <v>78</v>
      </c>
      <c r="D29" s="213"/>
      <c r="E29" s="219">
        <f>Q29+AC29+AO29+BA29+BM29</f>
        <v>0</v>
      </c>
      <c r="F29" s="219">
        <f>R29+AD29+AP29+BB29+BN29</f>
        <v>0</v>
      </c>
      <c r="G29" s="219">
        <f>S29+AE29+AQ29+BC29+BO29</f>
        <v>0</v>
      </c>
      <c r="H29" s="219">
        <f>T29+AF29+AR29+BD29+BP29</f>
        <v>0</v>
      </c>
      <c r="I29" s="219">
        <f>U29+AG29+AS29+BE29+BQ29</f>
        <v>0</v>
      </c>
      <c r="J29" s="213"/>
      <c r="K29" s="213">
        <f>SUM(K30:K37)</f>
        <v>0</v>
      </c>
      <c r="L29" s="213">
        <f>SUM(L30:L37)</f>
        <v>0</v>
      </c>
      <c r="M29" s="213">
        <f>SUM(M30:M37)</f>
        <v>0</v>
      </c>
      <c r="N29" s="213">
        <f>SUM(N30:N37)</f>
        <v>0</v>
      </c>
      <c r="O29" s="213">
        <f>SUM(O30:O37)</f>
        <v>0</v>
      </c>
      <c r="P29" s="213"/>
      <c r="Q29" s="213">
        <v>0</v>
      </c>
      <c r="R29" s="213">
        <f>SUM(R30:R37)</f>
        <v>0</v>
      </c>
      <c r="S29" s="213">
        <f>SUM(S30:S37)</f>
        <v>0</v>
      </c>
      <c r="T29" s="213">
        <f>SUM(T30:T37)</f>
        <v>0</v>
      </c>
      <c r="U29" s="213">
        <f>SUM(U30:U37)</f>
        <v>0</v>
      </c>
      <c r="V29" s="213"/>
      <c r="W29" s="213">
        <f>SUM(W30:W37)</f>
        <v>0</v>
      </c>
      <c r="X29" s="213">
        <f>SUM(X30:X37)</f>
        <v>0</v>
      </c>
      <c r="Y29" s="213">
        <f>SUM(Y30:Y37)</f>
        <v>0</v>
      </c>
      <c r="Z29" s="213">
        <f>SUM(Z30:Z37)</f>
        <v>0</v>
      </c>
      <c r="AA29" s="213">
        <f>SUM(AA30:AA37)</f>
        <v>0</v>
      </c>
      <c r="AB29" s="213"/>
      <c r="AC29" s="213">
        <v>0</v>
      </c>
      <c r="AD29" s="213">
        <f>SUM(AD30:AD37)</f>
        <v>0</v>
      </c>
      <c r="AE29" s="213">
        <f>SUM(AE30:AE37)</f>
        <v>0</v>
      </c>
      <c r="AF29" s="213">
        <f>SUM(AF30:AF37)</f>
        <v>0</v>
      </c>
      <c r="AG29" s="213">
        <f>SUM(AG30:AG37)</f>
        <v>0</v>
      </c>
      <c r="AH29" s="213"/>
      <c r="AI29" s="213">
        <f>SUM(AI30:AI37)</f>
        <v>0</v>
      </c>
      <c r="AJ29" s="213">
        <f>SUM(AJ30:AJ37)</f>
        <v>0</v>
      </c>
      <c r="AK29" s="213">
        <f>SUM(AK30:AK37)</f>
        <v>0</v>
      </c>
      <c r="AL29" s="213">
        <f>SUM(AL30:AL37)</f>
        <v>0</v>
      </c>
      <c r="AM29" s="213">
        <f>SUM(AM30:AM37)</f>
        <v>0</v>
      </c>
      <c r="AN29" s="280">
        <v>4</v>
      </c>
      <c r="AO29" s="219">
        <f>'[4]4'!AV29</f>
        <v>0</v>
      </c>
      <c r="AP29" s="219">
        <f>'[4]4'!AW29</f>
        <v>0</v>
      </c>
      <c r="AQ29" s="219">
        <f>'[4]4'!AX29</f>
        <v>0</v>
      </c>
      <c r="AR29" s="219">
        <f>'[4]4'!AY29</f>
        <v>0</v>
      </c>
      <c r="AS29" s="219">
        <f>'[4]4'!AZ29</f>
        <v>0</v>
      </c>
      <c r="AT29" s="280"/>
      <c r="AU29" s="219">
        <f>'[4]4'!BC29</f>
        <v>0</v>
      </c>
      <c r="AV29" s="219">
        <f>'[4]4'!BD29</f>
        <v>0</v>
      </c>
      <c r="AW29" s="219">
        <f>'[4]4'!BE29</f>
        <v>0</v>
      </c>
      <c r="AX29" s="219">
        <f>'[4]4'!BF29</f>
        <v>0</v>
      </c>
      <c r="AY29" s="219">
        <f>'[4]4'!BG29</f>
        <v>0</v>
      </c>
      <c r="AZ29" s="213"/>
      <c r="BA29" s="219">
        <v>0</v>
      </c>
      <c r="BB29" s="219">
        <v>0</v>
      </c>
      <c r="BC29" s="219">
        <v>0</v>
      </c>
      <c r="BD29" s="219">
        <v>0</v>
      </c>
      <c r="BE29" s="219">
        <v>0</v>
      </c>
      <c r="BF29" s="219"/>
      <c r="BG29" s="219">
        <v>0</v>
      </c>
      <c r="BH29" s="219">
        <v>0</v>
      </c>
      <c r="BI29" s="219">
        <v>0</v>
      </c>
      <c r="BJ29" s="219">
        <v>0</v>
      </c>
      <c r="BK29" s="219">
        <v>0</v>
      </c>
      <c r="BL29" s="213"/>
      <c r="BM29" s="213">
        <v>0</v>
      </c>
      <c r="BN29" s="213">
        <v>0</v>
      </c>
      <c r="BO29" s="213">
        <v>0</v>
      </c>
      <c r="BP29" s="213">
        <f>SUM(BP30:BP37)</f>
        <v>0</v>
      </c>
      <c r="BQ29" s="213">
        <f>SUM(BQ30:BQ37)</f>
        <v>0</v>
      </c>
      <c r="BR29" s="213"/>
      <c r="BS29" s="213">
        <f>SUM(BS30:BS37)</f>
        <v>0</v>
      </c>
      <c r="BT29" s="213">
        <f>SUM(BT30:BT37)</f>
        <v>0</v>
      </c>
      <c r="BU29" s="213">
        <f>SUM(BU30:BU37)</f>
        <v>0</v>
      </c>
      <c r="BV29" s="213">
        <f>SUM(BV30:BV37)</f>
        <v>0</v>
      </c>
      <c r="BW29" s="213">
        <f>SUM(BW30:BW37)</f>
        <v>0</v>
      </c>
      <c r="BX29" s="219"/>
      <c r="CM29" s="285"/>
      <c r="CN29" s="285"/>
      <c r="CO29" s="285"/>
      <c r="CP29" s="285"/>
      <c r="CQ29" s="285"/>
      <c r="CR29" s="285"/>
      <c r="CS29" s="285"/>
      <c r="CT29" s="285"/>
      <c r="CU29" s="285"/>
      <c r="CV29" s="285"/>
      <c r="CW29" s="285"/>
      <c r="CX29" s="285"/>
      <c r="CY29" s="285"/>
      <c r="CZ29" s="285"/>
      <c r="DA29" s="285"/>
      <c r="DB29" s="285"/>
      <c r="DC29" s="285"/>
      <c r="DD29" s="285"/>
      <c r="DE29" s="285"/>
      <c r="DF29" s="285"/>
      <c r="DG29" s="285"/>
      <c r="DH29" s="285"/>
      <c r="DI29" s="285"/>
      <c r="DJ29" s="285"/>
      <c r="DK29" s="285"/>
      <c r="DL29" s="285"/>
      <c r="DM29" s="285"/>
      <c r="DN29" s="285"/>
    </row>
    <row r="30" spans="1:118" ht="141.75" x14ac:dyDescent="0.25">
      <c r="A30" s="272" t="s">
        <v>169</v>
      </c>
      <c r="B30" s="271" t="s">
        <v>93</v>
      </c>
      <c r="C30" s="270" t="s">
        <v>78</v>
      </c>
      <c r="D30" s="219"/>
      <c r="E30" s="219">
        <f>Q30+AC30+AO30+BA30+BM30</f>
        <v>0</v>
      </c>
      <c r="F30" s="219">
        <f>R30+AD30+AP30+BB30+BN30</f>
        <v>0</v>
      </c>
      <c r="G30" s="219">
        <f>S30+AE30+AQ30+BC30+BO30</f>
        <v>0</v>
      </c>
      <c r="H30" s="219">
        <f>T30+AF30+AR30+BD30+BP30</f>
        <v>0</v>
      </c>
      <c r="I30" s="219">
        <f>U30+AG30+AS30+BE30+BQ30</f>
        <v>0</v>
      </c>
      <c r="J30" s="219"/>
      <c r="K30" s="219">
        <v>0</v>
      </c>
      <c r="L30" s="219">
        <v>0</v>
      </c>
      <c r="M30" s="219">
        <v>0</v>
      </c>
      <c r="N30" s="219">
        <v>0</v>
      </c>
      <c r="O30" s="219">
        <v>0</v>
      </c>
      <c r="P30" s="280"/>
      <c r="Q30" s="219">
        <v>0</v>
      </c>
      <c r="R30" s="219">
        <f>'[4]4'!W30</f>
        <v>0</v>
      </c>
      <c r="S30" s="219">
        <f>'[4]4'!X30</f>
        <v>0</v>
      </c>
      <c r="T30" s="219">
        <f>'[4]4'!Y30</f>
        <v>0</v>
      </c>
      <c r="U30" s="219">
        <f>'[4]4'!Z30</f>
        <v>0</v>
      </c>
      <c r="V30" s="219"/>
      <c r="W30" s="219">
        <f>'[4]4'!AC30</f>
        <v>0</v>
      </c>
      <c r="X30" s="219">
        <f>'[4]4'!AD30</f>
        <v>0</v>
      </c>
      <c r="Y30" s="219">
        <f>'[4]4'!AE30</f>
        <v>0</v>
      </c>
      <c r="Z30" s="219">
        <f>'[4]4'!AF30</f>
        <v>0</v>
      </c>
      <c r="AA30" s="219">
        <f>'[4]4'!AG30</f>
        <v>0</v>
      </c>
      <c r="AB30" s="219"/>
      <c r="AC30" s="219">
        <f>'[4]4'!AJ30</f>
        <v>0</v>
      </c>
      <c r="AD30" s="219">
        <f>'[4]4'!AK30</f>
        <v>0</v>
      </c>
      <c r="AE30" s="219">
        <f>'[4]4'!AL30</f>
        <v>0</v>
      </c>
      <c r="AF30" s="219">
        <f>'[4]4'!AM30</f>
        <v>0</v>
      </c>
      <c r="AG30" s="219">
        <f>'[4]4'!AN30</f>
        <v>0</v>
      </c>
      <c r="AH30" s="219"/>
      <c r="AI30" s="219">
        <f>'[4]4'!AQ30</f>
        <v>0</v>
      </c>
      <c r="AJ30" s="219">
        <f>'[4]4'!AR30</f>
        <v>0</v>
      </c>
      <c r="AK30" s="219">
        <f>'[4]4'!AS30</f>
        <v>0</v>
      </c>
      <c r="AL30" s="219">
        <f>'[4]4'!AT30</f>
        <v>0</v>
      </c>
      <c r="AM30" s="219">
        <f>'[4]4'!AU30</f>
        <v>0</v>
      </c>
      <c r="AN30" s="280"/>
      <c r="AO30" s="219">
        <f>'[4]4'!AV30</f>
        <v>0</v>
      </c>
      <c r="AP30" s="219">
        <v>0</v>
      </c>
      <c r="AQ30" s="219">
        <f>'[4]4'!AX30</f>
        <v>0</v>
      </c>
      <c r="AR30" s="219">
        <f>'[4]4'!AY30</f>
        <v>0</v>
      </c>
      <c r="AS30" s="219">
        <f>'[4]4'!AZ30</f>
        <v>0</v>
      </c>
      <c r="AT30" s="280"/>
      <c r="AU30" s="219">
        <f>'[4]4'!BC30</f>
        <v>0</v>
      </c>
      <c r="AV30" s="219">
        <f>'[4]4'!BD30</f>
        <v>0</v>
      </c>
      <c r="AW30" s="219">
        <f>'[4]4'!BE30</f>
        <v>0</v>
      </c>
      <c r="AX30" s="219">
        <f>'[4]4'!BF30</f>
        <v>0</v>
      </c>
      <c r="AY30" s="219">
        <f>'[4]4'!BG30</f>
        <v>0</v>
      </c>
      <c r="AZ30" s="280">
        <v>4</v>
      </c>
      <c r="BA30" s="219">
        <v>0</v>
      </c>
      <c r="BB30" s="219">
        <v>0</v>
      </c>
      <c r="BC30" s="219">
        <v>0</v>
      </c>
      <c r="BD30" s="219">
        <v>0</v>
      </c>
      <c r="BE30" s="219">
        <v>0</v>
      </c>
      <c r="BF30" s="219"/>
      <c r="BG30" s="219">
        <v>0</v>
      </c>
      <c r="BH30" s="219">
        <v>0</v>
      </c>
      <c r="BI30" s="219">
        <v>0</v>
      </c>
      <c r="BJ30" s="219">
        <v>0</v>
      </c>
      <c r="BK30" s="219">
        <v>0</v>
      </c>
      <c r="BL30" s="219"/>
      <c r="BM30" s="219">
        <f>'[4]4'!AX30</f>
        <v>0</v>
      </c>
      <c r="BN30" s="219">
        <f>'[4]4'!AY30</f>
        <v>0</v>
      </c>
      <c r="BO30" s="219">
        <f>'[4]4'!AZ30</f>
        <v>0</v>
      </c>
      <c r="BP30" s="219">
        <f>'[4]4'!BA30</f>
        <v>0</v>
      </c>
      <c r="BQ30" s="219">
        <f>'[4]4'!BB30</f>
        <v>0</v>
      </c>
      <c r="BR30" s="219"/>
      <c r="BS30" s="219">
        <f>'[4]4'!BE30</f>
        <v>0</v>
      </c>
      <c r="BT30" s="219">
        <f>'[4]4'!BF30</f>
        <v>0</v>
      </c>
      <c r="BU30" s="219">
        <f>'[4]4'!BG30</f>
        <v>0</v>
      </c>
      <c r="BV30" s="219">
        <f>'[4]4'!BH30</f>
        <v>0</v>
      </c>
      <c r="BW30" s="219">
        <f>'[4]4'!BI30</f>
        <v>0</v>
      </c>
      <c r="BX30" s="219"/>
      <c r="CM30" s="285"/>
      <c r="CN30" s="285"/>
      <c r="CO30" s="285"/>
      <c r="CP30" s="285"/>
      <c r="CQ30" s="285"/>
      <c r="CR30" s="285"/>
      <c r="CS30" s="285"/>
      <c r="CT30" s="285"/>
      <c r="CU30" s="285"/>
      <c r="CV30" s="285"/>
      <c r="CW30" s="285"/>
      <c r="CX30" s="285"/>
      <c r="CY30" s="285"/>
      <c r="CZ30" s="285"/>
      <c r="DA30" s="285"/>
      <c r="DB30" s="285"/>
      <c r="DC30" s="285"/>
      <c r="DD30" s="285"/>
      <c r="DE30" s="285"/>
      <c r="DF30" s="285"/>
      <c r="DG30" s="285"/>
      <c r="DH30" s="285"/>
      <c r="DI30" s="285"/>
      <c r="DJ30" s="285"/>
      <c r="DK30" s="285"/>
      <c r="DL30" s="285"/>
      <c r="DM30" s="285"/>
      <c r="DN30" s="285"/>
    </row>
    <row r="31" spans="1:118" ht="110.25" x14ac:dyDescent="0.25">
      <c r="A31" s="272" t="s">
        <v>168</v>
      </c>
      <c r="B31" s="271" t="s">
        <v>91</v>
      </c>
      <c r="C31" s="270" t="s">
        <v>75</v>
      </c>
      <c r="D31" s="219"/>
      <c r="E31" s="219">
        <f>Q31+AC31+AO31+BA31+BM31</f>
        <v>0</v>
      </c>
      <c r="F31" s="219">
        <f>R31+AD31+AP31+BB31+BN31</f>
        <v>0</v>
      </c>
      <c r="G31" s="219">
        <f>S31+AE31+AQ31+BC31+BO31</f>
        <v>0</v>
      </c>
      <c r="H31" s="219">
        <f>T31+AF31+AR31+BD31+BP31</f>
        <v>0</v>
      </c>
      <c r="I31" s="219">
        <f>U31+AG31+AS31+BE31+BQ31</f>
        <v>0</v>
      </c>
      <c r="J31" s="219"/>
      <c r="K31" s="219">
        <v>0</v>
      </c>
      <c r="L31" s="219">
        <v>0</v>
      </c>
      <c r="M31" s="219">
        <v>0</v>
      </c>
      <c r="N31" s="219">
        <v>0</v>
      </c>
      <c r="O31" s="219">
        <v>0</v>
      </c>
      <c r="P31" s="219"/>
      <c r="Q31" s="219">
        <f>'[4]4'!V31</f>
        <v>0</v>
      </c>
      <c r="R31" s="219">
        <f>'[4]4'!W31</f>
        <v>0</v>
      </c>
      <c r="S31" s="219">
        <f>'[4]4'!X31</f>
        <v>0</v>
      </c>
      <c r="T31" s="219">
        <f>'[4]4'!Y31</f>
        <v>0</v>
      </c>
      <c r="U31" s="219">
        <f>'[4]4'!Z31</f>
        <v>0</v>
      </c>
      <c r="V31" s="219"/>
      <c r="W31" s="219">
        <f>'[4]4'!AC31</f>
        <v>0</v>
      </c>
      <c r="X31" s="219">
        <f>'[4]4'!AD31</f>
        <v>0</v>
      </c>
      <c r="Y31" s="219">
        <f>'[4]4'!AE31</f>
        <v>0</v>
      </c>
      <c r="Z31" s="219">
        <f>'[4]4'!AF31</f>
        <v>0</v>
      </c>
      <c r="AA31" s="219">
        <f>'[4]4'!AG31</f>
        <v>0</v>
      </c>
      <c r="AB31" s="280"/>
      <c r="AC31" s="219">
        <f>'[4]4'!AJ31</f>
        <v>0</v>
      </c>
      <c r="AD31" s="219">
        <f>'[4]4'!AK31</f>
        <v>0</v>
      </c>
      <c r="AE31" s="219">
        <f>'[4]4'!AL31</f>
        <v>0</v>
      </c>
      <c r="AF31" s="219">
        <f>'[4]4'!AM31</f>
        <v>0</v>
      </c>
      <c r="AG31" s="219">
        <f>'[4]4'!AN31</f>
        <v>0</v>
      </c>
      <c r="AH31" s="280"/>
      <c r="AI31" s="219">
        <f>'[4]4'!AQ31</f>
        <v>0</v>
      </c>
      <c r="AJ31" s="219">
        <f>'[4]4'!AR31</f>
        <v>0</v>
      </c>
      <c r="AK31" s="219">
        <f>'[4]4'!AS31</f>
        <v>0</v>
      </c>
      <c r="AL31" s="219">
        <f>'[4]4'!AT31</f>
        <v>0</v>
      </c>
      <c r="AM31" s="219">
        <f>'[4]4'!AU31</f>
        <v>0</v>
      </c>
      <c r="AN31" s="280"/>
      <c r="AO31" s="219">
        <f>'[4]4'!AV31</f>
        <v>0</v>
      </c>
      <c r="AP31" s="219">
        <v>0</v>
      </c>
      <c r="AQ31" s="219">
        <f>'[4]4'!AX31</f>
        <v>0</v>
      </c>
      <c r="AR31" s="219">
        <f>'[4]4'!AY31</f>
        <v>0</v>
      </c>
      <c r="AS31" s="219">
        <f>'[4]4'!AZ31</f>
        <v>0</v>
      </c>
      <c r="AT31" s="280"/>
      <c r="AU31" s="219">
        <f>'[4]4'!BC31</f>
        <v>0</v>
      </c>
      <c r="AV31" s="219">
        <f>'[4]4'!BD31</f>
        <v>0</v>
      </c>
      <c r="AW31" s="219">
        <f>'[4]4'!BE31</f>
        <v>0</v>
      </c>
      <c r="AX31" s="219">
        <f>'[4]4'!BF31</f>
        <v>0</v>
      </c>
      <c r="AY31" s="219">
        <f>'[4]4'!BG31</f>
        <v>0</v>
      </c>
      <c r="AZ31" s="280">
        <v>4</v>
      </c>
      <c r="BA31" s="219">
        <v>0</v>
      </c>
      <c r="BB31" s="219">
        <v>0</v>
      </c>
      <c r="BC31" s="219">
        <v>0</v>
      </c>
      <c r="BD31" s="219">
        <v>0</v>
      </c>
      <c r="BE31" s="219">
        <v>0</v>
      </c>
      <c r="BF31" s="219"/>
      <c r="BG31" s="219">
        <v>0</v>
      </c>
      <c r="BH31" s="219">
        <v>0</v>
      </c>
      <c r="BI31" s="219">
        <v>0</v>
      </c>
      <c r="BJ31" s="219">
        <v>0</v>
      </c>
      <c r="BK31" s="219">
        <v>0</v>
      </c>
      <c r="BL31" s="219"/>
      <c r="BM31" s="219">
        <f>'[4]4'!AX31</f>
        <v>0</v>
      </c>
      <c r="BN31" s="219">
        <f>'[4]4'!AY31</f>
        <v>0</v>
      </c>
      <c r="BO31" s="219">
        <f>'[4]4'!AZ31</f>
        <v>0</v>
      </c>
      <c r="BP31" s="219">
        <f>'[4]4'!BA31</f>
        <v>0</v>
      </c>
      <c r="BQ31" s="219">
        <f>'[4]4'!BB31</f>
        <v>0</v>
      </c>
      <c r="BR31" s="219"/>
      <c r="BS31" s="219">
        <f>'[4]4'!BE31</f>
        <v>0</v>
      </c>
      <c r="BT31" s="219">
        <f>'[4]4'!BF31</f>
        <v>0</v>
      </c>
      <c r="BU31" s="219">
        <f>'[4]4'!BG31</f>
        <v>0</v>
      </c>
      <c r="BV31" s="219">
        <f>'[4]4'!BH31</f>
        <v>0</v>
      </c>
      <c r="BW31" s="219">
        <f>'[4]4'!BI31</f>
        <v>0</v>
      </c>
      <c r="BX31" s="221"/>
      <c r="CM31" s="285"/>
      <c r="CN31" s="285"/>
      <c r="CO31" s="285"/>
      <c r="CP31" s="285"/>
      <c r="CQ31" s="285"/>
      <c r="CR31" s="285"/>
      <c r="CS31" s="285"/>
      <c r="CT31" s="285"/>
      <c r="CU31" s="285"/>
      <c r="CV31" s="285"/>
      <c r="CW31" s="285"/>
      <c r="CX31" s="285"/>
      <c r="CY31" s="285"/>
      <c r="CZ31" s="285"/>
      <c r="DA31" s="285"/>
      <c r="DB31" s="285"/>
      <c r="DC31" s="285"/>
      <c r="DD31" s="285"/>
      <c r="DE31" s="285"/>
      <c r="DF31" s="285"/>
      <c r="DG31" s="285"/>
      <c r="DH31" s="285"/>
      <c r="DI31" s="285"/>
      <c r="DJ31" s="285"/>
      <c r="DK31" s="285"/>
      <c r="DL31" s="285"/>
      <c r="DM31" s="285"/>
      <c r="DN31" s="285"/>
    </row>
    <row r="32" spans="1:118" ht="110.25" x14ac:dyDescent="0.25">
      <c r="A32" s="272" t="s">
        <v>167</v>
      </c>
      <c r="B32" s="271" t="s">
        <v>88</v>
      </c>
      <c r="C32" s="270" t="s">
        <v>75</v>
      </c>
      <c r="D32" s="219"/>
      <c r="E32" s="219">
        <f>Q32+AC32+AO32+BA32+BM32</f>
        <v>0</v>
      </c>
      <c r="F32" s="219">
        <f>R32+AD32+AP32+BB32+BN32</f>
        <v>0</v>
      </c>
      <c r="G32" s="219">
        <f>S32+AE32+AQ32+BC32+BO32</f>
        <v>0</v>
      </c>
      <c r="H32" s="219">
        <f>T32+AF32+AR32+BD32+BP32</f>
        <v>0</v>
      </c>
      <c r="I32" s="219">
        <f>U32+AG32+AS32+BE32+BQ32</f>
        <v>0</v>
      </c>
      <c r="J32" s="219"/>
      <c r="K32" s="219">
        <v>0</v>
      </c>
      <c r="L32" s="219">
        <v>0</v>
      </c>
      <c r="M32" s="219">
        <v>0</v>
      </c>
      <c r="N32" s="219">
        <v>0</v>
      </c>
      <c r="O32" s="219">
        <v>0</v>
      </c>
      <c r="P32" s="219"/>
      <c r="Q32" s="219">
        <f>'[4]4'!V32</f>
        <v>0</v>
      </c>
      <c r="R32" s="219">
        <f>'[4]4'!W32</f>
        <v>0</v>
      </c>
      <c r="S32" s="219">
        <f>'[4]4'!X32</f>
        <v>0</v>
      </c>
      <c r="T32" s="219">
        <f>'[4]4'!Y32</f>
        <v>0</v>
      </c>
      <c r="U32" s="219">
        <f>'[4]4'!Z32</f>
        <v>0</v>
      </c>
      <c r="V32" s="219"/>
      <c r="W32" s="219">
        <f>'[4]4'!AC32</f>
        <v>0</v>
      </c>
      <c r="X32" s="219">
        <f>'[4]4'!AD32</f>
        <v>0</v>
      </c>
      <c r="Y32" s="219">
        <f>'[4]4'!AE32</f>
        <v>0</v>
      </c>
      <c r="Z32" s="219">
        <f>'[4]4'!AF32</f>
        <v>0</v>
      </c>
      <c r="AA32" s="219">
        <f>'[4]4'!AG32</f>
        <v>0</v>
      </c>
      <c r="AB32" s="219"/>
      <c r="AC32" s="219">
        <f>'[4]4'!AJ32</f>
        <v>0</v>
      </c>
      <c r="AD32" s="219">
        <v>0</v>
      </c>
      <c r="AE32" s="219">
        <f>'[4]4'!AL32</f>
        <v>0</v>
      </c>
      <c r="AF32" s="219">
        <f>'[4]4'!AM32</f>
        <v>0</v>
      </c>
      <c r="AG32" s="219">
        <f>'[4]4'!AN32</f>
        <v>0</v>
      </c>
      <c r="AH32" s="219"/>
      <c r="AI32" s="219">
        <f>'[4]4'!AQ32</f>
        <v>0</v>
      </c>
      <c r="AJ32" s="219">
        <f>'[4]4'!AR32</f>
        <v>0</v>
      </c>
      <c r="AK32" s="219">
        <f>'[4]4'!AS32</f>
        <v>0</v>
      </c>
      <c r="AL32" s="219">
        <f>'[4]4'!AT32</f>
        <v>0</v>
      </c>
      <c r="AM32" s="219">
        <f>'[4]4'!AU32</f>
        <v>0</v>
      </c>
      <c r="AN32" s="280"/>
      <c r="AO32" s="219">
        <f>'[4]4'!AV32</f>
        <v>0</v>
      </c>
      <c r="AP32" s="219">
        <f>'[4]4'!AW32</f>
        <v>0</v>
      </c>
      <c r="AQ32" s="219">
        <v>0</v>
      </c>
      <c r="AR32" s="219">
        <f>'[4]4'!AY32</f>
        <v>0</v>
      </c>
      <c r="AS32" s="219">
        <f>'[4]4'!AZ32</f>
        <v>0</v>
      </c>
      <c r="AT32" s="280"/>
      <c r="AU32" s="219">
        <f>'[4]4'!BC32</f>
        <v>0</v>
      </c>
      <c r="AV32" s="219">
        <f>'[4]4'!BD32</f>
        <v>0</v>
      </c>
      <c r="AW32" s="219">
        <f>'[4]4'!BE32</f>
        <v>0</v>
      </c>
      <c r="AX32" s="219">
        <f>'[4]4'!BF32</f>
        <v>0</v>
      </c>
      <c r="AY32" s="219">
        <f>'[4]4'!BG32</f>
        <v>0</v>
      </c>
      <c r="AZ32" s="280">
        <v>4</v>
      </c>
      <c r="BA32" s="219">
        <v>0</v>
      </c>
      <c r="BB32" s="219">
        <v>0</v>
      </c>
      <c r="BC32" s="219">
        <v>0</v>
      </c>
      <c r="BD32" s="219">
        <v>0</v>
      </c>
      <c r="BE32" s="219">
        <v>0</v>
      </c>
      <c r="BF32" s="219"/>
      <c r="BG32" s="219">
        <v>0</v>
      </c>
      <c r="BH32" s="219">
        <v>0</v>
      </c>
      <c r="BI32" s="219">
        <v>0</v>
      </c>
      <c r="BJ32" s="219">
        <v>0</v>
      </c>
      <c r="BK32" s="219">
        <v>0</v>
      </c>
      <c r="BL32" s="280"/>
      <c r="BM32" s="219">
        <v>0</v>
      </c>
      <c r="BN32" s="219">
        <f>'[4]4'!AY32</f>
        <v>0</v>
      </c>
      <c r="BO32" s="219">
        <f>'[4]4'!AZ32</f>
        <v>0</v>
      </c>
      <c r="BP32" s="219">
        <f>'[4]4'!BA32</f>
        <v>0</v>
      </c>
      <c r="BQ32" s="219">
        <f>'[4]4'!BB32</f>
        <v>0</v>
      </c>
      <c r="BR32" s="280"/>
      <c r="BS32" s="219">
        <f>'[4]4'!BE32</f>
        <v>0</v>
      </c>
      <c r="BT32" s="219">
        <f>'[4]4'!BF32</f>
        <v>0</v>
      </c>
      <c r="BU32" s="219">
        <f>'[4]4'!BG32</f>
        <v>0</v>
      </c>
      <c r="BV32" s="219">
        <f>'[4]4'!BH32</f>
        <v>0</v>
      </c>
      <c r="BW32" s="219">
        <f>'[4]4'!BI32</f>
        <v>0</v>
      </c>
      <c r="BX32" s="284"/>
      <c r="CM32" s="276"/>
      <c r="CN32" s="276"/>
      <c r="CO32" s="276"/>
      <c r="CP32" s="276"/>
      <c r="CQ32" s="276"/>
      <c r="CR32" s="276"/>
      <c r="CS32" s="276"/>
      <c r="CT32" s="276"/>
      <c r="CU32" s="276"/>
      <c r="CV32" s="276"/>
      <c r="CW32" s="276"/>
      <c r="CX32" s="276"/>
      <c r="CY32" s="276"/>
      <c r="CZ32" s="276"/>
      <c r="DA32" s="276"/>
      <c r="DB32" s="276"/>
      <c r="DC32" s="276"/>
      <c r="DD32" s="276"/>
      <c r="DE32" s="276"/>
      <c r="DF32" s="276"/>
      <c r="DG32" s="276"/>
      <c r="DH32" s="276"/>
      <c r="DI32" s="276"/>
      <c r="DJ32" s="276"/>
      <c r="DK32" s="276"/>
      <c r="DL32" s="276"/>
      <c r="DM32" s="276"/>
      <c r="DN32" s="276"/>
    </row>
    <row r="33" spans="1:76" ht="94.5" x14ac:dyDescent="0.25">
      <c r="A33" s="272" t="s">
        <v>166</v>
      </c>
      <c r="B33" s="271" t="s">
        <v>85</v>
      </c>
      <c r="C33" s="270" t="s">
        <v>92</v>
      </c>
      <c r="D33" s="219"/>
      <c r="E33" s="219">
        <f>Q33+AC33+AO33+BA33+BM33</f>
        <v>0</v>
      </c>
      <c r="F33" s="219">
        <f>R33+AD33+AP33+BB33+BN33</f>
        <v>0</v>
      </c>
      <c r="G33" s="219">
        <f>S33+AE33+AQ33+BC33+BO33</f>
        <v>0</v>
      </c>
      <c r="H33" s="219">
        <f>T33+AF33+AR33+BD33+BP33</f>
        <v>0</v>
      </c>
      <c r="I33" s="219">
        <f>U33+AG33+AS33+BE33+BQ33</f>
        <v>0</v>
      </c>
      <c r="J33" s="219"/>
      <c r="K33" s="219">
        <v>0</v>
      </c>
      <c r="L33" s="219">
        <v>0</v>
      </c>
      <c r="M33" s="219">
        <v>0</v>
      </c>
      <c r="N33" s="219">
        <v>0</v>
      </c>
      <c r="O33" s="219">
        <v>0</v>
      </c>
      <c r="P33" s="280"/>
      <c r="Q33" s="219">
        <f>'[4]4'!V33</f>
        <v>0</v>
      </c>
      <c r="R33" s="219">
        <f>'[4]4'!W33</f>
        <v>0</v>
      </c>
      <c r="S33" s="219">
        <f>'[4]4'!X33</f>
        <v>0</v>
      </c>
      <c r="T33" s="219">
        <f>'[4]4'!Y33</f>
        <v>0</v>
      </c>
      <c r="U33" s="219">
        <f>'[4]4'!Z33</f>
        <v>0</v>
      </c>
      <c r="V33" s="219"/>
      <c r="W33" s="219">
        <f>'[4]4'!AC33</f>
        <v>0</v>
      </c>
      <c r="X33" s="219">
        <f>'[4]4'!AD33</f>
        <v>0</v>
      </c>
      <c r="Y33" s="219">
        <f>'[4]4'!AE33</f>
        <v>0</v>
      </c>
      <c r="Z33" s="219">
        <f>'[4]4'!AF33</f>
        <v>0</v>
      </c>
      <c r="AA33" s="219">
        <f>'[4]4'!AG33</f>
        <v>0</v>
      </c>
      <c r="AB33" s="219"/>
      <c r="AC33" s="219">
        <f>'[4]4'!AJ33</f>
        <v>0</v>
      </c>
      <c r="AD33" s="219">
        <f>'[4]4'!AK33</f>
        <v>0</v>
      </c>
      <c r="AE33" s="219">
        <f>'[4]4'!AL33</f>
        <v>0</v>
      </c>
      <c r="AF33" s="219">
        <f>'[4]4'!AM33</f>
        <v>0</v>
      </c>
      <c r="AG33" s="219">
        <f>'[4]4'!AN33</f>
        <v>0</v>
      </c>
      <c r="AH33" s="219"/>
      <c r="AI33" s="219">
        <f>'[4]4'!AQ33</f>
        <v>0</v>
      </c>
      <c r="AJ33" s="219">
        <f>'[4]4'!AR33</f>
        <v>0</v>
      </c>
      <c r="AK33" s="219">
        <f>'[4]4'!AS33</f>
        <v>0</v>
      </c>
      <c r="AL33" s="219">
        <f>'[4]4'!AT33</f>
        <v>0</v>
      </c>
      <c r="AM33" s="219">
        <f>'[4]4'!AU33</f>
        <v>0</v>
      </c>
      <c r="AN33" s="280"/>
      <c r="AO33" s="219">
        <f>'[4]4'!AV33</f>
        <v>0</v>
      </c>
      <c r="AP33" s="219">
        <f>'[4]4'!AW33</f>
        <v>0</v>
      </c>
      <c r="AQ33" s="219">
        <f>'[4]4'!AX33</f>
        <v>0</v>
      </c>
      <c r="AR33" s="219">
        <f>'[4]4'!AY33</f>
        <v>0</v>
      </c>
      <c r="AS33" s="219">
        <f>'[4]4'!AZ33</f>
        <v>0</v>
      </c>
      <c r="AT33" s="280"/>
      <c r="AU33" s="219">
        <f>'[4]4'!BC33</f>
        <v>0</v>
      </c>
      <c r="AV33" s="219">
        <f>'[4]4'!BD33</f>
        <v>0</v>
      </c>
      <c r="AW33" s="219">
        <f>'[4]4'!BE33</f>
        <v>0</v>
      </c>
      <c r="AX33" s="219">
        <f>'[4]4'!BF33</f>
        <v>0</v>
      </c>
      <c r="AY33" s="219">
        <f>'[4]4'!BG33</f>
        <v>0</v>
      </c>
      <c r="AZ33" s="280">
        <v>4</v>
      </c>
      <c r="BA33" s="219">
        <v>0</v>
      </c>
      <c r="BB33" s="219">
        <v>0</v>
      </c>
      <c r="BC33" s="219">
        <v>0</v>
      </c>
      <c r="BD33" s="219">
        <v>0</v>
      </c>
      <c r="BE33" s="219">
        <v>0</v>
      </c>
      <c r="BF33" s="219"/>
      <c r="BG33" s="219">
        <v>0</v>
      </c>
      <c r="BH33" s="219">
        <v>0</v>
      </c>
      <c r="BI33" s="219">
        <v>0</v>
      </c>
      <c r="BJ33" s="219">
        <v>0</v>
      </c>
      <c r="BK33" s="219">
        <v>0</v>
      </c>
      <c r="BL33" s="280"/>
      <c r="BM33" s="219">
        <f>'[4]4'!AX33</f>
        <v>0</v>
      </c>
      <c r="BN33" s="219">
        <f>'[4]4'!AY33</f>
        <v>0</v>
      </c>
      <c r="BO33" s="219">
        <f>'[4]4'!AZ33</f>
        <v>0</v>
      </c>
      <c r="BP33" s="219">
        <f>'[4]4'!BA33</f>
        <v>0</v>
      </c>
      <c r="BQ33" s="219">
        <f>'[4]4'!BB33</f>
        <v>0</v>
      </c>
      <c r="BR33" s="219"/>
      <c r="BS33" s="219">
        <f>'[4]4'!BE33</f>
        <v>0</v>
      </c>
      <c r="BT33" s="219">
        <f>'[4]4'!BF33</f>
        <v>0</v>
      </c>
      <c r="BU33" s="219">
        <f>'[4]4'!BG33</f>
        <v>0</v>
      </c>
      <c r="BV33" s="219">
        <f>'[4]4'!BH33</f>
        <v>0</v>
      </c>
      <c r="BW33" s="219">
        <f>'[4]4'!BI33</f>
        <v>0</v>
      </c>
      <c r="BX33" s="284"/>
    </row>
    <row r="34" spans="1:76" ht="90" customHeight="1" x14ac:dyDescent="0.25">
      <c r="A34" s="272" t="s">
        <v>164</v>
      </c>
      <c r="B34" s="271" t="s">
        <v>107</v>
      </c>
      <c r="C34" s="270" t="s">
        <v>92</v>
      </c>
      <c r="D34" s="219"/>
      <c r="E34" s="219">
        <f>Q34+AC34+AO34+BA34+BM34</f>
        <v>0</v>
      </c>
      <c r="F34" s="219">
        <f>R34+AD34+AP34+BB34+BN34</f>
        <v>0</v>
      </c>
      <c r="G34" s="219">
        <f>S34+AE34+AQ34+BC34+BO34</f>
        <v>0.74</v>
      </c>
      <c r="H34" s="219">
        <f>T34+AF34+AR34+BD34+BP34</f>
        <v>0</v>
      </c>
      <c r="I34" s="219">
        <f>U34+AG34+AS34+BE34+BQ34</f>
        <v>0</v>
      </c>
      <c r="J34" s="219"/>
      <c r="K34" s="219">
        <v>0</v>
      </c>
      <c r="L34" s="219">
        <v>0</v>
      </c>
      <c r="M34" s="219">
        <v>0</v>
      </c>
      <c r="N34" s="219">
        <v>0</v>
      </c>
      <c r="O34" s="219">
        <v>0</v>
      </c>
      <c r="P34" s="219"/>
      <c r="Q34" s="219">
        <f>'[4]4'!V34</f>
        <v>0</v>
      </c>
      <c r="R34" s="219">
        <f>'[4]4'!W34</f>
        <v>0</v>
      </c>
      <c r="S34" s="219">
        <f>'[4]4'!X34</f>
        <v>0</v>
      </c>
      <c r="T34" s="219">
        <f>'[4]4'!Y34</f>
        <v>0</v>
      </c>
      <c r="U34" s="219">
        <f>'[4]4'!Z34</f>
        <v>0</v>
      </c>
      <c r="V34" s="219"/>
      <c r="W34" s="219">
        <f>'[4]4'!AC34</f>
        <v>0</v>
      </c>
      <c r="X34" s="219">
        <f>'[4]4'!AD34</f>
        <v>0</v>
      </c>
      <c r="Y34" s="219">
        <f>'[4]4'!AE34</f>
        <v>0</v>
      </c>
      <c r="Z34" s="219">
        <f>'[4]4'!AF34</f>
        <v>0</v>
      </c>
      <c r="AA34" s="219">
        <v>0</v>
      </c>
      <c r="AB34" s="280"/>
      <c r="AC34" s="219">
        <f>'[4]4'!AJ34</f>
        <v>0</v>
      </c>
      <c r="AD34" s="219">
        <f>'[4]4'!AK34</f>
        <v>0</v>
      </c>
      <c r="AE34" s="219">
        <f>'[4]4'!AL34</f>
        <v>0</v>
      </c>
      <c r="AF34" s="219">
        <f>'[4]4'!AM34</f>
        <v>0</v>
      </c>
      <c r="AG34" s="219">
        <f>'[4]4'!AN34</f>
        <v>0</v>
      </c>
      <c r="AH34" s="280"/>
      <c r="AI34" s="219">
        <f>'[4]4'!AQ34</f>
        <v>0</v>
      </c>
      <c r="AJ34" s="219">
        <f>'[4]4'!AR34</f>
        <v>0</v>
      </c>
      <c r="AK34" s="219">
        <f>'[4]4'!AS34</f>
        <v>0</v>
      </c>
      <c r="AL34" s="219">
        <f>'[4]4'!AT34</f>
        <v>0</v>
      </c>
      <c r="AM34" s="219">
        <f>'[4]4'!AU34</f>
        <v>0</v>
      </c>
      <c r="AN34" s="280"/>
      <c r="AO34" s="219">
        <f>'[4]4'!AV34</f>
        <v>0</v>
      </c>
      <c r="AP34" s="219">
        <f>'[4]4'!AW34</f>
        <v>0</v>
      </c>
      <c r="AQ34" s="219">
        <f>'[4]4'!AX34</f>
        <v>0</v>
      </c>
      <c r="AR34" s="219">
        <f>'[4]4'!AY34</f>
        <v>0</v>
      </c>
      <c r="AS34" s="219">
        <f>'[4]4'!AZ34</f>
        <v>0</v>
      </c>
      <c r="AT34" s="280"/>
      <c r="AU34" s="219">
        <f>'[4]4'!BC34</f>
        <v>0</v>
      </c>
      <c r="AV34" s="219">
        <f>'[4]4'!BD34</f>
        <v>0</v>
      </c>
      <c r="AW34" s="219">
        <f>'[4]4'!BE34</f>
        <v>0</v>
      </c>
      <c r="AX34" s="219">
        <f>'[4]4'!BF34</f>
        <v>0</v>
      </c>
      <c r="AY34" s="219">
        <f>'[4]4'!BG34</f>
        <v>0</v>
      </c>
      <c r="AZ34" s="219"/>
      <c r="BA34" s="219">
        <v>0</v>
      </c>
      <c r="BB34" s="219">
        <v>0</v>
      </c>
      <c r="BC34" s="219">
        <v>0</v>
      </c>
      <c r="BD34" s="219">
        <v>0</v>
      </c>
      <c r="BE34" s="219">
        <v>0</v>
      </c>
      <c r="BF34" s="219"/>
      <c r="BG34" s="219">
        <v>0</v>
      </c>
      <c r="BH34" s="219">
        <v>0</v>
      </c>
      <c r="BI34" s="219">
        <v>0</v>
      </c>
      <c r="BJ34" s="219">
        <v>0</v>
      </c>
      <c r="BK34" s="219">
        <v>0</v>
      </c>
      <c r="BL34" s="280">
        <v>4</v>
      </c>
      <c r="BM34" s="219">
        <f>'[4]4'!AX34</f>
        <v>0</v>
      </c>
      <c r="BN34" s="219">
        <f>'[4]4'!AY34</f>
        <v>0</v>
      </c>
      <c r="BO34" s="281">
        <f>0.74</f>
        <v>0.74</v>
      </c>
      <c r="BP34" s="219">
        <f>'[4]4'!BA34</f>
        <v>0</v>
      </c>
      <c r="BQ34" s="219">
        <f>'[4]4'!BB34</f>
        <v>0</v>
      </c>
      <c r="BR34" s="280"/>
      <c r="BS34" s="219">
        <f>'[4]4'!BE34</f>
        <v>0</v>
      </c>
      <c r="BT34" s="219">
        <f>'[4]4'!BF34</f>
        <v>0</v>
      </c>
      <c r="BU34" s="219">
        <f>'[4]4'!BG34</f>
        <v>0</v>
      </c>
      <c r="BV34" s="219">
        <f>'[4]4'!BH34</f>
        <v>0</v>
      </c>
      <c r="BW34" s="219">
        <f>'[4]4'!BI34</f>
        <v>0</v>
      </c>
      <c r="BX34" s="284"/>
    </row>
    <row r="35" spans="1:76" ht="114" customHeight="1" x14ac:dyDescent="0.25">
      <c r="A35" s="272" t="s">
        <v>162</v>
      </c>
      <c r="B35" s="271" t="s">
        <v>106</v>
      </c>
      <c r="C35" s="270" t="s">
        <v>90</v>
      </c>
      <c r="D35" s="219"/>
      <c r="E35" s="219">
        <f>Q35+AC35+AO35+BA35+BM35</f>
        <v>0</v>
      </c>
      <c r="F35" s="219">
        <f>R35+AD35+AP35+BB35+BN35</f>
        <v>0</v>
      </c>
      <c r="G35" s="219">
        <f>S35+AE35+AQ35+BC35+BO35</f>
        <v>0.68</v>
      </c>
      <c r="H35" s="219">
        <f>T35+AF35+AR35+BD35+BP35</f>
        <v>0</v>
      </c>
      <c r="I35" s="219">
        <f>U35+AG35+AS35+BE35+BQ35</f>
        <v>0</v>
      </c>
      <c r="J35" s="219"/>
      <c r="K35" s="219">
        <v>0</v>
      </c>
      <c r="L35" s="219">
        <v>0</v>
      </c>
      <c r="M35" s="219">
        <v>0</v>
      </c>
      <c r="N35" s="219">
        <v>0</v>
      </c>
      <c r="O35" s="219">
        <v>0</v>
      </c>
      <c r="P35" s="219"/>
      <c r="Q35" s="219">
        <v>0</v>
      </c>
      <c r="R35" s="219">
        <v>0</v>
      </c>
      <c r="S35" s="219">
        <v>0</v>
      </c>
      <c r="T35" s="219">
        <v>0</v>
      </c>
      <c r="U35" s="219">
        <v>0</v>
      </c>
      <c r="V35" s="219"/>
      <c r="W35" s="219">
        <v>0</v>
      </c>
      <c r="X35" s="219">
        <v>0</v>
      </c>
      <c r="Y35" s="219">
        <v>0</v>
      </c>
      <c r="Z35" s="219">
        <v>0</v>
      </c>
      <c r="AA35" s="219">
        <v>0</v>
      </c>
      <c r="AB35" s="280"/>
      <c r="AC35" s="219">
        <v>0</v>
      </c>
      <c r="AD35" s="219">
        <v>0</v>
      </c>
      <c r="AE35" s="219">
        <v>0</v>
      </c>
      <c r="AF35" s="219">
        <v>0</v>
      </c>
      <c r="AG35" s="219">
        <v>0</v>
      </c>
      <c r="AH35" s="280"/>
      <c r="AI35" s="219">
        <v>0</v>
      </c>
      <c r="AJ35" s="219">
        <v>0</v>
      </c>
      <c r="AK35" s="219">
        <v>0</v>
      </c>
      <c r="AL35" s="219">
        <v>0</v>
      </c>
      <c r="AM35" s="219">
        <v>0</v>
      </c>
      <c r="AN35" s="280"/>
      <c r="AO35" s="219">
        <v>0</v>
      </c>
      <c r="AP35" s="219">
        <v>0</v>
      </c>
      <c r="AQ35" s="219">
        <v>0</v>
      </c>
      <c r="AR35" s="219">
        <v>0</v>
      </c>
      <c r="AS35" s="219">
        <v>0</v>
      </c>
      <c r="AT35" s="280"/>
      <c r="AU35" s="219">
        <v>0</v>
      </c>
      <c r="AV35" s="219">
        <v>0</v>
      </c>
      <c r="AW35" s="219">
        <v>0</v>
      </c>
      <c r="AX35" s="219">
        <v>0</v>
      </c>
      <c r="AY35" s="219">
        <v>0</v>
      </c>
      <c r="AZ35" s="219"/>
      <c r="BA35" s="219">
        <v>0</v>
      </c>
      <c r="BB35" s="219">
        <v>0</v>
      </c>
      <c r="BC35" s="219">
        <v>0</v>
      </c>
      <c r="BD35" s="219">
        <v>0</v>
      </c>
      <c r="BE35" s="219">
        <v>0</v>
      </c>
      <c r="BF35" s="219"/>
      <c r="BG35" s="219">
        <v>0</v>
      </c>
      <c r="BH35" s="219">
        <v>0</v>
      </c>
      <c r="BI35" s="219">
        <v>0</v>
      </c>
      <c r="BJ35" s="219">
        <v>0</v>
      </c>
      <c r="BK35" s="219">
        <v>0</v>
      </c>
      <c r="BL35" s="280">
        <v>4</v>
      </c>
      <c r="BM35" s="219">
        <v>0</v>
      </c>
      <c r="BN35" s="219">
        <v>0</v>
      </c>
      <c r="BO35" s="281">
        <v>0.68</v>
      </c>
      <c r="BP35" s="219">
        <v>0</v>
      </c>
      <c r="BQ35" s="219">
        <v>0</v>
      </c>
      <c r="BR35" s="280"/>
      <c r="BS35" s="219">
        <v>0</v>
      </c>
      <c r="BT35" s="219">
        <v>0</v>
      </c>
      <c r="BU35" s="219">
        <v>0</v>
      </c>
      <c r="BV35" s="219">
        <v>0</v>
      </c>
      <c r="BW35" s="219">
        <v>0</v>
      </c>
      <c r="BX35" s="284"/>
    </row>
    <row r="36" spans="1:76" ht="111.75" customHeight="1" x14ac:dyDescent="0.25">
      <c r="A36" s="272" t="s">
        <v>160</v>
      </c>
      <c r="B36" s="271" t="s">
        <v>105</v>
      </c>
      <c r="C36" s="270" t="s">
        <v>87</v>
      </c>
      <c r="D36" s="219"/>
      <c r="E36" s="219">
        <f>Q36+AC36+AO36+BA36+BM36</f>
        <v>0</v>
      </c>
      <c r="F36" s="219">
        <f>R36+AD36+AP36+BB36+BN36</f>
        <v>0</v>
      </c>
      <c r="G36" s="219">
        <f>S36+AE36+AQ36+BC36+BO36</f>
        <v>0.55100000000000005</v>
      </c>
      <c r="H36" s="219">
        <f>T36+AF36+AR36+BD36+BP36</f>
        <v>0</v>
      </c>
      <c r="I36" s="219">
        <f>U36+AG36+AS36+BE36+BQ36</f>
        <v>0</v>
      </c>
      <c r="J36" s="219"/>
      <c r="K36" s="219">
        <v>0</v>
      </c>
      <c r="L36" s="219">
        <v>0</v>
      </c>
      <c r="M36" s="219">
        <v>0</v>
      </c>
      <c r="N36" s="219">
        <v>0</v>
      </c>
      <c r="O36" s="219">
        <v>0</v>
      </c>
      <c r="P36" s="219"/>
      <c r="Q36" s="219">
        <v>0</v>
      </c>
      <c r="R36" s="219">
        <v>0</v>
      </c>
      <c r="S36" s="219">
        <v>0</v>
      </c>
      <c r="T36" s="219">
        <v>0</v>
      </c>
      <c r="U36" s="219">
        <v>0</v>
      </c>
      <c r="V36" s="219"/>
      <c r="W36" s="219">
        <v>0</v>
      </c>
      <c r="X36" s="219">
        <v>0</v>
      </c>
      <c r="Y36" s="219">
        <v>0</v>
      </c>
      <c r="Z36" s="219">
        <v>0</v>
      </c>
      <c r="AA36" s="219">
        <v>0</v>
      </c>
      <c r="AB36" s="280"/>
      <c r="AC36" s="219">
        <v>0</v>
      </c>
      <c r="AD36" s="219">
        <v>0</v>
      </c>
      <c r="AE36" s="219">
        <v>0</v>
      </c>
      <c r="AF36" s="219">
        <v>0</v>
      </c>
      <c r="AG36" s="219">
        <v>0</v>
      </c>
      <c r="AH36" s="280"/>
      <c r="AI36" s="219">
        <v>0</v>
      </c>
      <c r="AJ36" s="219">
        <v>0</v>
      </c>
      <c r="AK36" s="219">
        <v>0</v>
      </c>
      <c r="AL36" s="219">
        <v>0</v>
      </c>
      <c r="AM36" s="219">
        <v>0</v>
      </c>
      <c r="AN36" s="280"/>
      <c r="AO36" s="219">
        <v>0</v>
      </c>
      <c r="AP36" s="219">
        <v>0</v>
      </c>
      <c r="AQ36" s="219">
        <v>0</v>
      </c>
      <c r="AR36" s="219">
        <v>0</v>
      </c>
      <c r="AS36" s="219">
        <v>0</v>
      </c>
      <c r="AT36" s="280"/>
      <c r="AU36" s="219">
        <v>0</v>
      </c>
      <c r="AV36" s="219">
        <v>0</v>
      </c>
      <c r="AW36" s="219">
        <v>0</v>
      </c>
      <c r="AX36" s="219">
        <v>0</v>
      </c>
      <c r="AY36" s="219">
        <v>0</v>
      </c>
      <c r="AZ36" s="219"/>
      <c r="BA36" s="219">
        <v>0</v>
      </c>
      <c r="BB36" s="219">
        <v>0</v>
      </c>
      <c r="BC36" s="219">
        <v>0</v>
      </c>
      <c r="BD36" s="219">
        <v>0</v>
      </c>
      <c r="BE36" s="219">
        <v>0</v>
      </c>
      <c r="BF36" s="219"/>
      <c r="BG36" s="219">
        <v>0</v>
      </c>
      <c r="BH36" s="219">
        <v>0</v>
      </c>
      <c r="BI36" s="219">
        <v>0</v>
      </c>
      <c r="BJ36" s="219">
        <v>0</v>
      </c>
      <c r="BK36" s="219">
        <v>0</v>
      </c>
      <c r="BL36" s="280">
        <v>4</v>
      </c>
      <c r="BM36" s="219">
        <v>0</v>
      </c>
      <c r="BN36" s="219">
        <v>0</v>
      </c>
      <c r="BO36" s="281">
        <v>0.55100000000000005</v>
      </c>
      <c r="BP36" s="219">
        <v>0</v>
      </c>
      <c r="BQ36" s="219">
        <v>0</v>
      </c>
      <c r="BR36" s="280"/>
      <c r="BS36" s="219">
        <v>0</v>
      </c>
      <c r="BT36" s="219">
        <v>0</v>
      </c>
      <c r="BU36" s="219">
        <v>0</v>
      </c>
      <c r="BV36" s="219">
        <v>0</v>
      </c>
      <c r="BW36" s="219">
        <v>0</v>
      </c>
      <c r="BX36" s="284"/>
    </row>
    <row r="37" spans="1:76" s="2" customFormat="1" ht="53.25" customHeight="1" x14ac:dyDescent="0.25">
      <c r="A37" s="217" t="str">
        <f>'[2]2'!A33</f>
        <v>1.6</v>
      </c>
      <c r="B37" s="217" t="str">
        <f>'[2]2'!B33</f>
        <v>Прочие инвестиционные проекты, всего, в том числе:</v>
      </c>
      <c r="C37" s="217">
        <f>'[2]2'!C33</f>
        <v>0</v>
      </c>
      <c r="D37" s="222"/>
      <c r="E37" s="222">
        <f>E38+E39+E40+E41+E42+E43+E44</f>
        <v>1.81</v>
      </c>
      <c r="F37" s="222">
        <v>0</v>
      </c>
      <c r="G37" s="222">
        <v>0</v>
      </c>
      <c r="H37" s="222">
        <v>0</v>
      </c>
      <c r="I37" s="222">
        <v>0</v>
      </c>
      <c r="J37" s="222"/>
      <c r="K37" s="222">
        <v>0</v>
      </c>
      <c r="L37" s="222">
        <v>0</v>
      </c>
      <c r="M37" s="222">
        <v>0</v>
      </c>
      <c r="N37" s="222">
        <v>0</v>
      </c>
      <c r="O37" s="222">
        <v>0</v>
      </c>
      <c r="P37" s="283">
        <v>4</v>
      </c>
      <c r="Q37" s="222">
        <f>Q38+Q39+Q40+Q41+Q42+Q43+Q44</f>
        <v>0.5</v>
      </c>
      <c r="R37" s="222">
        <f>R38+R39+R40+R41+R42+R43+R44</f>
        <v>0</v>
      </c>
      <c r="S37" s="222">
        <f>S38+S39+S40+S41+S42+S43+S44</f>
        <v>0</v>
      </c>
      <c r="T37" s="222">
        <f>T38+T39+T40+T41+T42+T43+T44</f>
        <v>0</v>
      </c>
      <c r="U37" s="222">
        <f>U38+U39+U40+U41+U42+U43+U44</f>
        <v>0</v>
      </c>
      <c r="V37" s="283">
        <v>0</v>
      </c>
      <c r="W37" s="222">
        <f>'[4]4'!AC35</f>
        <v>0</v>
      </c>
      <c r="X37" s="222">
        <f>'[4]4'!AD35</f>
        <v>0</v>
      </c>
      <c r="Y37" s="222">
        <f>'[4]4'!AE35</f>
        <v>0</v>
      </c>
      <c r="Z37" s="222">
        <f>'[4]4'!AF35</f>
        <v>0</v>
      </c>
      <c r="AA37" s="222">
        <f>'[4]4'!AG35</f>
        <v>0</v>
      </c>
      <c r="AB37" s="283">
        <v>4</v>
      </c>
      <c r="AC37" s="222">
        <v>0.25</v>
      </c>
      <c r="AD37" s="222">
        <v>0</v>
      </c>
      <c r="AE37" s="222">
        <v>0</v>
      </c>
      <c r="AF37" s="222">
        <v>0</v>
      </c>
      <c r="AG37" s="222">
        <v>0</v>
      </c>
      <c r="AH37" s="222"/>
      <c r="AI37" s="222">
        <f>AI38+AI39+AI40+AI41+AI42+AI43</f>
        <v>0</v>
      </c>
      <c r="AJ37" s="222">
        <f>AJ38+AJ39+AJ40+AJ41+AJ42+AJ43</f>
        <v>0</v>
      </c>
      <c r="AK37" s="222">
        <f>AK38+AK39+AK40+AK41+AK42+AK43</f>
        <v>0</v>
      </c>
      <c r="AL37" s="222">
        <f>AL38+AL39+AL40+AL41+AL42+AL43</f>
        <v>0</v>
      </c>
      <c r="AM37" s="222">
        <f>AM38+AM39+AM40+AM41+AM42+AM43</f>
        <v>0</v>
      </c>
      <c r="AN37" s="283">
        <v>4</v>
      </c>
      <c r="AO37" s="222">
        <f>AO38+AO39+AO40+AO41+AO42+AO43</f>
        <v>0.16</v>
      </c>
      <c r="AP37" s="222">
        <f>AP38+AP39+AP40+AP41+AP42+AP43</f>
        <v>0</v>
      </c>
      <c r="AQ37" s="222">
        <f>AQ38+AQ39+AQ40+AQ41+AQ42+AQ43</f>
        <v>0</v>
      </c>
      <c r="AR37" s="222">
        <f>AR38+AR39+AR40+AR41+AR42+AR43</f>
        <v>0</v>
      </c>
      <c r="AS37" s="222">
        <f>AS38+AS39+AS40+AS41+AS42+AS43</f>
        <v>0</v>
      </c>
      <c r="AT37" s="283"/>
      <c r="AU37" s="222">
        <f>'[4]4'!BC35</f>
        <v>0</v>
      </c>
      <c r="AV37" s="222">
        <f>'[4]4'!BD35</f>
        <v>0</v>
      </c>
      <c r="AW37" s="222">
        <f>'[4]4'!BE35</f>
        <v>0</v>
      </c>
      <c r="AX37" s="222">
        <f>'[4]4'!BF35</f>
        <v>0</v>
      </c>
      <c r="AY37" s="222">
        <f>'[4]4'!BG35</f>
        <v>0</v>
      </c>
      <c r="AZ37" s="283">
        <v>4</v>
      </c>
      <c r="BA37" s="222">
        <f>BA38+BA39+BA40+BA41+BA42+BA43</f>
        <v>0.25</v>
      </c>
      <c r="BB37" s="222">
        <f>BB38+BB39+BB40+BB41+BB42+BB43</f>
        <v>0</v>
      </c>
      <c r="BC37" s="222">
        <f>BC38+BC39+BC40+BC41+BC42+BC43</f>
        <v>0</v>
      </c>
      <c r="BD37" s="222">
        <f>BD38+BD39+BD40+BD41+BD42+BD43</f>
        <v>0</v>
      </c>
      <c r="BE37" s="222">
        <f>BE38+BE39+BE40+BE41+BE42+BE43</f>
        <v>0</v>
      </c>
      <c r="BF37" s="222"/>
      <c r="BG37" s="222">
        <f>BG38+BG39+BG40+BG41+BG42+BG43</f>
        <v>0</v>
      </c>
      <c r="BH37" s="222">
        <f>BH38+BH39+BH40+BH41+BH42+BH43</f>
        <v>0</v>
      </c>
      <c r="BI37" s="222">
        <f>BI38+BI39+BI40+BI41+BI42+BI43</f>
        <v>0</v>
      </c>
      <c r="BJ37" s="222">
        <f>BJ38+BJ39+BJ40+BJ41+BJ42+BJ43</f>
        <v>0</v>
      </c>
      <c r="BK37" s="222">
        <f>BK38+BK39+BK40+BK41+BK42+BK43</f>
        <v>0</v>
      </c>
      <c r="BL37" s="283">
        <v>4</v>
      </c>
      <c r="BM37" s="222">
        <f>BM38+BM39+BM40+BM41+BM42+BM43</f>
        <v>0.65</v>
      </c>
      <c r="BN37" s="222">
        <f>BN38+BN39+BN40+BN41+BN42+BN43</f>
        <v>0</v>
      </c>
      <c r="BO37" s="222">
        <f>BO38+BO39+BO40+BO41+BO42+BO43</f>
        <v>0</v>
      </c>
      <c r="BP37" s="222">
        <f>BP38+BP39+BP40+BP41+BP42+BP43</f>
        <v>0</v>
      </c>
      <c r="BQ37" s="222">
        <f>BQ38+BQ39+BQ40+BQ41+BQ42+BQ43</f>
        <v>0</v>
      </c>
      <c r="BR37" s="222"/>
      <c r="BS37" s="222">
        <f>'[4]4'!BE35</f>
        <v>0</v>
      </c>
      <c r="BT37" s="222">
        <f>'[4]4'!BF35</f>
        <v>0</v>
      </c>
      <c r="BU37" s="222">
        <f>'[4]4'!BG35</f>
        <v>0</v>
      </c>
      <c r="BV37" s="222">
        <f>'[4]4'!BH35</f>
        <v>0</v>
      </c>
      <c r="BW37" s="222">
        <f>'[4]4'!BI35</f>
        <v>0</v>
      </c>
      <c r="BX37" s="282"/>
    </row>
    <row r="38" spans="1:76" s="2" customFormat="1" ht="74.25" customHeight="1" x14ac:dyDescent="0.25">
      <c r="A38" s="272" t="s">
        <v>2</v>
      </c>
      <c r="B38" s="182" t="s">
        <v>62</v>
      </c>
      <c r="C38" s="84" t="s">
        <v>507</v>
      </c>
      <c r="D38" s="219"/>
      <c r="E38" s="219">
        <f>Q38+AC38+AO38+BA38+BM38</f>
        <v>0.5</v>
      </c>
      <c r="F38" s="219">
        <f>R38+AD38+AP38+BB38+BN38</f>
        <v>0</v>
      </c>
      <c r="G38" s="219">
        <f>S38+AE38+AQ38+BC38+BO38</f>
        <v>0</v>
      </c>
      <c r="H38" s="219">
        <f>T38+AF38+AR38+BD38+BP38</f>
        <v>0</v>
      </c>
      <c r="I38" s="219">
        <f>U38+AG38+AS38+BE38+BQ38</f>
        <v>0</v>
      </c>
      <c r="J38" s="219"/>
      <c r="K38" s="219">
        <v>0</v>
      </c>
      <c r="L38" s="219">
        <v>0</v>
      </c>
      <c r="M38" s="219">
        <v>0</v>
      </c>
      <c r="N38" s="219">
        <v>0</v>
      </c>
      <c r="O38" s="219">
        <v>0</v>
      </c>
      <c r="P38" s="280">
        <v>4</v>
      </c>
      <c r="Q38" s="281">
        <v>0.5</v>
      </c>
      <c r="R38" s="219">
        <v>0</v>
      </c>
      <c r="S38" s="219">
        <v>0</v>
      </c>
      <c r="T38" s="219">
        <v>0</v>
      </c>
      <c r="U38" s="219">
        <v>0</v>
      </c>
      <c r="V38" s="219"/>
      <c r="W38" s="219">
        <v>0</v>
      </c>
      <c r="X38" s="219">
        <v>0</v>
      </c>
      <c r="Y38" s="219">
        <v>0</v>
      </c>
      <c r="Z38" s="219">
        <v>0</v>
      </c>
      <c r="AA38" s="219">
        <v>0</v>
      </c>
      <c r="AB38" s="280"/>
      <c r="AC38" s="219">
        <v>0</v>
      </c>
      <c r="AD38" s="219">
        <v>0</v>
      </c>
      <c r="AE38" s="219">
        <v>0</v>
      </c>
      <c r="AF38" s="219">
        <v>0</v>
      </c>
      <c r="AG38" s="219">
        <v>0</v>
      </c>
      <c r="AH38" s="219"/>
      <c r="AI38" s="219">
        <v>0</v>
      </c>
      <c r="AJ38" s="219">
        <v>0</v>
      </c>
      <c r="AK38" s="219">
        <v>0</v>
      </c>
      <c r="AL38" s="219">
        <v>0</v>
      </c>
      <c r="AM38" s="219">
        <v>0</v>
      </c>
      <c r="AN38" s="219"/>
      <c r="AO38" s="219">
        <v>0</v>
      </c>
      <c r="AP38" s="219">
        <v>0</v>
      </c>
      <c r="AQ38" s="219">
        <v>0</v>
      </c>
      <c r="AR38" s="219">
        <v>0</v>
      </c>
      <c r="AS38" s="219">
        <v>0</v>
      </c>
      <c r="AT38" s="219"/>
      <c r="AU38" s="219">
        <v>0</v>
      </c>
      <c r="AV38" s="219">
        <v>0</v>
      </c>
      <c r="AW38" s="219">
        <v>0</v>
      </c>
      <c r="AX38" s="219">
        <v>0</v>
      </c>
      <c r="AY38" s="219">
        <v>0</v>
      </c>
      <c r="AZ38" s="280"/>
      <c r="BA38" s="219">
        <v>0</v>
      </c>
      <c r="BB38" s="219">
        <v>0</v>
      </c>
      <c r="BC38" s="219">
        <v>0</v>
      </c>
      <c r="BD38" s="219">
        <v>0</v>
      </c>
      <c r="BE38" s="219">
        <v>0</v>
      </c>
      <c r="BF38" s="219"/>
      <c r="BG38" s="219">
        <v>0</v>
      </c>
      <c r="BH38" s="219">
        <v>0</v>
      </c>
      <c r="BI38" s="219">
        <v>0</v>
      </c>
      <c r="BJ38" s="219">
        <v>0</v>
      </c>
      <c r="BK38" s="219"/>
      <c r="BL38" s="219"/>
      <c r="BM38" s="219">
        <v>0</v>
      </c>
      <c r="BN38" s="219">
        <v>0</v>
      </c>
      <c r="BO38" s="219">
        <v>0</v>
      </c>
      <c r="BP38" s="219">
        <v>0</v>
      </c>
      <c r="BQ38" s="219">
        <v>0</v>
      </c>
      <c r="BR38" s="219"/>
      <c r="BS38" s="219">
        <v>0</v>
      </c>
      <c r="BT38" s="219">
        <v>0</v>
      </c>
      <c r="BU38" s="219">
        <v>0</v>
      </c>
      <c r="BV38" s="219">
        <v>0</v>
      </c>
      <c r="BW38" s="219">
        <v>0</v>
      </c>
      <c r="BX38" s="219"/>
    </row>
    <row r="39" spans="1:76" s="2" customFormat="1" ht="79.5" customHeight="1" x14ac:dyDescent="0.25">
      <c r="A39" s="272" t="s">
        <v>102</v>
      </c>
      <c r="B39" s="182" t="s">
        <v>67</v>
      </c>
      <c r="C39" s="84" t="s">
        <v>504</v>
      </c>
      <c r="D39" s="219"/>
      <c r="E39" s="219">
        <f>Q39+AC39+AO39+BA39+BM39</f>
        <v>0.25</v>
      </c>
      <c r="F39" s="219">
        <f>R39+AD39+AP39+BB39+BN39</f>
        <v>0</v>
      </c>
      <c r="G39" s="219">
        <f>S39+AE39+AQ39+BC39+BO39</f>
        <v>0</v>
      </c>
      <c r="H39" s="219">
        <f>T39+AF39+AR39+BD39+BP39</f>
        <v>0</v>
      </c>
      <c r="I39" s="219">
        <f>U39+AG39+AS39+BE39+BQ39</f>
        <v>0</v>
      </c>
      <c r="J39" s="219"/>
      <c r="K39" s="219">
        <v>0</v>
      </c>
      <c r="L39" s="219">
        <v>0</v>
      </c>
      <c r="M39" s="219">
        <v>0</v>
      </c>
      <c r="N39" s="219">
        <v>0</v>
      </c>
      <c r="O39" s="219">
        <v>0</v>
      </c>
      <c r="P39" s="219"/>
      <c r="Q39" s="219">
        <v>0</v>
      </c>
      <c r="R39" s="219">
        <v>0</v>
      </c>
      <c r="S39" s="219">
        <v>0</v>
      </c>
      <c r="T39" s="219">
        <v>0</v>
      </c>
      <c r="U39" s="219">
        <v>0</v>
      </c>
      <c r="V39" s="219"/>
      <c r="W39" s="219">
        <v>0</v>
      </c>
      <c r="X39" s="219">
        <v>0</v>
      </c>
      <c r="Y39" s="219">
        <v>0</v>
      </c>
      <c r="Z39" s="219">
        <v>0</v>
      </c>
      <c r="AA39" s="219">
        <v>0</v>
      </c>
      <c r="AB39" s="280">
        <v>4</v>
      </c>
      <c r="AC39" s="281">
        <v>0.25</v>
      </c>
      <c r="AD39" s="219">
        <v>0</v>
      </c>
      <c r="AE39" s="219">
        <v>0</v>
      </c>
      <c r="AF39" s="219">
        <v>0</v>
      </c>
      <c r="AG39" s="219">
        <v>0</v>
      </c>
      <c r="AH39" s="219"/>
      <c r="AI39" s="219">
        <v>0</v>
      </c>
      <c r="AJ39" s="219">
        <v>0</v>
      </c>
      <c r="AK39" s="219">
        <v>0</v>
      </c>
      <c r="AL39" s="219">
        <v>0</v>
      </c>
      <c r="AM39" s="219">
        <v>0</v>
      </c>
      <c r="AN39" s="219"/>
      <c r="AO39" s="219">
        <v>0</v>
      </c>
      <c r="AP39" s="219">
        <v>0</v>
      </c>
      <c r="AQ39" s="219">
        <v>0</v>
      </c>
      <c r="AR39" s="219">
        <v>0</v>
      </c>
      <c r="AS39" s="219">
        <v>0</v>
      </c>
      <c r="AT39" s="219"/>
      <c r="AU39" s="219">
        <v>0</v>
      </c>
      <c r="AV39" s="219">
        <v>0</v>
      </c>
      <c r="AW39" s="219">
        <v>0</v>
      </c>
      <c r="AX39" s="219">
        <v>0</v>
      </c>
      <c r="AY39" s="219">
        <v>0</v>
      </c>
      <c r="AZ39" s="280"/>
      <c r="BA39" s="219">
        <v>0</v>
      </c>
      <c r="BB39" s="219">
        <v>0</v>
      </c>
      <c r="BC39" s="219">
        <v>0</v>
      </c>
      <c r="BD39" s="219">
        <v>0</v>
      </c>
      <c r="BE39" s="219">
        <v>0</v>
      </c>
      <c r="BF39" s="219"/>
      <c r="BG39" s="219">
        <v>0</v>
      </c>
      <c r="BH39" s="219">
        <v>0</v>
      </c>
      <c r="BI39" s="219">
        <v>0</v>
      </c>
      <c r="BJ39" s="219">
        <v>0</v>
      </c>
      <c r="BK39" s="219">
        <v>0</v>
      </c>
      <c r="BL39" s="219"/>
      <c r="BM39" s="219">
        <v>0</v>
      </c>
      <c r="BN39" s="219">
        <v>0</v>
      </c>
      <c r="BO39" s="219">
        <v>0</v>
      </c>
      <c r="BP39" s="219">
        <v>0</v>
      </c>
      <c r="BQ39" s="219">
        <v>0</v>
      </c>
      <c r="BR39" s="219"/>
      <c r="BS39" s="219">
        <v>0</v>
      </c>
      <c r="BT39" s="219">
        <v>0</v>
      </c>
      <c r="BU39" s="219">
        <v>0</v>
      </c>
      <c r="BV39" s="219">
        <v>0</v>
      </c>
      <c r="BW39" s="219">
        <v>0</v>
      </c>
      <c r="BX39" s="219"/>
    </row>
    <row r="40" spans="1:76" s="2" customFormat="1" ht="66.75" customHeight="1" x14ac:dyDescent="0.25">
      <c r="A40" s="272" t="s">
        <v>99</v>
      </c>
      <c r="B40" s="182" t="s">
        <v>74</v>
      </c>
      <c r="C40" s="84" t="s">
        <v>505</v>
      </c>
      <c r="D40" s="219"/>
      <c r="E40" s="219">
        <f>Q40+AC40+AO40+BA40+BM40</f>
        <v>0.16</v>
      </c>
      <c r="F40" s="219">
        <f>R40+AD40+AP40+BB40+BN40</f>
        <v>0</v>
      </c>
      <c r="G40" s="219">
        <f>S40+AE40+AQ40+BC40+BO40</f>
        <v>0</v>
      </c>
      <c r="H40" s="219">
        <f>T40+AF40+AR40+BD40+BP40</f>
        <v>0</v>
      </c>
      <c r="I40" s="219">
        <f>U40+AG40+AS40+BE40+BQ40</f>
        <v>0</v>
      </c>
      <c r="J40" s="219"/>
      <c r="K40" s="219">
        <v>0</v>
      </c>
      <c r="L40" s="219">
        <v>0</v>
      </c>
      <c r="M40" s="219">
        <v>0</v>
      </c>
      <c r="N40" s="219">
        <v>0</v>
      </c>
      <c r="O40" s="219">
        <v>0</v>
      </c>
      <c r="P40" s="219"/>
      <c r="Q40" s="219">
        <v>0</v>
      </c>
      <c r="R40" s="219">
        <v>0</v>
      </c>
      <c r="S40" s="219">
        <v>0</v>
      </c>
      <c r="T40" s="219">
        <v>0</v>
      </c>
      <c r="U40" s="219">
        <v>0</v>
      </c>
      <c r="V40" s="219"/>
      <c r="W40" s="219">
        <v>0</v>
      </c>
      <c r="X40" s="219">
        <v>0</v>
      </c>
      <c r="Y40" s="219">
        <v>0</v>
      </c>
      <c r="Z40" s="219">
        <v>0</v>
      </c>
      <c r="AA40" s="219">
        <v>0</v>
      </c>
      <c r="AB40" s="219"/>
      <c r="AC40" s="219">
        <v>0</v>
      </c>
      <c r="AD40" s="219">
        <v>0</v>
      </c>
      <c r="AE40" s="219">
        <v>0</v>
      </c>
      <c r="AF40" s="219">
        <v>0</v>
      </c>
      <c r="AG40" s="219">
        <v>0</v>
      </c>
      <c r="AH40" s="219"/>
      <c r="AI40" s="219">
        <v>0</v>
      </c>
      <c r="AJ40" s="219">
        <v>0</v>
      </c>
      <c r="AK40" s="219">
        <v>0</v>
      </c>
      <c r="AL40" s="219">
        <v>0</v>
      </c>
      <c r="AM40" s="219">
        <v>0</v>
      </c>
      <c r="AN40" s="280">
        <v>4</v>
      </c>
      <c r="AO40" s="281">
        <v>0.16</v>
      </c>
      <c r="AP40" s="219">
        <v>0</v>
      </c>
      <c r="AQ40" s="219">
        <v>0</v>
      </c>
      <c r="AR40" s="219">
        <v>0</v>
      </c>
      <c r="AS40" s="219">
        <v>0</v>
      </c>
      <c r="AT40" s="219"/>
      <c r="AU40" s="219">
        <v>0</v>
      </c>
      <c r="AV40" s="219">
        <v>0</v>
      </c>
      <c r="AW40" s="219">
        <v>0</v>
      </c>
      <c r="AX40" s="219">
        <v>0</v>
      </c>
      <c r="AY40" s="219">
        <v>0</v>
      </c>
      <c r="AZ40" s="280"/>
      <c r="BA40" s="219">
        <v>0</v>
      </c>
      <c r="BB40" s="219">
        <v>0</v>
      </c>
      <c r="BC40" s="219">
        <v>0</v>
      </c>
      <c r="BD40" s="219">
        <v>0</v>
      </c>
      <c r="BE40" s="219">
        <v>0</v>
      </c>
      <c r="BF40" s="219"/>
      <c r="BG40" s="219">
        <v>0</v>
      </c>
      <c r="BH40" s="219">
        <v>0</v>
      </c>
      <c r="BI40" s="219">
        <v>0</v>
      </c>
      <c r="BJ40" s="219">
        <v>0</v>
      </c>
      <c r="BK40" s="219">
        <v>0</v>
      </c>
      <c r="BL40" s="219"/>
      <c r="BM40" s="219">
        <v>0</v>
      </c>
      <c r="BN40" s="219">
        <v>0</v>
      </c>
      <c r="BO40" s="219">
        <v>0</v>
      </c>
      <c r="BP40" s="219">
        <v>0</v>
      </c>
      <c r="BQ40" s="219">
        <v>0</v>
      </c>
      <c r="BR40" s="219"/>
      <c r="BS40" s="219">
        <v>0</v>
      </c>
      <c r="BT40" s="219">
        <v>0</v>
      </c>
      <c r="BU40" s="219">
        <v>0</v>
      </c>
      <c r="BV40" s="219">
        <v>0</v>
      </c>
      <c r="BW40" s="219">
        <v>0</v>
      </c>
      <c r="BX40" s="219"/>
    </row>
    <row r="41" spans="1:76" s="2" customFormat="1" ht="53.25" customHeight="1" x14ac:dyDescent="0.25">
      <c r="A41" s="272" t="s">
        <v>123</v>
      </c>
      <c r="B41" s="182" t="s">
        <v>83</v>
      </c>
      <c r="C41" s="84" t="s">
        <v>506</v>
      </c>
      <c r="D41" s="219"/>
      <c r="E41" s="219">
        <f>Q41+AC41+AO41+BA41+BM41</f>
        <v>0.25</v>
      </c>
      <c r="F41" s="219">
        <f>R41+AD41+AP41+BB41+BN41</f>
        <v>0</v>
      </c>
      <c r="G41" s="219">
        <f>S41+AE41+AQ41+BC41+BO41</f>
        <v>0</v>
      </c>
      <c r="H41" s="219">
        <f>T41+AF41+AR41+BD41+BP41</f>
        <v>0</v>
      </c>
      <c r="I41" s="219">
        <f>U41+AG41+AS41+BE41+BQ41</f>
        <v>0</v>
      </c>
      <c r="J41" s="219"/>
      <c r="K41" s="219">
        <v>0</v>
      </c>
      <c r="L41" s="219">
        <v>0</v>
      </c>
      <c r="M41" s="219">
        <v>0</v>
      </c>
      <c r="N41" s="219">
        <v>0</v>
      </c>
      <c r="O41" s="219">
        <v>0</v>
      </c>
      <c r="P41" s="219"/>
      <c r="Q41" s="219">
        <v>0</v>
      </c>
      <c r="R41" s="219">
        <v>0</v>
      </c>
      <c r="S41" s="219">
        <v>0</v>
      </c>
      <c r="T41" s="219">
        <v>0</v>
      </c>
      <c r="U41" s="219">
        <v>0</v>
      </c>
      <c r="V41" s="219"/>
      <c r="W41" s="219">
        <v>0</v>
      </c>
      <c r="X41" s="219">
        <v>0</v>
      </c>
      <c r="Y41" s="219">
        <v>0</v>
      </c>
      <c r="Z41" s="219">
        <v>0</v>
      </c>
      <c r="AA41" s="219">
        <v>0</v>
      </c>
      <c r="AB41" s="219"/>
      <c r="AC41" s="219">
        <v>0</v>
      </c>
      <c r="AD41" s="219">
        <v>0</v>
      </c>
      <c r="AE41" s="219">
        <v>0</v>
      </c>
      <c r="AF41" s="219">
        <v>0</v>
      </c>
      <c r="AG41" s="219">
        <v>0</v>
      </c>
      <c r="AH41" s="219"/>
      <c r="AI41" s="219">
        <v>0</v>
      </c>
      <c r="AJ41" s="219">
        <v>0</v>
      </c>
      <c r="AK41" s="219">
        <v>0</v>
      </c>
      <c r="AL41" s="219">
        <v>0</v>
      </c>
      <c r="AM41" s="219">
        <v>0</v>
      </c>
      <c r="AN41" s="219"/>
      <c r="AO41" s="219">
        <v>0</v>
      </c>
      <c r="AP41" s="219">
        <v>0</v>
      </c>
      <c r="AQ41" s="219">
        <v>0</v>
      </c>
      <c r="AR41" s="219">
        <v>0</v>
      </c>
      <c r="AS41" s="219">
        <v>0</v>
      </c>
      <c r="AT41" s="219"/>
      <c r="AU41" s="219">
        <v>0</v>
      </c>
      <c r="AV41" s="219">
        <v>0</v>
      </c>
      <c r="AW41" s="219">
        <v>0</v>
      </c>
      <c r="AX41" s="219">
        <v>0</v>
      </c>
      <c r="AY41" s="219">
        <v>0</v>
      </c>
      <c r="AZ41" s="280">
        <v>4</v>
      </c>
      <c r="BA41" s="281">
        <v>0.25</v>
      </c>
      <c r="BB41" s="219">
        <v>0</v>
      </c>
      <c r="BC41" s="219">
        <v>0</v>
      </c>
      <c r="BD41" s="219">
        <v>0</v>
      </c>
      <c r="BE41" s="219">
        <v>0</v>
      </c>
      <c r="BF41" s="219"/>
      <c r="BG41" s="219">
        <v>0</v>
      </c>
      <c r="BH41" s="219">
        <v>0</v>
      </c>
      <c r="BI41" s="219">
        <v>0</v>
      </c>
      <c r="BJ41" s="219">
        <v>0</v>
      </c>
      <c r="BK41" s="219">
        <v>0</v>
      </c>
      <c r="BL41" s="219"/>
      <c r="BM41" s="219">
        <v>0</v>
      </c>
      <c r="BN41" s="219">
        <v>0</v>
      </c>
      <c r="BO41" s="219">
        <v>0</v>
      </c>
      <c r="BP41" s="219">
        <v>0</v>
      </c>
      <c r="BQ41" s="219">
        <v>0</v>
      </c>
      <c r="BR41" s="219"/>
      <c r="BS41" s="219">
        <v>0</v>
      </c>
      <c r="BT41" s="219">
        <v>0</v>
      </c>
      <c r="BU41" s="219">
        <v>0</v>
      </c>
      <c r="BV41" s="219">
        <v>0</v>
      </c>
      <c r="BW41" s="219">
        <v>0</v>
      </c>
      <c r="BX41" s="219"/>
    </row>
    <row r="42" spans="1:76" s="2" customFormat="1" ht="53.25" customHeight="1" x14ac:dyDescent="0.25">
      <c r="A42" s="272" t="s">
        <v>122</v>
      </c>
      <c r="B42" s="182" t="s">
        <v>104</v>
      </c>
      <c r="C42" s="84" t="s">
        <v>103</v>
      </c>
      <c r="D42" s="219"/>
      <c r="E42" s="219">
        <f>Q42+AC42+AO42+BA42+BM42</f>
        <v>0.4</v>
      </c>
      <c r="F42" s="219">
        <f>R42+AD42+AP42+BB42+BN42</f>
        <v>0</v>
      </c>
      <c r="G42" s="219">
        <f>S42+AE42+AQ42+BC42+BO42</f>
        <v>0</v>
      </c>
      <c r="H42" s="219">
        <f>T42+AF42+AR42+BD42+BP42</f>
        <v>0</v>
      </c>
      <c r="I42" s="219">
        <f>U42+AG42+AS42+BE42+BQ42</f>
        <v>0</v>
      </c>
      <c r="J42" s="219"/>
      <c r="K42" s="219">
        <v>0</v>
      </c>
      <c r="L42" s="219">
        <v>0</v>
      </c>
      <c r="M42" s="219">
        <v>0</v>
      </c>
      <c r="N42" s="219">
        <v>0</v>
      </c>
      <c r="O42" s="219">
        <v>0</v>
      </c>
      <c r="P42" s="219"/>
      <c r="Q42" s="219">
        <v>0</v>
      </c>
      <c r="R42" s="219">
        <v>0</v>
      </c>
      <c r="S42" s="219">
        <v>0</v>
      </c>
      <c r="T42" s="219">
        <v>0</v>
      </c>
      <c r="U42" s="219">
        <v>0</v>
      </c>
      <c r="V42" s="219"/>
      <c r="W42" s="219">
        <v>0</v>
      </c>
      <c r="X42" s="219">
        <v>0</v>
      </c>
      <c r="Y42" s="219">
        <v>0</v>
      </c>
      <c r="Z42" s="219">
        <v>0</v>
      </c>
      <c r="AA42" s="219">
        <v>0</v>
      </c>
      <c r="AB42" s="219"/>
      <c r="AC42" s="219">
        <v>0</v>
      </c>
      <c r="AD42" s="219">
        <v>0</v>
      </c>
      <c r="AE42" s="219">
        <v>0</v>
      </c>
      <c r="AF42" s="219">
        <v>0</v>
      </c>
      <c r="AG42" s="219">
        <v>0</v>
      </c>
      <c r="AH42" s="219"/>
      <c r="AI42" s="219">
        <v>0</v>
      </c>
      <c r="AJ42" s="219">
        <v>0</v>
      </c>
      <c r="AK42" s="219">
        <v>0</v>
      </c>
      <c r="AL42" s="219">
        <v>0</v>
      </c>
      <c r="AM42" s="219">
        <v>0</v>
      </c>
      <c r="AN42" s="219"/>
      <c r="AO42" s="219">
        <v>0</v>
      </c>
      <c r="AP42" s="219">
        <v>0</v>
      </c>
      <c r="AQ42" s="219">
        <v>0</v>
      </c>
      <c r="AR42" s="219">
        <v>0</v>
      </c>
      <c r="AS42" s="219">
        <v>0</v>
      </c>
      <c r="AT42" s="219"/>
      <c r="AU42" s="219">
        <v>0</v>
      </c>
      <c r="AV42" s="219">
        <v>0</v>
      </c>
      <c r="AW42" s="219">
        <v>0</v>
      </c>
      <c r="AX42" s="219">
        <v>0</v>
      </c>
      <c r="AY42" s="219">
        <v>0</v>
      </c>
      <c r="AZ42" s="219"/>
      <c r="BA42" s="219">
        <v>0</v>
      </c>
      <c r="BB42" s="219">
        <v>0</v>
      </c>
      <c r="BC42" s="219">
        <v>0</v>
      </c>
      <c r="BD42" s="219">
        <v>0</v>
      </c>
      <c r="BE42" s="219">
        <v>0</v>
      </c>
      <c r="BF42" s="219"/>
      <c r="BG42" s="219">
        <v>0</v>
      </c>
      <c r="BH42" s="219">
        <v>0</v>
      </c>
      <c r="BI42" s="219">
        <v>0</v>
      </c>
      <c r="BJ42" s="219">
        <v>0</v>
      </c>
      <c r="BK42" s="219">
        <v>0</v>
      </c>
      <c r="BL42" s="280">
        <v>4</v>
      </c>
      <c r="BM42" s="281">
        <v>0.4</v>
      </c>
      <c r="BN42" s="219">
        <v>0</v>
      </c>
      <c r="BO42" s="219">
        <v>0</v>
      </c>
      <c r="BP42" s="219">
        <v>0</v>
      </c>
      <c r="BQ42" s="219">
        <v>0</v>
      </c>
      <c r="BR42" s="219"/>
      <c r="BS42" s="219">
        <v>0</v>
      </c>
      <c r="BT42" s="219">
        <v>0</v>
      </c>
      <c r="BU42" s="219">
        <v>0</v>
      </c>
      <c r="BV42" s="219">
        <v>0</v>
      </c>
      <c r="BW42" s="219">
        <v>0</v>
      </c>
      <c r="BX42" s="219"/>
    </row>
    <row r="43" spans="1:76" s="2" customFormat="1" ht="66.75" customHeight="1" x14ac:dyDescent="0.25">
      <c r="A43" s="272" t="s">
        <v>120</v>
      </c>
      <c r="B43" s="182" t="s">
        <v>101</v>
      </c>
      <c r="C43" s="84" t="s">
        <v>100</v>
      </c>
      <c r="D43" s="219"/>
      <c r="E43" s="219">
        <f>Q43+AC43+AO43+BA43+BM43</f>
        <v>0.25</v>
      </c>
      <c r="F43" s="219">
        <f>R43+AD43+AP43+BB43+BN43</f>
        <v>0</v>
      </c>
      <c r="G43" s="219">
        <f>S43+AE43+AQ43+BC43+BO43</f>
        <v>0</v>
      </c>
      <c r="H43" s="219">
        <f>T43+AF43+AR43+BD43+BP43</f>
        <v>0</v>
      </c>
      <c r="I43" s="219">
        <f>U43+AG43+AS43+BE43+BQ43</f>
        <v>0</v>
      </c>
      <c r="J43" s="219"/>
      <c r="K43" s="219">
        <v>0</v>
      </c>
      <c r="L43" s="219">
        <v>0</v>
      </c>
      <c r="M43" s="219">
        <v>0</v>
      </c>
      <c r="N43" s="219">
        <v>0</v>
      </c>
      <c r="O43" s="219">
        <v>0</v>
      </c>
      <c r="P43" s="219"/>
      <c r="Q43" s="219">
        <v>0</v>
      </c>
      <c r="R43" s="219">
        <v>0</v>
      </c>
      <c r="S43" s="219">
        <v>0</v>
      </c>
      <c r="T43" s="219">
        <v>0</v>
      </c>
      <c r="U43" s="219">
        <v>0</v>
      </c>
      <c r="V43" s="219"/>
      <c r="W43" s="219">
        <v>0</v>
      </c>
      <c r="X43" s="219">
        <v>0</v>
      </c>
      <c r="Y43" s="219">
        <v>0</v>
      </c>
      <c r="Z43" s="219">
        <v>0</v>
      </c>
      <c r="AA43" s="219">
        <v>0</v>
      </c>
      <c r="AB43" s="219"/>
      <c r="AC43" s="219">
        <v>0</v>
      </c>
      <c r="AD43" s="219">
        <v>0</v>
      </c>
      <c r="AE43" s="219">
        <v>0</v>
      </c>
      <c r="AF43" s="219">
        <v>0</v>
      </c>
      <c r="AG43" s="219">
        <v>0</v>
      </c>
      <c r="AH43" s="219"/>
      <c r="AI43" s="219">
        <v>0</v>
      </c>
      <c r="AJ43" s="219">
        <v>0</v>
      </c>
      <c r="AK43" s="219">
        <v>0</v>
      </c>
      <c r="AL43" s="219">
        <v>0</v>
      </c>
      <c r="AM43" s="219">
        <v>0</v>
      </c>
      <c r="AN43" s="219"/>
      <c r="AO43" s="219">
        <v>0</v>
      </c>
      <c r="AP43" s="219">
        <v>0</v>
      </c>
      <c r="AQ43" s="219">
        <v>0</v>
      </c>
      <c r="AR43" s="219">
        <v>0</v>
      </c>
      <c r="AS43" s="219">
        <v>0</v>
      </c>
      <c r="AT43" s="219"/>
      <c r="AU43" s="219">
        <v>0</v>
      </c>
      <c r="AV43" s="219">
        <v>0</v>
      </c>
      <c r="AW43" s="219">
        <v>0</v>
      </c>
      <c r="AX43" s="219">
        <v>0</v>
      </c>
      <c r="AY43" s="219">
        <v>0</v>
      </c>
      <c r="AZ43" s="219"/>
      <c r="BA43" s="219">
        <v>0</v>
      </c>
      <c r="BB43" s="219">
        <v>0</v>
      </c>
      <c r="BC43" s="219">
        <v>0</v>
      </c>
      <c r="BD43" s="219">
        <v>0</v>
      </c>
      <c r="BE43" s="219">
        <v>0</v>
      </c>
      <c r="BF43" s="219"/>
      <c r="BG43" s="219">
        <v>0</v>
      </c>
      <c r="BH43" s="219">
        <v>0</v>
      </c>
      <c r="BI43" s="219">
        <v>0</v>
      </c>
      <c r="BJ43" s="219">
        <v>0</v>
      </c>
      <c r="BK43" s="219">
        <v>0</v>
      </c>
      <c r="BL43" s="280">
        <v>4</v>
      </c>
      <c r="BM43" s="281">
        <v>0.25</v>
      </c>
      <c r="BN43" s="219">
        <v>0</v>
      </c>
      <c r="BO43" s="219">
        <v>0</v>
      </c>
      <c r="BP43" s="219">
        <v>0</v>
      </c>
      <c r="BQ43" s="219">
        <v>0</v>
      </c>
      <c r="BR43" s="219"/>
      <c r="BS43" s="219">
        <v>0</v>
      </c>
      <c r="BT43" s="219">
        <v>0</v>
      </c>
      <c r="BU43" s="219">
        <v>0</v>
      </c>
      <c r="BV43" s="219">
        <v>0</v>
      </c>
      <c r="BW43" s="219">
        <v>0</v>
      </c>
      <c r="BX43" s="219"/>
    </row>
    <row r="44" spans="1:76" s="2" customFormat="1" ht="90" customHeight="1" x14ac:dyDescent="0.25">
      <c r="A44" s="272" t="s">
        <v>118</v>
      </c>
      <c r="B44" s="182" t="s">
        <v>98</v>
      </c>
      <c r="C44" s="84" t="s">
        <v>97</v>
      </c>
      <c r="D44" s="219"/>
      <c r="E44" s="219">
        <f>Q44+AC44+AO44+BA44+BM44</f>
        <v>0</v>
      </c>
      <c r="F44" s="219">
        <f>R44+AD44+AP44+BB44+BN44</f>
        <v>0</v>
      </c>
      <c r="G44" s="219">
        <f>S44+AE44+AQ44+BC44+BO44</f>
        <v>0</v>
      </c>
      <c r="H44" s="219">
        <f>T44+AF44+AR44+BD44+BP44</f>
        <v>0</v>
      </c>
      <c r="I44" s="219">
        <f>U44+AG44+AS44+BE44+BQ44</f>
        <v>0</v>
      </c>
      <c r="J44" s="219"/>
      <c r="K44" s="219">
        <v>0</v>
      </c>
      <c r="L44" s="219">
        <v>0</v>
      </c>
      <c r="M44" s="219">
        <v>0</v>
      </c>
      <c r="N44" s="219">
        <v>0</v>
      </c>
      <c r="O44" s="219">
        <v>0</v>
      </c>
      <c r="P44" s="219"/>
      <c r="Q44" s="219">
        <v>0</v>
      </c>
      <c r="R44" s="219">
        <v>0</v>
      </c>
      <c r="S44" s="219">
        <v>0</v>
      </c>
      <c r="T44" s="219">
        <v>0</v>
      </c>
      <c r="U44" s="219">
        <v>0</v>
      </c>
      <c r="V44" s="219"/>
      <c r="W44" s="219">
        <v>0</v>
      </c>
      <c r="X44" s="219">
        <v>0</v>
      </c>
      <c r="Y44" s="219">
        <v>0</v>
      </c>
      <c r="Z44" s="219">
        <v>0</v>
      </c>
      <c r="AA44" s="219">
        <v>0</v>
      </c>
      <c r="AB44" s="219"/>
      <c r="AC44" s="219">
        <v>0</v>
      </c>
      <c r="AD44" s="219">
        <v>0</v>
      </c>
      <c r="AE44" s="219">
        <v>0</v>
      </c>
      <c r="AF44" s="219">
        <v>0</v>
      </c>
      <c r="AG44" s="219">
        <v>0</v>
      </c>
      <c r="AH44" s="219"/>
      <c r="AI44" s="219">
        <v>0</v>
      </c>
      <c r="AJ44" s="219">
        <v>0</v>
      </c>
      <c r="AK44" s="219">
        <v>0</v>
      </c>
      <c r="AL44" s="219">
        <v>0</v>
      </c>
      <c r="AM44" s="219">
        <v>0</v>
      </c>
      <c r="AN44" s="219"/>
      <c r="AO44" s="219">
        <v>0</v>
      </c>
      <c r="AP44" s="219">
        <v>0</v>
      </c>
      <c r="AQ44" s="219">
        <v>0</v>
      </c>
      <c r="AR44" s="219">
        <v>0</v>
      </c>
      <c r="AS44" s="219">
        <v>0</v>
      </c>
      <c r="AT44" s="219"/>
      <c r="AU44" s="219">
        <v>0</v>
      </c>
      <c r="AV44" s="219">
        <v>0</v>
      </c>
      <c r="AW44" s="219">
        <v>0</v>
      </c>
      <c r="AX44" s="219">
        <v>0</v>
      </c>
      <c r="AY44" s="219">
        <v>0</v>
      </c>
      <c r="AZ44" s="219"/>
      <c r="BA44" s="219">
        <v>0</v>
      </c>
      <c r="BB44" s="219">
        <v>0</v>
      </c>
      <c r="BC44" s="219">
        <v>0</v>
      </c>
      <c r="BD44" s="219">
        <v>0</v>
      </c>
      <c r="BE44" s="219">
        <v>0</v>
      </c>
      <c r="BF44" s="219"/>
      <c r="BG44" s="219">
        <v>0</v>
      </c>
      <c r="BH44" s="219">
        <v>0</v>
      </c>
      <c r="BI44" s="219">
        <v>0</v>
      </c>
      <c r="BJ44" s="219">
        <v>0</v>
      </c>
      <c r="BK44" s="219">
        <v>0</v>
      </c>
      <c r="BL44" s="280">
        <v>4</v>
      </c>
      <c r="BM44" s="219">
        <v>0</v>
      </c>
      <c r="BN44" s="219">
        <v>0</v>
      </c>
      <c r="BO44" s="219">
        <v>0</v>
      </c>
      <c r="BP44" s="219">
        <v>0</v>
      </c>
      <c r="BQ44" s="219">
        <v>0</v>
      </c>
      <c r="BR44" s="219"/>
      <c r="BS44" s="219">
        <v>0</v>
      </c>
      <c r="BT44" s="219">
        <v>0</v>
      </c>
      <c r="BU44" s="219">
        <v>0</v>
      </c>
      <c r="BV44" s="219">
        <v>0</v>
      </c>
      <c r="BW44" s="219">
        <v>0</v>
      </c>
      <c r="BX44" s="219"/>
    </row>
    <row r="45" spans="1:76" s="2" customFormat="1" ht="53.25" customHeight="1" x14ac:dyDescent="0.25">
      <c r="A45" s="279"/>
      <c r="B45" s="279"/>
      <c r="C45" s="279"/>
      <c r="D45" s="277"/>
      <c r="E45" s="277"/>
      <c r="F45" s="277"/>
      <c r="G45" s="277"/>
      <c r="H45" s="277"/>
      <c r="I45" s="277"/>
      <c r="J45" s="277"/>
      <c r="K45" s="277"/>
      <c r="L45" s="277"/>
      <c r="M45" s="277"/>
      <c r="N45" s="277"/>
      <c r="O45" s="277"/>
      <c r="P45" s="277"/>
      <c r="Q45" s="277"/>
      <c r="R45" s="277"/>
      <c r="S45" s="277"/>
      <c r="T45" s="277"/>
      <c r="U45" s="277"/>
      <c r="V45" s="278"/>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7"/>
      <c r="BR45" s="277"/>
      <c r="BS45" s="277"/>
      <c r="BT45" s="277"/>
      <c r="BU45" s="277"/>
      <c r="BV45" s="277"/>
      <c r="BW45" s="277"/>
      <c r="BX45" s="276"/>
    </row>
    <row r="46" spans="1:76" s="2" customFormat="1" ht="18" customHeight="1" x14ac:dyDescent="0.25">
      <c r="A46" s="275"/>
      <c r="B46" s="3"/>
      <c r="C46" s="3"/>
      <c r="D46" s="3"/>
      <c r="E46" s="3"/>
      <c r="F46" s="3"/>
      <c r="G46" s="3"/>
      <c r="H46" s="3"/>
      <c r="I46" s="3"/>
      <c r="J46" s="3"/>
      <c r="K46" s="3"/>
      <c r="L46" s="3"/>
      <c r="M46" s="3"/>
      <c r="N46" s="3"/>
      <c r="O46" s="3"/>
      <c r="P46" s="3"/>
      <c r="Q46" s="3"/>
      <c r="R46" s="3"/>
      <c r="S46" s="74"/>
      <c r="T46" s="3"/>
      <c r="U46" s="3"/>
    </row>
    <row r="47" spans="1:76" s="2" customFormat="1" ht="15" x14ac:dyDescent="0.25">
      <c r="B47" s="3"/>
      <c r="C47" s="3"/>
      <c r="D47" s="3"/>
      <c r="E47" s="3"/>
      <c r="F47" s="3"/>
      <c r="G47" s="3"/>
      <c r="H47" s="3"/>
      <c r="I47" s="3"/>
      <c r="J47" s="3"/>
      <c r="K47" s="3"/>
      <c r="L47" s="3"/>
      <c r="M47" s="3"/>
      <c r="N47" s="3"/>
      <c r="O47" s="3"/>
      <c r="P47" s="3"/>
      <c r="Q47" s="3"/>
      <c r="R47" s="3"/>
      <c r="S47" s="74"/>
      <c r="T47" s="3"/>
      <c r="U47" s="3"/>
    </row>
    <row r="48" spans="1:76" s="2" customFormat="1" ht="15" x14ac:dyDescent="0.25">
      <c r="B48" s="3"/>
      <c r="C48" s="3"/>
      <c r="D48" s="3"/>
      <c r="E48" s="3"/>
      <c r="F48" s="3"/>
      <c r="G48" s="3"/>
      <c r="H48" s="3"/>
      <c r="I48" s="3"/>
      <c r="J48" s="3"/>
      <c r="K48" s="3"/>
      <c r="L48" s="3"/>
      <c r="M48" s="3"/>
      <c r="N48" s="3"/>
      <c r="O48" s="3"/>
      <c r="P48" s="3"/>
      <c r="Q48" s="3"/>
      <c r="R48" s="3"/>
      <c r="S48" s="74"/>
      <c r="T48" s="3"/>
      <c r="U48" s="3"/>
    </row>
    <row r="49" spans="2:21" s="2" customFormat="1" x14ac:dyDescent="0.25">
      <c r="B49" s="59" t="s">
        <v>96</v>
      </c>
      <c r="C49" s="59"/>
      <c r="D49" s="4"/>
      <c r="E49" s="4"/>
      <c r="F49" s="4"/>
      <c r="G49" s="4"/>
      <c r="H49" s="4"/>
      <c r="I49" s="4"/>
      <c r="J49" s="4"/>
      <c r="K49" s="4"/>
      <c r="L49" s="3"/>
      <c r="M49" s="3"/>
      <c r="N49" s="3"/>
      <c r="O49" s="3"/>
      <c r="P49" s="3"/>
      <c r="Q49" s="3"/>
      <c r="R49" s="3"/>
      <c r="S49" s="74"/>
      <c r="T49" s="3"/>
      <c r="U49" s="3"/>
    </row>
    <row r="50" spans="2:21" s="2" customFormat="1" ht="15" x14ac:dyDescent="0.25">
      <c r="B50" s="3"/>
      <c r="C50" s="3"/>
      <c r="D50" s="3"/>
      <c r="E50" s="3"/>
      <c r="F50" s="3"/>
      <c r="G50" s="3"/>
      <c r="H50" s="3"/>
      <c r="I50" s="3"/>
      <c r="J50" s="3"/>
      <c r="K50" s="3"/>
      <c r="L50" s="3"/>
      <c r="M50" s="3"/>
      <c r="N50" s="3"/>
      <c r="O50" s="3"/>
      <c r="P50" s="3"/>
      <c r="Q50" s="3"/>
      <c r="R50" s="3"/>
      <c r="S50" s="74"/>
      <c r="T50" s="3"/>
      <c r="U50" s="3"/>
    </row>
  </sheetData>
  <mergeCells count="38">
    <mergeCell ref="A6:BX6"/>
    <mergeCell ref="A7:BX7"/>
    <mergeCell ref="A12:BX12"/>
    <mergeCell ref="D17:I17"/>
    <mergeCell ref="J17:O17"/>
    <mergeCell ref="D14:O16"/>
    <mergeCell ref="A9:BX9"/>
    <mergeCell ref="P17:U17"/>
    <mergeCell ref="C14:C18"/>
    <mergeCell ref="B14:B18"/>
    <mergeCell ref="AB17:AG17"/>
    <mergeCell ref="AH17:AM17"/>
    <mergeCell ref="AZ15:BK16"/>
    <mergeCell ref="AZ17:BE17"/>
    <mergeCell ref="A14:A18"/>
    <mergeCell ref="BX14:BX18"/>
    <mergeCell ref="BF17:BK17"/>
    <mergeCell ref="AN15:AY16"/>
    <mergeCell ref="AN17:AS17"/>
    <mergeCell ref="AT17:AY17"/>
    <mergeCell ref="A4:BX4"/>
    <mergeCell ref="A11:BX11"/>
    <mergeCell ref="A13:BW13"/>
    <mergeCell ref="BL17:BQ17"/>
    <mergeCell ref="BR17:BW17"/>
    <mergeCell ref="BL15:BW16"/>
    <mergeCell ref="V17:AA17"/>
    <mergeCell ref="AB15:AM16"/>
    <mergeCell ref="P15:AA16"/>
    <mergeCell ref="P14:BW14"/>
    <mergeCell ref="DH17:DN17"/>
    <mergeCell ref="CT15:CZ16"/>
    <mergeCell ref="DA15:DG16"/>
    <mergeCell ref="DH15:DN16"/>
    <mergeCell ref="CM17:CS17"/>
    <mergeCell ref="CT17:CZ17"/>
    <mergeCell ref="DA17:DG17"/>
    <mergeCell ref="CM15:CS16"/>
  </mergeCells>
  <pageMargins left="0.70866141732283472" right="0.70866141732283472" top="0.74803149606299213" bottom="0.74803149606299213" header="0.31496062992125984" footer="0.31496062992125984"/>
  <pageSetup paperSize="8" scale="3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M48"/>
  <sheetViews>
    <sheetView view="pageBreakPreview" topLeftCell="A9" zoomScale="55" zoomScaleNormal="100" zoomScaleSheetLayoutView="55" workbookViewId="0">
      <pane ySplit="18" topLeftCell="A34" activePane="bottomLeft" state="frozen"/>
      <selection activeCell="BM9" sqref="BM9"/>
      <selection pane="bottomLeft" activeCell="J42" sqref="J42"/>
    </sheetView>
  </sheetViews>
  <sheetFormatPr defaultRowHeight="15.75" x14ac:dyDescent="0.25"/>
  <cols>
    <col min="1" max="1" width="11.375" style="71" customWidth="1"/>
    <col min="2" max="2" width="48.125" style="71" customWidth="1"/>
    <col min="3" max="3" width="18.875" style="71" customWidth="1"/>
    <col min="4" max="10" width="6.875" style="71" customWidth="1"/>
    <col min="11" max="11" width="8.5" style="71" customWidth="1"/>
    <col min="12" max="108" width="6.875" style="71" customWidth="1"/>
    <col min="109" max="109" width="12.5" style="71" customWidth="1"/>
    <col min="110" max="115" width="6.875" style="71" customWidth="1"/>
    <col min="116" max="116" width="23.5" style="71" customWidth="1"/>
    <col min="117" max="126" width="5" style="71" customWidth="1"/>
    <col min="127" max="16384" width="9" style="71"/>
  </cols>
  <sheetData>
    <row r="1" spans="1:117" ht="18.75" x14ac:dyDescent="0.25">
      <c r="AF1" s="72"/>
      <c r="AG1" s="72"/>
      <c r="AH1" s="72"/>
      <c r="AI1" s="72"/>
      <c r="AJ1" s="72"/>
      <c r="AK1" s="72"/>
      <c r="AL1" s="72"/>
      <c r="AM1" s="72"/>
      <c r="AN1" s="72"/>
      <c r="AO1" s="72"/>
      <c r="AP1" s="72"/>
      <c r="AS1" s="211" t="s">
        <v>621</v>
      </c>
    </row>
    <row r="2" spans="1:117" ht="18.75" x14ac:dyDescent="0.3">
      <c r="AF2" s="72"/>
      <c r="AG2" s="72"/>
      <c r="AH2" s="72"/>
      <c r="AI2" s="72"/>
      <c r="AJ2" s="72"/>
      <c r="AK2" s="72"/>
      <c r="AL2" s="72"/>
      <c r="AM2" s="72"/>
      <c r="AN2" s="72"/>
      <c r="AO2" s="72"/>
      <c r="AP2" s="72"/>
      <c r="AS2" s="167" t="s">
        <v>317</v>
      </c>
    </row>
    <row r="3" spans="1:117" ht="18.75" x14ac:dyDescent="0.3">
      <c r="AF3" s="72"/>
      <c r="AG3" s="72"/>
      <c r="AH3" s="72"/>
      <c r="AI3" s="72"/>
      <c r="AJ3" s="72"/>
      <c r="AK3" s="72"/>
      <c r="AL3" s="72"/>
      <c r="AM3" s="72"/>
      <c r="AN3" s="72"/>
      <c r="AO3" s="72"/>
      <c r="AP3" s="72"/>
      <c r="AS3" s="167" t="s">
        <v>316</v>
      </c>
    </row>
    <row r="4" spans="1:117" x14ac:dyDescent="0.25">
      <c r="A4" s="257" t="s">
        <v>620</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row>
    <row r="5" spans="1:117" x14ac:dyDescent="0.25">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1:117" ht="18.75" x14ac:dyDescent="0.25">
      <c r="A6" s="54" t="s">
        <v>314</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row>
    <row r="7" spans="1:117" x14ac:dyDescent="0.25">
      <c r="A7" s="55" t="s">
        <v>56</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row>
    <row r="8" spans="1:117" ht="16.5" x14ac:dyDescent="0.2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35"/>
      <c r="AU8" s="72"/>
      <c r="AV8" s="16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K8" s="326"/>
    </row>
    <row r="9" spans="1:117" x14ac:dyDescent="0.25">
      <c r="A9" s="58" t="s">
        <v>60</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c r="BR9" s="254"/>
      <c r="BS9" s="254"/>
      <c r="BT9" s="254"/>
      <c r="BU9" s="254"/>
      <c r="BV9" s="254"/>
      <c r="BW9" s="254"/>
      <c r="BX9" s="254"/>
      <c r="BY9" s="254"/>
      <c r="BZ9" s="254"/>
      <c r="CA9" s="254"/>
      <c r="CB9" s="254"/>
      <c r="CC9" s="254"/>
      <c r="CD9" s="254"/>
      <c r="CE9" s="254"/>
      <c r="CF9" s="254"/>
      <c r="CG9" s="254"/>
      <c r="CH9" s="254"/>
      <c r="CI9" s="254"/>
      <c r="CJ9" s="254"/>
      <c r="CK9" s="254"/>
      <c r="CL9" s="254"/>
      <c r="CM9" s="254"/>
      <c r="CN9" s="254"/>
      <c r="CO9" s="254"/>
      <c r="CP9" s="254"/>
      <c r="CQ9" s="254"/>
      <c r="CR9" s="254"/>
      <c r="CS9" s="254"/>
      <c r="CT9" s="254"/>
      <c r="CU9" s="254"/>
      <c r="CV9" s="254"/>
      <c r="CW9" s="254"/>
      <c r="CX9" s="254"/>
      <c r="CY9" s="254"/>
      <c r="CZ9" s="254"/>
      <c r="DA9" s="254"/>
      <c r="DB9" s="254"/>
      <c r="DC9" s="254"/>
      <c r="DD9" s="254"/>
      <c r="DE9" s="254"/>
      <c r="DF9" s="254"/>
      <c r="DG9" s="254"/>
      <c r="DH9" s="254"/>
      <c r="DI9" s="254"/>
      <c r="DJ9" s="254"/>
      <c r="DK9" s="254"/>
      <c r="DL9" s="254"/>
    </row>
    <row r="10" spans="1:117" ht="15.75" customHeight="1" x14ac:dyDescent="0.25">
      <c r="A10" s="253"/>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row>
    <row r="11" spans="1:117" ht="18.75" x14ac:dyDescent="0.3">
      <c r="A11" s="310" t="str">
        <f>'[6]6'!A11:AZ11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row>
    <row r="12" spans="1:117" x14ac:dyDescent="0.25">
      <c r="A12" s="58" t="s">
        <v>55</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row>
    <row r="13" spans="1:117" x14ac:dyDescent="0.2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5"/>
      <c r="DG13" s="325"/>
      <c r="DH13" s="325"/>
      <c r="DI13" s="325"/>
      <c r="DJ13" s="325"/>
      <c r="DK13" s="325"/>
    </row>
    <row r="14" spans="1:117" ht="24.75" customHeight="1" x14ac:dyDescent="0.25">
      <c r="A14" s="228" t="s">
        <v>54</v>
      </c>
      <c r="B14" s="228" t="s">
        <v>53</v>
      </c>
      <c r="C14" s="228" t="s">
        <v>52</v>
      </c>
      <c r="D14" s="144" t="s">
        <v>619</v>
      </c>
      <c r="E14" s="144"/>
      <c r="F14" s="144"/>
      <c r="G14" s="144"/>
      <c r="H14" s="144"/>
      <c r="I14" s="144"/>
      <c r="J14" s="144"/>
      <c r="K14" s="144"/>
      <c r="L14" s="144"/>
      <c r="M14" s="144"/>
      <c r="N14" s="144"/>
      <c r="O14" s="144"/>
      <c r="P14" s="144"/>
      <c r="Q14" s="144"/>
      <c r="R14" s="159" t="s">
        <v>618</v>
      </c>
      <c r="S14" s="158"/>
      <c r="T14" s="158"/>
      <c r="U14" s="158"/>
      <c r="V14" s="158"/>
      <c r="W14" s="158"/>
      <c r="X14" s="158"/>
      <c r="Y14" s="158"/>
      <c r="Z14" s="158"/>
      <c r="AA14" s="158"/>
      <c r="AB14" s="158"/>
      <c r="AC14" s="158"/>
      <c r="AD14" s="158"/>
      <c r="AE14" s="157"/>
      <c r="AF14" s="324" t="s">
        <v>617</v>
      </c>
      <c r="AG14" s="324"/>
      <c r="AH14" s="324"/>
      <c r="AI14" s="324"/>
      <c r="AJ14" s="324"/>
      <c r="AK14" s="324"/>
      <c r="AL14" s="324"/>
      <c r="AM14" s="324"/>
      <c r="AN14" s="324"/>
      <c r="AO14" s="324"/>
      <c r="AP14" s="324"/>
      <c r="AQ14" s="324"/>
      <c r="AR14" s="324"/>
      <c r="AS14" s="324"/>
      <c r="AT14" s="324" t="s">
        <v>617</v>
      </c>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4"/>
      <c r="DG14" s="324"/>
      <c r="DH14" s="324"/>
      <c r="DI14" s="324"/>
      <c r="DJ14" s="324"/>
      <c r="DK14" s="324"/>
      <c r="DL14" s="201" t="s">
        <v>299</v>
      </c>
    </row>
    <row r="15" spans="1:117" ht="29.25" customHeight="1" x14ac:dyDescent="0.25">
      <c r="A15" s="228"/>
      <c r="B15" s="228"/>
      <c r="C15" s="228"/>
      <c r="D15" s="144"/>
      <c r="E15" s="144"/>
      <c r="F15" s="144"/>
      <c r="G15" s="144"/>
      <c r="H15" s="144"/>
      <c r="I15" s="144"/>
      <c r="J15" s="144"/>
      <c r="K15" s="144"/>
      <c r="L15" s="144"/>
      <c r="M15" s="144"/>
      <c r="N15" s="144"/>
      <c r="O15" s="144"/>
      <c r="P15" s="144"/>
      <c r="Q15" s="144"/>
      <c r="R15" s="151"/>
      <c r="S15" s="150"/>
      <c r="T15" s="150"/>
      <c r="U15" s="150"/>
      <c r="V15" s="150"/>
      <c r="W15" s="150"/>
      <c r="X15" s="150"/>
      <c r="Y15" s="150"/>
      <c r="Z15" s="150"/>
      <c r="AA15" s="150"/>
      <c r="AB15" s="150"/>
      <c r="AC15" s="150"/>
      <c r="AD15" s="150"/>
      <c r="AE15" s="149"/>
      <c r="AF15" s="230" t="s">
        <v>616</v>
      </c>
      <c r="AG15" s="230"/>
      <c r="AH15" s="230"/>
      <c r="AI15" s="230"/>
      <c r="AJ15" s="230"/>
      <c r="AK15" s="230"/>
      <c r="AL15" s="230"/>
      <c r="AM15" s="230"/>
      <c r="AN15" s="230"/>
      <c r="AO15" s="230"/>
      <c r="AP15" s="230"/>
      <c r="AQ15" s="230"/>
      <c r="AR15" s="230"/>
      <c r="AS15" s="230"/>
      <c r="AT15" s="230" t="s">
        <v>615</v>
      </c>
      <c r="AU15" s="230"/>
      <c r="AV15" s="230"/>
      <c r="AW15" s="230"/>
      <c r="AX15" s="230"/>
      <c r="AY15" s="230"/>
      <c r="AZ15" s="230"/>
      <c r="BA15" s="230"/>
      <c r="BB15" s="230"/>
      <c r="BC15" s="230"/>
      <c r="BD15" s="230"/>
      <c r="BE15" s="230"/>
      <c r="BF15" s="230"/>
      <c r="BG15" s="230"/>
      <c r="BH15" s="230" t="s">
        <v>614</v>
      </c>
      <c r="BI15" s="230"/>
      <c r="BJ15" s="230"/>
      <c r="BK15" s="230"/>
      <c r="BL15" s="230"/>
      <c r="BM15" s="230"/>
      <c r="BN15" s="230"/>
      <c r="BO15" s="230"/>
      <c r="BP15" s="230"/>
      <c r="BQ15" s="230"/>
      <c r="BR15" s="230"/>
      <c r="BS15" s="230"/>
      <c r="BT15" s="230"/>
      <c r="BU15" s="230"/>
      <c r="BV15" s="230" t="s">
        <v>613</v>
      </c>
      <c r="BW15" s="230"/>
      <c r="BX15" s="230"/>
      <c r="BY15" s="230"/>
      <c r="BZ15" s="230"/>
      <c r="CA15" s="230"/>
      <c r="CB15" s="230"/>
      <c r="CC15" s="230"/>
      <c r="CD15" s="230"/>
      <c r="CE15" s="230"/>
      <c r="CF15" s="230"/>
      <c r="CG15" s="230"/>
      <c r="CH15" s="230"/>
      <c r="CI15" s="230"/>
      <c r="CJ15" s="230" t="s">
        <v>612</v>
      </c>
      <c r="CK15" s="230"/>
      <c r="CL15" s="230"/>
      <c r="CM15" s="230"/>
      <c r="CN15" s="230"/>
      <c r="CO15" s="230"/>
      <c r="CP15" s="230"/>
      <c r="CQ15" s="230"/>
      <c r="CR15" s="230"/>
      <c r="CS15" s="230"/>
      <c r="CT15" s="230"/>
      <c r="CU15" s="230"/>
      <c r="CV15" s="230"/>
      <c r="CW15" s="230"/>
      <c r="CX15" s="206" t="s">
        <v>611</v>
      </c>
      <c r="CY15" s="206"/>
      <c r="CZ15" s="206"/>
      <c r="DA15" s="206"/>
      <c r="DB15" s="206"/>
      <c r="DC15" s="206"/>
      <c r="DD15" s="206"/>
      <c r="DE15" s="206"/>
      <c r="DF15" s="206"/>
      <c r="DG15" s="206"/>
      <c r="DH15" s="206"/>
      <c r="DI15" s="206"/>
      <c r="DJ15" s="206"/>
      <c r="DK15" s="206"/>
      <c r="DL15" s="201"/>
    </row>
    <row r="16" spans="1:117" ht="45" customHeight="1" x14ac:dyDescent="0.25">
      <c r="A16" s="228"/>
      <c r="B16" s="228"/>
      <c r="C16" s="228"/>
      <c r="D16" s="230" t="s">
        <v>278</v>
      </c>
      <c r="E16" s="230"/>
      <c r="F16" s="230"/>
      <c r="G16" s="230"/>
      <c r="H16" s="230"/>
      <c r="I16" s="230"/>
      <c r="J16" s="230"/>
      <c r="K16" s="228" t="s">
        <v>443</v>
      </c>
      <c r="L16" s="228"/>
      <c r="M16" s="228"/>
      <c r="N16" s="228"/>
      <c r="O16" s="228"/>
      <c r="P16" s="228"/>
      <c r="Q16" s="228"/>
      <c r="R16" s="230" t="s">
        <v>298</v>
      </c>
      <c r="S16" s="230"/>
      <c r="T16" s="230"/>
      <c r="U16" s="230"/>
      <c r="V16" s="230"/>
      <c r="W16" s="230"/>
      <c r="X16" s="230"/>
      <c r="Y16" s="228" t="s">
        <v>443</v>
      </c>
      <c r="Z16" s="228"/>
      <c r="AA16" s="228"/>
      <c r="AB16" s="228"/>
      <c r="AC16" s="228"/>
      <c r="AD16" s="228"/>
      <c r="AE16" s="228"/>
      <c r="AF16" s="230" t="s">
        <v>298</v>
      </c>
      <c r="AG16" s="230"/>
      <c r="AH16" s="230"/>
      <c r="AI16" s="230"/>
      <c r="AJ16" s="230"/>
      <c r="AK16" s="230"/>
      <c r="AL16" s="230"/>
      <c r="AM16" s="228" t="s">
        <v>443</v>
      </c>
      <c r="AN16" s="228"/>
      <c r="AO16" s="228"/>
      <c r="AP16" s="228"/>
      <c r="AQ16" s="228"/>
      <c r="AR16" s="228"/>
      <c r="AS16" s="228"/>
      <c r="AT16" s="230" t="s">
        <v>298</v>
      </c>
      <c r="AU16" s="230"/>
      <c r="AV16" s="230"/>
      <c r="AW16" s="230"/>
      <c r="AX16" s="230"/>
      <c r="AY16" s="230"/>
      <c r="AZ16" s="230"/>
      <c r="BA16" s="228" t="s">
        <v>443</v>
      </c>
      <c r="BB16" s="228"/>
      <c r="BC16" s="228"/>
      <c r="BD16" s="228"/>
      <c r="BE16" s="228"/>
      <c r="BF16" s="228"/>
      <c r="BG16" s="228"/>
      <c r="BH16" s="230" t="s">
        <v>298</v>
      </c>
      <c r="BI16" s="230"/>
      <c r="BJ16" s="230"/>
      <c r="BK16" s="230"/>
      <c r="BL16" s="230"/>
      <c r="BM16" s="230"/>
      <c r="BN16" s="230"/>
      <c r="BO16" s="228" t="s">
        <v>443</v>
      </c>
      <c r="BP16" s="228"/>
      <c r="BQ16" s="228"/>
      <c r="BR16" s="228"/>
      <c r="BS16" s="228"/>
      <c r="BT16" s="228"/>
      <c r="BU16" s="228"/>
      <c r="BV16" s="230" t="s">
        <v>298</v>
      </c>
      <c r="BW16" s="230"/>
      <c r="BX16" s="230"/>
      <c r="BY16" s="230"/>
      <c r="BZ16" s="230"/>
      <c r="CA16" s="230"/>
      <c r="CB16" s="230"/>
      <c r="CC16" s="228" t="s">
        <v>443</v>
      </c>
      <c r="CD16" s="228"/>
      <c r="CE16" s="228"/>
      <c r="CF16" s="228"/>
      <c r="CG16" s="228"/>
      <c r="CH16" s="228"/>
      <c r="CI16" s="228"/>
      <c r="CJ16" s="230" t="s">
        <v>298</v>
      </c>
      <c r="CK16" s="230"/>
      <c r="CL16" s="230"/>
      <c r="CM16" s="230"/>
      <c r="CN16" s="230"/>
      <c r="CO16" s="230"/>
      <c r="CP16" s="230"/>
      <c r="CQ16" s="228" t="s">
        <v>443</v>
      </c>
      <c r="CR16" s="228"/>
      <c r="CS16" s="228"/>
      <c r="CT16" s="228"/>
      <c r="CU16" s="228"/>
      <c r="CV16" s="228"/>
      <c r="CW16" s="228"/>
      <c r="CX16" s="230" t="s">
        <v>278</v>
      </c>
      <c r="CY16" s="230"/>
      <c r="CZ16" s="230"/>
      <c r="DA16" s="230"/>
      <c r="DB16" s="230"/>
      <c r="DC16" s="230"/>
      <c r="DD16" s="230"/>
      <c r="DE16" s="228" t="s">
        <v>277</v>
      </c>
      <c r="DF16" s="228"/>
      <c r="DG16" s="228"/>
      <c r="DH16" s="228"/>
      <c r="DI16" s="228"/>
      <c r="DJ16" s="228"/>
      <c r="DK16" s="228"/>
      <c r="DL16" s="201"/>
    </row>
    <row r="17" spans="1:116" ht="60.75" customHeight="1" x14ac:dyDescent="0.25">
      <c r="A17" s="228"/>
      <c r="B17" s="228"/>
      <c r="C17" s="228"/>
      <c r="D17" s="134" t="s">
        <v>439</v>
      </c>
      <c r="E17" s="134" t="s">
        <v>438</v>
      </c>
      <c r="F17" s="134" t="s">
        <v>610</v>
      </c>
      <c r="G17" s="134" t="s">
        <v>609</v>
      </c>
      <c r="H17" s="134" t="s">
        <v>608</v>
      </c>
      <c r="I17" s="134" t="s">
        <v>436</v>
      </c>
      <c r="J17" s="227" t="s">
        <v>435</v>
      </c>
      <c r="K17" s="134" t="s">
        <v>439</v>
      </c>
      <c r="L17" s="134" t="s">
        <v>438</v>
      </c>
      <c r="M17" s="134" t="s">
        <v>610</v>
      </c>
      <c r="N17" s="134" t="s">
        <v>609</v>
      </c>
      <c r="O17" s="134" t="s">
        <v>608</v>
      </c>
      <c r="P17" s="134" t="s">
        <v>436</v>
      </c>
      <c r="Q17" s="227" t="s">
        <v>435</v>
      </c>
      <c r="R17" s="134" t="s">
        <v>439</v>
      </c>
      <c r="S17" s="134" t="s">
        <v>438</v>
      </c>
      <c r="T17" s="134" t="s">
        <v>610</v>
      </c>
      <c r="U17" s="134" t="s">
        <v>609</v>
      </c>
      <c r="V17" s="134" t="s">
        <v>608</v>
      </c>
      <c r="W17" s="134" t="s">
        <v>436</v>
      </c>
      <c r="X17" s="227" t="s">
        <v>435</v>
      </c>
      <c r="Y17" s="134" t="s">
        <v>439</v>
      </c>
      <c r="Z17" s="134" t="s">
        <v>438</v>
      </c>
      <c r="AA17" s="134" t="s">
        <v>610</v>
      </c>
      <c r="AB17" s="134" t="s">
        <v>609</v>
      </c>
      <c r="AC17" s="134" t="s">
        <v>608</v>
      </c>
      <c r="AD17" s="134" t="s">
        <v>436</v>
      </c>
      <c r="AE17" s="227" t="s">
        <v>435</v>
      </c>
      <c r="AF17" s="134" t="s">
        <v>439</v>
      </c>
      <c r="AG17" s="134" t="s">
        <v>438</v>
      </c>
      <c r="AH17" s="134" t="s">
        <v>610</v>
      </c>
      <c r="AI17" s="134" t="s">
        <v>609</v>
      </c>
      <c r="AJ17" s="134" t="s">
        <v>608</v>
      </c>
      <c r="AK17" s="134" t="s">
        <v>436</v>
      </c>
      <c r="AL17" s="227" t="s">
        <v>435</v>
      </c>
      <c r="AM17" s="134" t="s">
        <v>439</v>
      </c>
      <c r="AN17" s="134" t="s">
        <v>438</v>
      </c>
      <c r="AO17" s="134" t="s">
        <v>610</v>
      </c>
      <c r="AP17" s="134" t="s">
        <v>609</v>
      </c>
      <c r="AQ17" s="134" t="s">
        <v>608</v>
      </c>
      <c r="AR17" s="134" t="s">
        <v>436</v>
      </c>
      <c r="AS17" s="227" t="s">
        <v>435</v>
      </c>
      <c r="AT17" s="134" t="s">
        <v>439</v>
      </c>
      <c r="AU17" s="134" t="s">
        <v>438</v>
      </c>
      <c r="AV17" s="134" t="s">
        <v>610</v>
      </c>
      <c r="AW17" s="134" t="s">
        <v>609</v>
      </c>
      <c r="AX17" s="134" t="s">
        <v>608</v>
      </c>
      <c r="AY17" s="134" t="s">
        <v>436</v>
      </c>
      <c r="AZ17" s="227" t="s">
        <v>435</v>
      </c>
      <c r="BA17" s="134" t="s">
        <v>439</v>
      </c>
      <c r="BB17" s="134" t="s">
        <v>438</v>
      </c>
      <c r="BC17" s="134" t="s">
        <v>610</v>
      </c>
      <c r="BD17" s="134" t="s">
        <v>609</v>
      </c>
      <c r="BE17" s="134" t="s">
        <v>608</v>
      </c>
      <c r="BF17" s="134" t="s">
        <v>436</v>
      </c>
      <c r="BG17" s="227" t="s">
        <v>435</v>
      </c>
      <c r="BH17" s="134" t="s">
        <v>439</v>
      </c>
      <c r="BI17" s="134" t="s">
        <v>438</v>
      </c>
      <c r="BJ17" s="134" t="s">
        <v>610</v>
      </c>
      <c r="BK17" s="134" t="s">
        <v>609</v>
      </c>
      <c r="BL17" s="134" t="s">
        <v>608</v>
      </c>
      <c r="BM17" s="134" t="s">
        <v>436</v>
      </c>
      <c r="BN17" s="227" t="s">
        <v>435</v>
      </c>
      <c r="BO17" s="134" t="s">
        <v>439</v>
      </c>
      <c r="BP17" s="134" t="s">
        <v>438</v>
      </c>
      <c r="BQ17" s="134" t="s">
        <v>610</v>
      </c>
      <c r="BR17" s="134" t="s">
        <v>609</v>
      </c>
      <c r="BS17" s="134" t="s">
        <v>608</v>
      </c>
      <c r="BT17" s="134" t="s">
        <v>436</v>
      </c>
      <c r="BU17" s="227" t="s">
        <v>435</v>
      </c>
      <c r="BV17" s="134" t="s">
        <v>439</v>
      </c>
      <c r="BW17" s="134" t="s">
        <v>438</v>
      </c>
      <c r="BX17" s="134" t="s">
        <v>610</v>
      </c>
      <c r="BY17" s="134" t="s">
        <v>609</v>
      </c>
      <c r="BZ17" s="134" t="s">
        <v>608</v>
      </c>
      <c r="CA17" s="134" t="s">
        <v>436</v>
      </c>
      <c r="CB17" s="227" t="s">
        <v>435</v>
      </c>
      <c r="CC17" s="134" t="s">
        <v>439</v>
      </c>
      <c r="CD17" s="134" t="s">
        <v>438</v>
      </c>
      <c r="CE17" s="134" t="s">
        <v>610</v>
      </c>
      <c r="CF17" s="134" t="s">
        <v>609</v>
      </c>
      <c r="CG17" s="134" t="s">
        <v>608</v>
      </c>
      <c r="CH17" s="134" t="s">
        <v>436</v>
      </c>
      <c r="CI17" s="227" t="s">
        <v>435</v>
      </c>
      <c r="CJ17" s="134" t="s">
        <v>439</v>
      </c>
      <c r="CK17" s="134" t="s">
        <v>438</v>
      </c>
      <c r="CL17" s="134" t="s">
        <v>610</v>
      </c>
      <c r="CM17" s="134" t="s">
        <v>609</v>
      </c>
      <c r="CN17" s="134" t="s">
        <v>608</v>
      </c>
      <c r="CO17" s="134" t="s">
        <v>436</v>
      </c>
      <c r="CP17" s="227" t="s">
        <v>435</v>
      </c>
      <c r="CQ17" s="134" t="s">
        <v>439</v>
      </c>
      <c r="CR17" s="134" t="s">
        <v>438</v>
      </c>
      <c r="CS17" s="134" t="s">
        <v>610</v>
      </c>
      <c r="CT17" s="134" t="s">
        <v>609</v>
      </c>
      <c r="CU17" s="134" t="s">
        <v>608</v>
      </c>
      <c r="CV17" s="134" t="s">
        <v>436</v>
      </c>
      <c r="CW17" s="227" t="s">
        <v>435</v>
      </c>
      <c r="CX17" s="134" t="s">
        <v>439</v>
      </c>
      <c r="CY17" s="134" t="s">
        <v>438</v>
      </c>
      <c r="CZ17" s="134" t="s">
        <v>610</v>
      </c>
      <c r="DA17" s="134" t="s">
        <v>609</v>
      </c>
      <c r="DB17" s="134" t="s">
        <v>608</v>
      </c>
      <c r="DC17" s="134" t="s">
        <v>436</v>
      </c>
      <c r="DD17" s="227" t="s">
        <v>435</v>
      </c>
      <c r="DE17" s="134" t="s">
        <v>439</v>
      </c>
      <c r="DF17" s="134" t="s">
        <v>438</v>
      </c>
      <c r="DG17" s="134" t="s">
        <v>610</v>
      </c>
      <c r="DH17" s="134" t="s">
        <v>609</v>
      </c>
      <c r="DI17" s="134" t="s">
        <v>608</v>
      </c>
      <c r="DJ17" s="134" t="s">
        <v>436</v>
      </c>
      <c r="DK17" s="227" t="s">
        <v>435</v>
      </c>
      <c r="DL17" s="201"/>
    </row>
    <row r="18" spans="1:116" x14ac:dyDescent="0.25">
      <c r="A18" s="225">
        <v>1</v>
      </c>
      <c r="B18" s="225">
        <v>2</v>
      </c>
      <c r="C18" s="225">
        <v>3</v>
      </c>
      <c r="D18" s="224" t="s">
        <v>494</v>
      </c>
      <c r="E18" s="224" t="s">
        <v>493</v>
      </c>
      <c r="F18" s="224" t="s">
        <v>492</v>
      </c>
      <c r="G18" s="224" t="s">
        <v>491</v>
      </c>
      <c r="H18" s="224" t="s">
        <v>490</v>
      </c>
      <c r="I18" s="224" t="s">
        <v>489</v>
      </c>
      <c r="J18" s="224" t="s">
        <v>488</v>
      </c>
      <c r="K18" s="224" t="s">
        <v>487</v>
      </c>
      <c r="L18" s="224" t="s">
        <v>486</v>
      </c>
      <c r="M18" s="224" t="s">
        <v>485</v>
      </c>
      <c r="N18" s="224" t="s">
        <v>484</v>
      </c>
      <c r="O18" s="224" t="s">
        <v>483</v>
      </c>
      <c r="P18" s="224" t="s">
        <v>482</v>
      </c>
      <c r="Q18" s="224" t="s">
        <v>481</v>
      </c>
      <c r="R18" s="224" t="s">
        <v>567</v>
      </c>
      <c r="S18" s="224" t="s">
        <v>566</v>
      </c>
      <c r="T18" s="224" t="s">
        <v>565</v>
      </c>
      <c r="U18" s="224" t="s">
        <v>564</v>
      </c>
      <c r="V18" s="224" t="s">
        <v>563</v>
      </c>
      <c r="W18" s="224" t="s">
        <v>562</v>
      </c>
      <c r="X18" s="224" t="s">
        <v>607</v>
      </c>
      <c r="Y18" s="224" t="s">
        <v>561</v>
      </c>
      <c r="Z18" s="224" t="s">
        <v>560</v>
      </c>
      <c r="AA18" s="224" t="s">
        <v>559</v>
      </c>
      <c r="AB18" s="224" t="s">
        <v>558</v>
      </c>
      <c r="AC18" s="224" t="s">
        <v>557</v>
      </c>
      <c r="AD18" s="224" t="s">
        <v>556</v>
      </c>
      <c r="AE18" s="224" t="s">
        <v>606</v>
      </c>
      <c r="AF18" s="224" t="s">
        <v>434</v>
      </c>
      <c r="AG18" s="224" t="s">
        <v>433</v>
      </c>
      <c r="AH18" s="224" t="s">
        <v>432</v>
      </c>
      <c r="AI18" s="224" t="s">
        <v>431</v>
      </c>
      <c r="AJ18" s="224" t="s">
        <v>430</v>
      </c>
      <c r="AK18" s="224" t="s">
        <v>429</v>
      </c>
      <c r="AL18" s="224" t="s">
        <v>428</v>
      </c>
      <c r="AM18" s="224" t="s">
        <v>427</v>
      </c>
      <c r="AN18" s="224" t="s">
        <v>426</v>
      </c>
      <c r="AO18" s="224" t="s">
        <v>425</v>
      </c>
      <c r="AP18" s="224" t="s">
        <v>424</v>
      </c>
      <c r="AQ18" s="224" t="s">
        <v>423</v>
      </c>
      <c r="AR18" s="224" t="s">
        <v>422</v>
      </c>
      <c r="AS18" s="224" t="s">
        <v>421</v>
      </c>
      <c r="AT18" s="224" t="s">
        <v>605</v>
      </c>
      <c r="AU18" s="224" t="s">
        <v>604</v>
      </c>
      <c r="AV18" s="224" t="s">
        <v>603</v>
      </c>
      <c r="AW18" s="224" t="s">
        <v>602</v>
      </c>
      <c r="AX18" s="224" t="s">
        <v>601</v>
      </c>
      <c r="AY18" s="224" t="s">
        <v>600</v>
      </c>
      <c r="AZ18" s="224" t="s">
        <v>599</v>
      </c>
      <c r="BA18" s="224" t="s">
        <v>598</v>
      </c>
      <c r="BB18" s="224" t="s">
        <v>597</v>
      </c>
      <c r="BC18" s="224" t="s">
        <v>596</v>
      </c>
      <c r="BD18" s="224" t="s">
        <v>595</v>
      </c>
      <c r="BE18" s="224" t="s">
        <v>594</v>
      </c>
      <c r="BF18" s="224" t="s">
        <v>593</v>
      </c>
      <c r="BG18" s="224" t="s">
        <v>592</v>
      </c>
      <c r="BH18" s="224" t="s">
        <v>591</v>
      </c>
      <c r="BI18" s="224" t="s">
        <v>590</v>
      </c>
      <c r="BJ18" s="224" t="s">
        <v>589</v>
      </c>
      <c r="BK18" s="224" t="s">
        <v>588</v>
      </c>
      <c r="BL18" s="224" t="s">
        <v>587</v>
      </c>
      <c r="BM18" s="224" t="s">
        <v>586</v>
      </c>
      <c r="BN18" s="224" t="s">
        <v>585</v>
      </c>
      <c r="BO18" s="224" t="s">
        <v>584</v>
      </c>
      <c r="BP18" s="224" t="s">
        <v>583</v>
      </c>
      <c r="BQ18" s="224" t="s">
        <v>582</v>
      </c>
      <c r="BR18" s="224" t="s">
        <v>581</v>
      </c>
      <c r="BS18" s="224" t="s">
        <v>580</v>
      </c>
      <c r="BT18" s="224" t="s">
        <v>579</v>
      </c>
      <c r="BU18" s="224" t="s">
        <v>578</v>
      </c>
      <c r="BV18" s="224" t="s">
        <v>591</v>
      </c>
      <c r="BW18" s="224" t="s">
        <v>590</v>
      </c>
      <c r="BX18" s="224" t="s">
        <v>589</v>
      </c>
      <c r="BY18" s="224" t="s">
        <v>588</v>
      </c>
      <c r="BZ18" s="224" t="s">
        <v>587</v>
      </c>
      <c r="CA18" s="224" t="s">
        <v>586</v>
      </c>
      <c r="CB18" s="224" t="s">
        <v>585</v>
      </c>
      <c r="CC18" s="224" t="s">
        <v>584</v>
      </c>
      <c r="CD18" s="224" t="s">
        <v>583</v>
      </c>
      <c r="CE18" s="224" t="s">
        <v>582</v>
      </c>
      <c r="CF18" s="224" t="s">
        <v>581</v>
      </c>
      <c r="CG18" s="224" t="s">
        <v>580</v>
      </c>
      <c r="CH18" s="224" t="s">
        <v>579</v>
      </c>
      <c r="CI18" s="224" t="s">
        <v>578</v>
      </c>
      <c r="CJ18" s="224" t="s">
        <v>591</v>
      </c>
      <c r="CK18" s="224" t="s">
        <v>590</v>
      </c>
      <c r="CL18" s="224" t="s">
        <v>589</v>
      </c>
      <c r="CM18" s="224" t="s">
        <v>588</v>
      </c>
      <c r="CN18" s="224" t="s">
        <v>587</v>
      </c>
      <c r="CO18" s="224" t="s">
        <v>586</v>
      </c>
      <c r="CP18" s="224" t="s">
        <v>585</v>
      </c>
      <c r="CQ18" s="224" t="s">
        <v>584</v>
      </c>
      <c r="CR18" s="224" t="s">
        <v>583</v>
      </c>
      <c r="CS18" s="224" t="s">
        <v>582</v>
      </c>
      <c r="CT18" s="224" t="s">
        <v>581</v>
      </c>
      <c r="CU18" s="224" t="s">
        <v>580</v>
      </c>
      <c r="CV18" s="224" t="s">
        <v>579</v>
      </c>
      <c r="CW18" s="224" t="s">
        <v>578</v>
      </c>
      <c r="CX18" s="224" t="s">
        <v>420</v>
      </c>
      <c r="CY18" s="224" t="s">
        <v>419</v>
      </c>
      <c r="CZ18" s="224" t="s">
        <v>418</v>
      </c>
      <c r="DA18" s="224" t="s">
        <v>417</v>
      </c>
      <c r="DB18" s="224" t="s">
        <v>416</v>
      </c>
      <c r="DC18" s="224" t="s">
        <v>415</v>
      </c>
      <c r="DD18" s="224" t="s">
        <v>414</v>
      </c>
      <c r="DE18" s="224" t="s">
        <v>413</v>
      </c>
      <c r="DF18" s="224" t="s">
        <v>412</v>
      </c>
      <c r="DG18" s="224" t="s">
        <v>411</v>
      </c>
      <c r="DH18" s="224" t="s">
        <v>410</v>
      </c>
      <c r="DI18" s="224" t="s">
        <v>409</v>
      </c>
      <c r="DJ18" s="224" t="s">
        <v>408</v>
      </c>
      <c r="DK18" s="224" t="s">
        <v>407</v>
      </c>
      <c r="DL18" s="225">
        <v>8</v>
      </c>
    </row>
    <row r="19" spans="1:116" x14ac:dyDescent="0.25">
      <c r="A19" s="217" t="str">
        <f>'[2]2'!A18</f>
        <v>0</v>
      </c>
      <c r="B19" s="217" t="str">
        <f>'[2]2'!B18</f>
        <v>ВСЕГО по инвестиционной программе, в том числе:</v>
      </c>
      <c r="C19" s="223">
        <v>0</v>
      </c>
      <c r="D19" s="216">
        <f>SUM(D20:D22)</f>
        <v>1.81</v>
      </c>
      <c r="E19" s="216" t="e">
        <f>SUM(E20:E22)</f>
        <v>#REF!</v>
      </c>
      <c r="F19" s="216">
        <f>SUM(F20:F22)</f>
        <v>5.04</v>
      </c>
      <c r="G19" s="216">
        <f>SUM(G20:G22)</f>
        <v>0</v>
      </c>
      <c r="H19" s="216">
        <f>SUM(H20:H22)</f>
        <v>0</v>
      </c>
      <c r="I19" s="216" t="e">
        <f>SUM(I20:I22)</f>
        <v>#REF!</v>
      </c>
      <c r="J19" s="216">
        <f>SUM(J20:J22)</f>
        <v>0</v>
      </c>
      <c r="K19" s="216">
        <f>SUM(K20:K22)</f>
        <v>0</v>
      </c>
      <c r="L19" s="216" t="e">
        <f>SUM(L20:L22)</f>
        <v>#REF!</v>
      </c>
      <c r="M19" s="216" t="e">
        <f>SUM(M20:M22)</f>
        <v>#REF!</v>
      </c>
      <c r="N19" s="216">
        <f>SUM(N20:N22)</f>
        <v>0</v>
      </c>
      <c r="O19" s="216">
        <f>SUM(O20:O22)</f>
        <v>0</v>
      </c>
      <c r="P19" s="216" t="e">
        <f>SUM(P20:P22)</f>
        <v>#REF!</v>
      </c>
      <c r="Q19" s="216" t="e">
        <f>SUM(Q20:Q22)</f>
        <v>#REF!</v>
      </c>
      <c r="R19" s="216">
        <f>SUM(R20:R22)</f>
        <v>0</v>
      </c>
      <c r="S19" s="216">
        <f>SUM(S20:S22)</f>
        <v>0</v>
      </c>
      <c r="T19" s="216">
        <f>SUM(T20:T22)</f>
        <v>0</v>
      </c>
      <c r="U19" s="216">
        <f>SUM(U20:U22)</f>
        <v>0</v>
      </c>
      <c r="V19" s="216">
        <f>SUM(V20:V22)</f>
        <v>0</v>
      </c>
      <c r="W19" s="216">
        <f>SUM(W20:W22)</f>
        <v>0</v>
      </c>
      <c r="X19" s="216">
        <f>SUM(X20:X22)</f>
        <v>0</v>
      </c>
      <c r="Y19" s="216">
        <f>SUM(Y20:Y22)</f>
        <v>0</v>
      </c>
      <c r="Z19" s="216">
        <f>SUM(Z20:Z22)</f>
        <v>0</v>
      </c>
      <c r="AA19" s="216">
        <f>SUM(AA20:AA22)</f>
        <v>0</v>
      </c>
      <c r="AB19" s="216">
        <f>SUM(AB20:AB22)</f>
        <v>0</v>
      </c>
      <c r="AC19" s="216">
        <f>SUM(AC20:AC22)</f>
        <v>0</v>
      </c>
      <c r="AD19" s="216">
        <f>SUM(AD20:AD22)</f>
        <v>0</v>
      </c>
      <c r="AE19" s="216">
        <f>SUM(AE20:AE22)</f>
        <v>0</v>
      </c>
      <c r="AF19" s="216">
        <f>SUM(AF20:AF22)</f>
        <v>0.5</v>
      </c>
      <c r="AG19" s="216">
        <f>SUM(AG20:AG22)</f>
        <v>0</v>
      </c>
      <c r="AH19" s="216">
        <f>SUM(AH20:AH22)</f>
        <v>1.68</v>
      </c>
      <c r="AI19" s="216">
        <f>SUM(AI20:AI22)</f>
        <v>0</v>
      </c>
      <c r="AJ19" s="216">
        <f>SUM(AJ20:AJ22)</f>
        <v>0</v>
      </c>
      <c r="AK19" s="216">
        <f>SUM(AK20:AK22)</f>
        <v>0</v>
      </c>
      <c r="AL19" s="216">
        <f>SUM(AL20:AL22)</f>
        <v>0</v>
      </c>
      <c r="AM19" s="216">
        <f>SUM(AM20:AM22)</f>
        <v>0</v>
      </c>
      <c r="AN19" s="216">
        <f>SUM(AN20:AN22)</f>
        <v>0</v>
      </c>
      <c r="AO19" s="216">
        <f>SUM(AO20:AO22)</f>
        <v>0</v>
      </c>
      <c r="AP19" s="216">
        <f>SUM(AP20:AP22)</f>
        <v>0</v>
      </c>
      <c r="AQ19" s="216">
        <f>SUM(AQ20:AQ22)</f>
        <v>0</v>
      </c>
      <c r="AR19" s="216">
        <f>SUM(AR20:AR22)</f>
        <v>0</v>
      </c>
      <c r="AS19" s="216">
        <f>SUM(AS20:AS22)</f>
        <v>0</v>
      </c>
      <c r="AT19" s="216">
        <f>SUM(AT20:AT22)</f>
        <v>0.25</v>
      </c>
      <c r="AU19" s="216">
        <f>SUM(AU20:AU22)</f>
        <v>0</v>
      </c>
      <c r="AV19" s="216">
        <f>SUM(AV20:AV22)</f>
        <v>1.68</v>
      </c>
      <c r="AW19" s="216">
        <f>SUM(AW20:AW22)</f>
        <v>0</v>
      </c>
      <c r="AX19" s="216">
        <f>SUM(AX20:AX22)</f>
        <v>0</v>
      </c>
      <c r="AY19" s="216">
        <f>SUM(AY20:AY22)</f>
        <v>0</v>
      </c>
      <c r="AZ19" s="216">
        <f>SUM(AZ20:AZ22)</f>
        <v>0</v>
      </c>
      <c r="BA19" s="216">
        <f>SUM(BA20:BA22)</f>
        <v>0</v>
      </c>
      <c r="BB19" s="216">
        <f>SUM(BB20:BB22)</f>
        <v>0</v>
      </c>
      <c r="BC19" s="216">
        <f>SUM(BC20:BC22)</f>
        <v>0</v>
      </c>
      <c r="BD19" s="216">
        <f>SUM(BD20:BD22)</f>
        <v>0</v>
      </c>
      <c r="BE19" s="216">
        <f>SUM(BE20:BE22)</f>
        <v>0</v>
      </c>
      <c r="BF19" s="216">
        <f>SUM(BF20:BF22)</f>
        <v>0</v>
      </c>
      <c r="BG19" s="216">
        <f>SUM(BG20:BG22)</f>
        <v>0</v>
      </c>
      <c r="BH19" s="216">
        <f>SUM(BH20:BH22)</f>
        <v>0.16</v>
      </c>
      <c r="BI19" s="216">
        <f>SUM(BI20:BI22)</f>
        <v>0</v>
      </c>
      <c r="BJ19" s="216">
        <f>SUM(BJ20:BJ22)</f>
        <v>1.68</v>
      </c>
      <c r="BK19" s="216">
        <f>SUM(BK20:BK22)</f>
        <v>0</v>
      </c>
      <c r="BL19" s="216">
        <f>SUM(BL20:BL22)</f>
        <v>0</v>
      </c>
      <c r="BM19" s="216">
        <f>SUM(BM20:BM22)</f>
        <v>0</v>
      </c>
      <c r="BN19" s="216">
        <f>SUM(BN20:BN22)</f>
        <v>0</v>
      </c>
      <c r="BO19" s="216">
        <f>SUM(BO20:BO22)</f>
        <v>0</v>
      </c>
      <c r="BP19" s="216">
        <f>SUM(BP20:BP22)</f>
        <v>0</v>
      </c>
      <c r="BQ19" s="216">
        <f>SUM(BQ20:BQ22)</f>
        <v>0</v>
      </c>
      <c r="BR19" s="216">
        <f>SUM(BR20:BR22)</f>
        <v>0</v>
      </c>
      <c r="BS19" s="216">
        <f>SUM(BS20:BS22)</f>
        <v>0</v>
      </c>
      <c r="BT19" s="216">
        <f>SUM(BT20:BT22)</f>
        <v>0</v>
      </c>
      <c r="BU19" s="216">
        <f>SUM(BU20:BU22)</f>
        <v>0</v>
      </c>
      <c r="BV19" s="216">
        <f>SUM(BV20:BV22)</f>
        <v>0.25</v>
      </c>
      <c r="BW19" s="216">
        <f>SUM(BW20:BW22)</f>
        <v>0</v>
      </c>
      <c r="BX19" s="216">
        <f>SUM(BX20:BX22)</f>
        <v>0</v>
      </c>
      <c r="BY19" s="216">
        <f>SUM(BY20:BY22)</f>
        <v>0</v>
      </c>
      <c r="BZ19" s="216">
        <f>SUM(BZ20:BZ22)</f>
        <v>0</v>
      </c>
      <c r="CA19" s="216" t="e">
        <f>SUM(CA20:CA22)</f>
        <v>#REF!</v>
      </c>
      <c r="CB19" s="216">
        <f>SUM(CB20:CB22)</f>
        <v>0</v>
      </c>
      <c r="CC19" s="216">
        <f>SUM(CC20:CC22)</f>
        <v>0</v>
      </c>
      <c r="CD19" s="216">
        <f>SUM(CD20:CD22)</f>
        <v>0</v>
      </c>
      <c r="CE19" s="216" t="e">
        <f>SUM(CE20:CE22)</f>
        <v>#REF!</v>
      </c>
      <c r="CF19" s="216">
        <f>SUM(CF20:CF22)</f>
        <v>0</v>
      </c>
      <c r="CG19" s="216">
        <f>SUM(CG20:CG22)</f>
        <v>0</v>
      </c>
      <c r="CH19" s="216" t="e">
        <f>SUM(CH20:CH22)</f>
        <v>#REF!</v>
      </c>
      <c r="CI19" s="216">
        <f>SUM(CI20:CI22)</f>
        <v>0</v>
      </c>
      <c r="CJ19" s="216">
        <f>SUM(CJ20:CJ22)</f>
        <v>0.65</v>
      </c>
      <c r="CK19" s="216" t="e">
        <f>SUM(CK20:CK22)</f>
        <v>#REF!</v>
      </c>
      <c r="CL19" s="216">
        <f>SUM(CL20:CL22)</f>
        <v>0</v>
      </c>
      <c r="CM19" s="216">
        <f>SUM(CM20:CM22)</f>
        <v>0</v>
      </c>
      <c r="CN19" s="216">
        <f>SUM(CN20:CN22)</f>
        <v>1.9710000000000001</v>
      </c>
      <c r="CO19" s="216">
        <f>SUM(CO20:CO22)</f>
        <v>0</v>
      </c>
      <c r="CP19" s="216">
        <f>SUM(CP20:CP22)</f>
        <v>0</v>
      </c>
      <c r="CQ19" s="216">
        <f>SUM(CQ20:CQ22)</f>
        <v>0</v>
      </c>
      <c r="CR19" s="216" t="e">
        <f>SUM(CR20:CR22)</f>
        <v>#REF!</v>
      </c>
      <c r="CS19" s="216" t="e">
        <f>SUM(CS20:CS22)</f>
        <v>#REF!</v>
      </c>
      <c r="CT19" s="216">
        <f>SUM(CT20:CT22)</f>
        <v>0</v>
      </c>
      <c r="CU19" s="216">
        <f>SUM(CU20:CU22)</f>
        <v>0</v>
      </c>
      <c r="CV19" s="216" t="e">
        <f>SUM(CV20:CV22)</f>
        <v>#REF!</v>
      </c>
      <c r="CW19" s="216" t="e">
        <f>SUM(CW20:CW22)</f>
        <v>#REF!</v>
      </c>
      <c r="CX19" s="216">
        <f>SUM(CX20:CX22)</f>
        <v>1.81</v>
      </c>
      <c r="CY19" s="216" t="e">
        <f>SUM(CY20:CY22)</f>
        <v>#REF!</v>
      </c>
      <c r="CZ19" s="216">
        <f>SUM(CZ20:CZ22)</f>
        <v>5.04</v>
      </c>
      <c r="DA19" s="216">
        <f>SUM(DA20:DA22)</f>
        <v>0</v>
      </c>
      <c r="DB19" s="216">
        <f>SUM(DB20:DB22)</f>
        <v>1.9710000000000001</v>
      </c>
      <c r="DC19" s="216" t="e">
        <f>SUM(DC20:DC22)</f>
        <v>#REF!</v>
      </c>
      <c r="DD19" s="216">
        <f>SUM(DD20:DD22)</f>
        <v>0</v>
      </c>
      <c r="DE19" s="216">
        <f>SUM(DE20:DE22)</f>
        <v>0</v>
      </c>
      <c r="DF19" s="216" t="e">
        <f>SUM(DF20:DF22)</f>
        <v>#REF!</v>
      </c>
      <c r="DG19" s="216" t="e">
        <f>SUM(DG20:DG22)</f>
        <v>#REF!</v>
      </c>
      <c r="DH19" s="216">
        <f>SUM(DH20:DH22)</f>
        <v>0</v>
      </c>
      <c r="DI19" s="216">
        <f>SUM(DI20:DI22)</f>
        <v>0</v>
      </c>
      <c r="DJ19" s="216" t="e">
        <f>SUM(DJ20:DJ22)</f>
        <v>#REF!</v>
      </c>
      <c r="DK19" s="216" t="e">
        <f>SUM(DK20:DK22)</f>
        <v>#REF!</v>
      </c>
      <c r="DL19" s="323"/>
    </row>
    <row r="20" spans="1:116" x14ac:dyDescent="0.25">
      <c r="A20" s="217" t="str">
        <f>'[2]2'!A19</f>
        <v>0.1</v>
      </c>
      <c r="B20" s="217" t="str">
        <f>'[2]2'!B19</f>
        <v>Технологическое присоединение, всего</v>
      </c>
      <c r="C20" s="223">
        <v>0</v>
      </c>
      <c r="D20" s="216">
        <f>D23</f>
        <v>0</v>
      </c>
      <c r="E20" s="216">
        <f>E23</f>
        <v>0</v>
      </c>
      <c r="F20" s="216">
        <f>F23</f>
        <v>0</v>
      </c>
      <c r="G20" s="216">
        <f>G23</f>
        <v>0</v>
      </c>
      <c r="H20" s="216">
        <f>H23</f>
        <v>0</v>
      </c>
      <c r="I20" s="216">
        <f>I23</f>
        <v>0</v>
      </c>
      <c r="J20" s="216">
        <f>J23</f>
        <v>0</v>
      </c>
      <c r="K20" s="216">
        <f>K23</f>
        <v>0</v>
      </c>
      <c r="L20" s="216">
        <f>L23</f>
        <v>0</v>
      </c>
      <c r="M20" s="216">
        <f>M23</f>
        <v>0</v>
      </c>
      <c r="N20" s="216">
        <f>N23</f>
        <v>0</v>
      </c>
      <c r="O20" s="216">
        <f>O23</f>
        <v>0</v>
      </c>
      <c r="P20" s="216">
        <f>P23</f>
        <v>0</v>
      </c>
      <c r="Q20" s="216">
        <f>Q23</f>
        <v>0</v>
      </c>
      <c r="R20" s="216">
        <f>R23</f>
        <v>0</v>
      </c>
      <c r="S20" s="216">
        <f>S23</f>
        <v>0</v>
      </c>
      <c r="T20" s="216">
        <f>T23</f>
        <v>0</v>
      </c>
      <c r="U20" s="216">
        <f>U23</f>
        <v>0</v>
      </c>
      <c r="V20" s="216">
        <f>V23</f>
        <v>0</v>
      </c>
      <c r="W20" s="216">
        <f>W23</f>
        <v>0</v>
      </c>
      <c r="X20" s="216">
        <f>X23</f>
        <v>0</v>
      </c>
      <c r="Y20" s="216">
        <f>Y23</f>
        <v>0</v>
      </c>
      <c r="Z20" s="216">
        <f>Z23</f>
        <v>0</v>
      </c>
      <c r="AA20" s="216">
        <f>AA23</f>
        <v>0</v>
      </c>
      <c r="AB20" s="216">
        <f>AB23</f>
        <v>0</v>
      </c>
      <c r="AC20" s="216">
        <f>AC23</f>
        <v>0</v>
      </c>
      <c r="AD20" s="216">
        <f>AD23</f>
        <v>0</v>
      </c>
      <c r="AE20" s="216">
        <f>AE23</f>
        <v>0</v>
      </c>
      <c r="AF20" s="216">
        <f>AF23</f>
        <v>0</v>
      </c>
      <c r="AG20" s="216">
        <f>AG23</f>
        <v>0</v>
      </c>
      <c r="AH20" s="216">
        <f>AH23</f>
        <v>0</v>
      </c>
      <c r="AI20" s="216">
        <f>AI23</f>
        <v>0</v>
      </c>
      <c r="AJ20" s="216">
        <f>AJ23</f>
        <v>0</v>
      </c>
      <c r="AK20" s="216">
        <f>AK23</f>
        <v>0</v>
      </c>
      <c r="AL20" s="216">
        <f>AL23</f>
        <v>0</v>
      </c>
      <c r="AM20" s="216">
        <f>AM23</f>
        <v>0</v>
      </c>
      <c r="AN20" s="216">
        <f>AN23</f>
        <v>0</v>
      </c>
      <c r="AO20" s="216">
        <f>AO23</f>
        <v>0</v>
      </c>
      <c r="AP20" s="216">
        <f>AP23</f>
        <v>0</v>
      </c>
      <c r="AQ20" s="216">
        <f>AQ23</f>
        <v>0</v>
      </c>
      <c r="AR20" s="216">
        <f>AR23</f>
        <v>0</v>
      </c>
      <c r="AS20" s="216">
        <f>AS23</f>
        <v>0</v>
      </c>
      <c r="AT20" s="216">
        <f>AT23</f>
        <v>0</v>
      </c>
      <c r="AU20" s="216">
        <f>AU23</f>
        <v>0</v>
      </c>
      <c r="AV20" s="216">
        <f>AV23</f>
        <v>0</v>
      </c>
      <c r="AW20" s="216">
        <f>AW23</f>
        <v>0</v>
      </c>
      <c r="AX20" s="216">
        <f>AX23</f>
        <v>0</v>
      </c>
      <c r="AY20" s="216">
        <f>AY23</f>
        <v>0</v>
      </c>
      <c r="AZ20" s="216">
        <f>AZ23</f>
        <v>0</v>
      </c>
      <c r="BA20" s="216">
        <f>BA23</f>
        <v>0</v>
      </c>
      <c r="BB20" s="216">
        <f>BB23</f>
        <v>0</v>
      </c>
      <c r="BC20" s="216">
        <f>BC23</f>
        <v>0</v>
      </c>
      <c r="BD20" s="216">
        <f>BD23</f>
        <v>0</v>
      </c>
      <c r="BE20" s="216">
        <f>BE23</f>
        <v>0</v>
      </c>
      <c r="BF20" s="216">
        <f>BF23</f>
        <v>0</v>
      </c>
      <c r="BG20" s="216">
        <f>BG23</f>
        <v>0</v>
      </c>
      <c r="BH20" s="216">
        <f>BH23</f>
        <v>0</v>
      </c>
      <c r="BI20" s="216">
        <f>BI23</f>
        <v>0</v>
      </c>
      <c r="BJ20" s="216">
        <f>BJ23</f>
        <v>0</v>
      </c>
      <c r="BK20" s="216">
        <f>BK23</f>
        <v>0</v>
      </c>
      <c r="BL20" s="216">
        <f>BL23</f>
        <v>0</v>
      </c>
      <c r="BM20" s="216">
        <f>BM23</f>
        <v>0</v>
      </c>
      <c r="BN20" s="216">
        <f>BN23</f>
        <v>0</v>
      </c>
      <c r="BO20" s="216">
        <f>BO23</f>
        <v>0</v>
      </c>
      <c r="BP20" s="216">
        <f>BP23</f>
        <v>0</v>
      </c>
      <c r="BQ20" s="216">
        <f>BQ23</f>
        <v>0</v>
      </c>
      <c r="BR20" s="216">
        <f>BR23</f>
        <v>0</v>
      </c>
      <c r="BS20" s="216">
        <f>BS23</f>
        <v>0</v>
      </c>
      <c r="BT20" s="216">
        <f>BT23</f>
        <v>0</v>
      </c>
      <c r="BU20" s="216">
        <f>BU23</f>
        <v>0</v>
      </c>
      <c r="BV20" s="216">
        <f>BV23</f>
        <v>0</v>
      </c>
      <c r="BW20" s="216">
        <f>BW23</f>
        <v>0</v>
      </c>
      <c r="BX20" s="216">
        <f>BX23</f>
        <v>0</v>
      </c>
      <c r="BY20" s="216">
        <f>BY23</f>
        <v>0</v>
      </c>
      <c r="BZ20" s="216">
        <f>BZ23</f>
        <v>0</v>
      </c>
      <c r="CA20" s="216">
        <f>CA23</f>
        <v>0</v>
      </c>
      <c r="CB20" s="216">
        <f>CB23</f>
        <v>0</v>
      </c>
      <c r="CC20" s="216">
        <f>CC23</f>
        <v>0</v>
      </c>
      <c r="CD20" s="216">
        <f>CD23</f>
        <v>0</v>
      </c>
      <c r="CE20" s="216">
        <f>CE23</f>
        <v>0</v>
      </c>
      <c r="CF20" s="216">
        <f>CF23</f>
        <v>0</v>
      </c>
      <c r="CG20" s="216">
        <f>CG23</f>
        <v>0</v>
      </c>
      <c r="CH20" s="216">
        <f>CH23</f>
        <v>0</v>
      </c>
      <c r="CI20" s="216">
        <f>CI23</f>
        <v>0</v>
      </c>
      <c r="CJ20" s="216">
        <f>CJ23</f>
        <v>0</v>
      </c>
      <c r="CK20" s="216">
        <f>CK23</f>
        <v>0</v>
      </c>
      <c r="CL20" s="216">
        <f>CL23</f>
        <v>0</v>
      </c>
      <c r="CM20" s="216">
        <f>CM23</f>
        <v>0</v>
      </c>
      <c r="CN20" s="216">
        <f>CN23</f>
        <v>0</v>
      </c>
      <c r="CO20" s="216">
        <f>CO23</f>
        <v>0</v>
      </c>
      <c r="CP20" s="216">
        <f>CP23</f>
        <v>0</v>
      </c>
      <c r="CQ20" s="216">
        <f>CQ23</f>
        <v>0</v>
      </c>
      <c r="CR20" s="216">
        <f>CR23</f>
        <v>0</v>
      </c>
      <c r="CS20" s="216">
        <f>CS23</f>
        <v>0</v>
      </c>
      <c r="CT20" s="216">
        <f>CT23</f>
        <v>0</v>
      </c>
      <c r="CU20" s="216">
        <f>CU23</f>
        <v>0</v>
      </c>
      <c r="CV20" s="216">
        <f>CV23</f>
        <v>0</v>
      </c>
      <c r="CW20" s="216">
        <f>CW23</f>
        <v>0</v>
      </c>
      <c r="CX20" s="216">
        <f>CX23</f>
        <v>0</v>
      </c>
      <c r="CY20" s="216">
        <f>CY23</f>
        <v>0</v>
      </c>
      <c r="CZ20" s="216">
        <f>CZ23</f>
        <v>0</v>
      </c>
      <c r="DA20" s="216">
        <f>DA23</f>
        <v>0</v>
      </c>
      <c r="DB20" s="216">
        <f>DB23</f>
        <v>0</v>
      </c>
      <c r="DC20" s="216">
        <f>DC23</f>
        <v>0</v>
      </c>
      <c r="DD20" s="216">
        <f>DD23</f>
        <v>0</v>
      </c>
      <c r="DE20" s="216">
        <f>DE23</f>
        <v>0</v>
      </c>
      <c r="DF20" s="216">
        <f>DF23</f>
        <v>0</v>
      </c>
      <c r="DG20" s="216">
        <f>DG23</f>
        <v>0</v>
      </c>
      <c r="DH20" s="216">
        <f>DH23</f>
        <v>0</v>
      </c>
      <c r="DI20" s="216">
        <f>DI23</f>
        <v>0</v>
      </c>
      <c r="DJ20" s="216">
        <f>DJ23</f>
        <v>0</v>
      </c>
      <c r="DK20" s="216">
        <f>DK23</f>
        <v>0</v>
      </c>
      <c r="DL20" s="323"/>
    </row>
    <row r="21" spans="1:116" ht="31.5" x14ac:dyDescent="0.25">
      <c r="A21" s="217" t="str">
        <f>'[2]2'!A20</f>
        <v>0.2</v>
      </c>
      <c r="B21" s="217" t="str">
        <f>'[2]2'!B20</f>
        <v>Реконструкция, модернизация, техническое перевооружение, всего</v>
      </c>
      <c r="C21" s="223">
        <v>0</v>
      </c>
      <c r="D21" s="216">
        <f>D25</f>
        <v>0</v>
      </c>
      <c r="E21" s="216" t="e">
        <f>E25</f>
        <v>#REF!</v>
      </c>
      <c r="F21" s="216">
        <f>F25</f>
        <v>5.04</v>
      </c>
      <c r="G21" s="216">
        <f>G25</f>
        <v>0</v>
      </c>
      <c r="H21" s="216">
        <f>H25</f>
        <v>0</v>
      </c>
      <c r="I21" s="216" t="e">
        <f>I25</f>
        <v>#REF!</v>
      </c>
      <c r="J21" s="216">
        <f>J25</f>
        <v>0</v>
      </c>
      <c r="K21" s="216">
        <f>K25</f>
        <v>0</v>
      </c>
      <c r="L21" s="216" t="e">
        <f>L25</f>
        <v>#REF!</v>
      </c>
      <c r="M21" s="216" t="e">
        <f>M25</f>
        <v>#REF!</v>
      </c>
      <c r="N21" s="216">
        <f>N25</f>
        <v>0</v>
      </c>
      <c r="O21" s="216">
        <f>O25</f>
        <v>0</v>
      </c>
      <c r="P21" s="216" t="e">
        <f>P25</f>
        <v>#REF!</v>
      </c>
      <c r="Q21" s="216" t="e">
        <f>Q25</f>
        <v>#REF!</v>
      </c>
      <c r="R21" s="216">
        <f>R25</f>
        <v>0</v>
      </c>
      <c r="S21" s="216">
        <f>S25</f>
        <v>0</v>
      </c>
      <c r="T21" s="216">
        <f>T25</f>
        <v>0</v>
      </c>
      <c r="U21" s="216">
        <f>U25</f>
        <v>0</v>
      </c>
      <c r="V21" s="216">
        <f>V25</f>
        <v>0</v>
      </c>
      <c r="W21" s="216">
        <f>W25</f>
        <v>0</v>
      </c>
      <c r="X21" s="216">
        <f>X25</f>
        <v>0</v>
      </c>
      <c r="Y21" s="216">
        <f>Y25</f>
        <v>0</v>
      </c>
      <c r="Z21" s="216">
        <f>Z25</f>
        <v>0</v>
      </c>
      <c r="AA21" s="216">
        <f>AA25</f>
        <v>0</v>
      </c>
      <c r="AB21" s="216">
        <f>AB25</f>
        <v>0</v>
      </c>
      <c r="AC21" s="216">
        <f>AC25</f>
        <v>0</v>
      </c>
      <c r="AD21" s="216">
        <f>AD25</f>
        <v>0</v>
      </c>
      <c r="AE21" s="216">
        <f>AE25</f>
        <v>0</v>
      </c>
      <c r="AF21" s="216">
        <f>AF25</f>
        <v>0</v>
      </c>
      <c r="AG21" s="216">
        <f>AG25</f>
        <v>0</v>
      </c>
      <c r="AH21" s="216">
        <f>AH25</f>
        <v>1.68</v>
      </c>
      <c r="AI21" s="216">
        <f>AI25</f>
        <v>0</v>
      </c>
      <c r="AJ21" s="216">
        <f>AJ25</f>
        <v>0</v>
      </c>
      <c r="AK21" s="216">
        <f>AK25</f>
        <v>0</v>
      </c>
      <c r="AL21" s="216">
        <f>AL25</f>
        <v>0</v>
      </c>
      <c r="AM21" s="216">
        <f>AM25</f>
        <v>0</v>
      </c>
      <c r="AN21" s="216">
        <f>AN25</f>
        <v>0</v>
      </c>
      <c r="AO21" s="216">
        <f>AO25</f>
        <v>0</v>
      </c>
      <c r="AP21" s="216">
        <f>AP25</f>
        <v>0</v>
      </c>
      <c r="AQ21" s="216">
        <f>AQ25</f>
        <v>0</v>
      </c>
      <c r="AR21" s="216">
        <f>AR25</f>
        <v>0</v>
      </c>
      <c r="AS21" s="216">
        <f>AS25</f>
        <v>0</v>
      </c>
      <c r="AT21" s="216">
        <f>AT25</f>
        <v>0</v>
      </c>
      <c r="AU21" s="216">
        <f>AU25</f>
        <v>0</v>
      </c>
      <c r="AV21" s="216">
        <f>AV25</f>
        <v>1.68</v>
      </c>
      <c r="AW21" s="216">
        <f>AW25</f>
        <v>0</v>
      </c>
      <c r="AX21" s="216">
        <f>AX25</f>
        <v>0</v>
      </c>
      <c r="AY21" s="216">
        <f>AY25</f>
        <v>0</v>
      </c>
      <c r="AZ21" s="216">
        <f>AZ25</f>
        <v>0</v>
      </c>
      <c r="BA21" s="216">
        <f>BA25</f>
        <v>0</v>
      </c>
      <c r="BB21" s="216">
        <f>BB25</f>
        <v>0</v>
      </c>
      <c r="BC21" s="216">
        <f>BC25</f>
        <v>0</v>
      </c>
      <c r="BD21" s="216">
        <f>BD25</f>
        <v>0</v>
      </c>
      <c r="BE21" s="216">
        <f>BE25</f>
        <v>0</v>
      </c>
      <c r="BF21" s="216">
        <f>BF25</f>
        <v>0</v>
      </c>
      <c r="BG21" s="216">
        <f>BG25</f>
        <v>0</v>
      </c>
      <c r="BH21" s="216">
        <f>BH25</f>
        <v>0</v>
      </c>
      <c r="BI21" s="216">
        <f>BI25</f>
        <v>0</v>
      </c>
      <c r="BJ21" s="216">
        <f>BJ25</f>
        <v>1.68</v>
      </c>
      <c r="BK21" s="216">
        <f>BK25</f>
        <v>0</v>
      </c>
      <c r="BL21" s="216">
        <f>BL25</f>
        <v>0</v>
      </c>
      <c r="BM21" s="216">
        <f>BM25</f>
        <v>0</v>
      </c>
      <c r="BN21" s="216">
        <f>BN25</f>
        <v>0</v>
      </c>
      <c r="BO21" s="216">
        <f>BO25</f>
        <v>0</v>
      </c>
      <c r="BP21" s="216">
        <f>BP25</f>
        <v>0</v>
      </c>
      <c r="BQ21" s="216">
        <f>BQ25</f>
        <v>0</v>
      </c>
      <c r="BR21" s="216">
        <f>BR25</f>
        <v>0</v>
      </c>
      <c r="BS21" s="216">
        <f>BS25</f>
        <v>0</v>
      </c>
      <c r="BT21" s="216">
        <f>BT25</f>
        <v>0</v>
      </c>
      <c r="BU21" s="216">
        <f>BU25</f>
        <v>0</v>
      </c>
      <c r="BV21" s="216">
        <f>BV25</f>
        <v>0</v>
      </c>
      <c r="BW21" s="216">
        <f>BW25</f>
        <v>0</v>
      </c>
      <c r="BX21" s="216">
        <f>BX25</f>
        <v>0</v>
      </c>
      <c r="BY21" s="216">
        <f>BY25</f>
        <v>0</v>
      </c>
      <c r="BZ21" s="216">
        <f>BZ25</f>
        <v>0</v>
      </c>
      <c r="CA21" s="216" t="e">
        <f>CA25</f>
        <v>#REF!</v>
      </c>
      <c r="CB21" s="216">
        <f>CB25</f>
        <v>0</v>
      </c>
      <c r="CC21" s="216">
        <f>CC25</f>
        <v>0</v>
      </c>
      <c r="CD21" s="216">
        <f>CD25</f>
        <v>0</v>
      </c>
      <c r="CE21" s="216">
        <f>CE25</f>
        <v>0</v>
      </c>
      <c r="CF21" s="216">
        <f>CF25</f>
        <v>0</v>
      </c>
      <c r="CG21" s="216">
        <f>CG25</f>
        <v>0</v>
      </c>
      <c r="CH21" s="216" t="e">
        <f>CH25</f>
        <v>#REF!</v>
      </c>
      <c r="CI21" s="216">
        <f>CI25</f>
        <v>0</v>
      </c>
      <c r="CJ21" s="216">
        <f>CJ25</f>
        <v>0</v>
      </c>
      <c r="CK21" s="216" t="e">
        <f>CK25</f>
        <v>#REF!</v>
      </c>
      <c r="CL21" s="216">
        <f>CL25</f>
        <v>0</v>
      </c>
      <c r="CM21" s="216">
        <f>CM25</f>
        <v>0</v>
      </c>
      <c r="CN21" s="216">
        <f>CN25</f>
        <v>1.9710000000000001</v>
      </c>
      <c r="CO21" s="216">
        <f>CO25</f>
        <v>0</v>
      </c>
      <c r="CP21" s="216">
        <f>CP25</f>
        <v>0</v>
      </c>
      <c r="CQ21" s="216">
        <f>CQ25</f>
        <v>0</v>
      </c>
      <c r="CR21" s="216" t="e">
        <f>CR25</f>
        <v>#REF!</v>
      </c>
      <c r="CS21" s="216" t="e">
        <f>CS25</f>
        <v>#REF!</v>
      </c>
      <c r="CT21" s="216">
        <f>CT25</f>
        <v>0</v>
      </c>
      <c r="CU21" s="216">
        <f>CU25</f>
        <v>0</v>
      </c>
      <c r="CV21" s="216" t="e">
        <f>CV25</f>
        <v>#REF!</v>
      </c>
      <c r="CW21" s="216" t="e">
        <f>CW25</f>
        <v>#REF!</v>
      </c>
      <c r="CX21" s="216">
        <f>CX25</f>
        <v>0</v>
      </c>
      <c r="CY21" s="216" t="e">
        <f>CY25</f>
        <v>#REF!</v>
      </c>
      <c r="CZ21" s="216">
        <f>CZ25</f>
        <v>5.04</v>
      </c>
      <c r="DA21" s="216">
        <f>DA25</f>
        <v>0</v>
      </c>
      <c r="DB21" s="216">
        <f>DB25</f>
        <v>1.9710000000000001</v>
      </c>
      <c r="DC21" s="216" t="e">
        <f>DC25</f>
        <v>#REF!</v>
      </c>
      <c r="DD21" s="216">
        <f>DD25</f>
        <v>0</v>
      </c>
      <c r="DE21" s="216">
        <f>DE25</f>
        <v>0</v>
      </c>
      <c r="DF21" s="216" t="e">
        <f>DF25</f>
        <v>#REF!</v>
      </c>
      <c r="DG21" s="216" t="e">
        <f>DG25</f>
        <v>#REF!</v>
      </c>
      <c r="DH21" s="216">
        <f>DH25</f>
        <v>0</v>
      </c>
      <c r="DI21" s="216">
        <f>DI25</f>
        <v>0</v>
      </c>
      <c r="DJ21" s="216" t="e">
        <f>DJ25</f>
        <v>#REF!</v>
      </c>
      <c r="DK21" s="216" t="e">
        <f>DK25</f>
        <v>#REF!</v>
      </c>
      <c r="DL21" s="323"/>
    </row>
    <row r="22" spans="1:116" x14ac:dyDescent="0.25">
      <c r="A22" s="217" t="str">
        <f>'[2]2'!A21</f>
        <v>0.6</v>
      </c>
      <c r="B22" s="217" t="str">
        <f>'[2]2'!B21</f>
        <v>Прочие инвестиционные проекты, всего</v>
      </c>
      <c r="C22" s="223">
        <v>0</v>
      </c>
      <c r="D22" s="216">
        <f>D36</f>
        <v>1.81</v>
      </c>
      <c r="E22" s="216" t="e">
        <f>E36</f>
        <v>#REF!</v>
      </c>
      <c r="F22" s="216">
        <f>F36</f>
        <v>0</v>
      </c>
      <c r="G22" s="216">
        <f>G36</f>
        <v>0</v>
      </c>
      <c r="H22" s="216">
        <f>H36</f>
        <v>0</v>
      </c>
      <c r="I22" s="216" t="e">
        <f>I36</f>
        <v>#REF!</v>
      </c>
      <c r="J22" s="216">
        <f>J36</f>
        <v>0</v>
      </c>
      <c r="K22" s="216">
        <f>K36</f>
        <v>0</v>
      </c>
      <c r="L22" s="216" t="e">
        <f>L36</f>
        <v>#REF!</v>
      </c>
      <c r="M22" s="216" t="e">
        <f>M36</f>
        <v>#REF!</v>
      </c>
      <c r="N22" s="216">
        <f>N36</f>
        <v>0</v>
      </c>
      <c r="O22" s="216">
        <f>O36</f>
        <v>0</v>
      </c>
      <c r="P22" s="216" t="e">
        <f>P36</f>
        <v>#REF!</v>
      </c>
      <c r="Q22" s="216" t="e">
        <f>Q36</f>
        <v>#REF!</v>
      </c>
      <c r="R22" s="216">
        <f>R36</f>
        <v>0</v>
      </c>
      <c r="S22" s="216">
        <f>S36</f>
        <v>0</v>
      </c>
      <c r="T22" s="216">
        <f>T36</f>
        <v>0</v>
      </c>
      <c r="U22" s="216">
        <f>U36</f>
        <v>0</v>
      </c>
      <c r="V22" s="216">
        <f>V36</f>
        <v>0</v>
      </c>
      <c r="W22" s="216">
        <f>W36</f>
        <v>0</v>
      </c>
      <c r="X22" s="216">
        <f>X36</f>
        <v>0</v>
      </c>
      <c r="Y22" s="216">
        <f>Y36</f>
        <v>0</v>
      </c>
      <c r="Z22" s="216">
        <f>Z36</f>
        <v>0</v>
      </c>
      <c r="AA22" s="216">
        <f>AA36</f>
        <v>0</v>
      </c>
      <c r="AB22" s="216">
        <f>AB36</f>
        <v>0</v>
      </c>
      <c r="AC22" s="216">
        <f>AC36</f>
        <v>0</v>
      </c>
      <c r="AD22" s="216">
        <f>AD36</f>
        <v>0</v>
      </c>
      <c r="AE22" s="216">
        <f>AE36</f>
        <v>0</v>
      </c>
      <c r="AF22" s="216">
        <f>AF36</f>
        <v>0.5</v>
      </c>
      <c r="AG22" s="216">
        <f>AG36</f>
        <v>0</v>
      </c>
      <c r="AH22" s="216">
        <f>AH36</f>
        <v>0</v>
      </c>
      <c r="AI22" s="216">
        <f>AI36</f>
        <v>0</v>
      </c>
      <c r="AJ22" s="216">
        <f>AJ36</f>
        <v>0</v>
      </c>
      <c r="AK22" s="216">
        <f>AK36</f>
        <v>0</v>
      </c>
      <c r="AL22" s="216">
        <f>AL36</f>
        <v>0</v>
      </c>
      <c r="AM22" s="216">
        <f>AM36</f>
        <v>0</v>
      </c>
      <c r="AN22" s="216">
        <f>AN36</f>
        <v>0</v>
      </c>
      <c r="AO22" s="216">
        <f>AO36</f>
        <v>0</v>
      </c>
      <c r="AP22" s="216">
        <f>AP36</f>
        <v>0</v>
      </c>
      <c r="AQ22" s="216">
        <f>AQ36</f>
        <v>0</v>
      </c>
      <c r="AR22" s="216">
        <f>AR36</f>
        <v>0</v>
      </c>
      <c r="AS22" s="216">
        <f>AS36</f>
        <v>0</v>
      </c>
      <c r="AT22" s="216">
        <f>AT36</f>
        <v>0.25</v>
      </c>
      <c r="AU22" s="216">
        <f>AU36</f>
        <v>0</v>
      </c>
      <c r="AV22" s="216">
        <f>AV36</f>
        <v>0</v>
      </c>
      <c r="AW22" s="216">
        <f>AW36</f>
        <v>0</v>
      </c>
      <c r="AX22" s="216">
        <f>AX36</f>
        <v>0</v>
      </c>
      <c r="AY22" s="216">
        <f>AY36</f>
        <v>0</v>
      </c>
      <c r="AZ22" s="216">
        <f>AZ36</f>
        <v>0</v>
      </c>
      <c r="BA22" s="216">
        <f>BA36</f>
        <v>0</v>
      </c>
      <c r="BB22" s="216">
        <f>BB36</f>
        <v>0</v>
      </c>
      <c r="BC22" s="216">
        <f>BC36</f>
        <v>0</v>
      </c>
      <c r="BD22" s="216">
        <f>BD36</f>
        <v>0</v>
      </c>
      <c r="BE22" s="216">
        <f>BE36</f>
        <v>0</v>
      </c>
      <c r="BF22" s="216">
        <f>BF36</f>
        <v>0</v>
      </c>
      <c r="BG22" s="216">
        <f>BG36</f>
        <v>0</v>
      </c>
      <c r="BH22" s="216">
        <f>BH36</f>
        <v>0.16</v>
      </c>
      <c r="BI22" s="216">
        <f>BI36</f>
        <v>0</v>
      </c>
      <c r="BJ22" s="216">
        <f>BJ36</f>
        <v>0</v>
      </c>
      <c r="BK22" s="216">
        <f>BK36</f>
        <v>0</v>
      </c>
      <c r="BL22" s="216">
        <f>BL36</f>
        <v>0</v>
      </c>
      <c r="BM22" s="216">
        <f>BM36</f>
        <v>0</v>
      </c>
      <c r="BN22" s="216">
        <f>BN36</f>
        <v>0</v>
      </c>
      <c r="BO22" s="216">
        <f>BO36</f>
        <v>0</v>
      </c>
      <c r="BP22" s="216">
        <f>BP36</f>
        <v>0</v>
      </c>
      <c r="BQ22" s="216">
        <f>BQ36</f>
        <v>0</v>
      </c>
      <c r="BR22" s="216">
        <f>BR36</f>
        <v>0</v>
      </c>
      <c r="BS22" s="216">
        <f>BS36</f>
        <v>0</v>
      </c>
      <c r="BT22" s="216">
        <f>BT36</f>
        <v>0</v>
      </c>
      <c r="BU22" s="216">
        <f>BU36</f>
        <v>0</v>
      </c>
      <c r="BV22" s="216">
        <f>BV36</f>
        <v>0.25</v>
      </c>
      <c r="BW22" s="216">
        <f>BW36</f>
        <v>0</v>
      </c>
      <c r="BX22" s="216">
        <f>BX36</f>
        <v>0</v>
      </c>
      <c r="BY22" s="216">
        <f>BY36</f>
        <v>0</v>
      </c>
      <c r="BZ22" s="216">
        <f>BZ36</f>
        <v>0</v>
      </c>
      <c r="CA22" s="216" t="e">
        <f>CA36</f>
        <v>#REF!</v>
      </c>
      <c r="CB22" s="216">
        <f>CB36</f>
        <v>0</v>
      </c>
      <c r="CC22" s="216">
        <f>CC36</f>
        <v>0</v>
      </c>
      <c r="CD22" s="216">
        <f>CD36</f>
        <v>0</v>
      </c>
      <c r="CE22" s="216" t="e">
        <f>CE36</f>
        <v>#REF!</v>
      </c>
      <c r="CF22" s="216">
        <f>CF36</f>
        <v>0</v>
      </c>
      <c r="CG22" s="216">
        <f>CG36</f>
        <v>0</v>
      </c>
      <c r="CH22" s="216" t="e">
        <f>CH36</f>
        <v>#REF!</v>
      </c>
      <c r="CI22" s="216">
        <f>CI36</f>
        <v>0</v>
      </c>
      <c r="CJ22" s="216">
        <f>CJ36</f>
        <v>0.65</v>
      </c>
      <c r="CK22" s="216" t="e">
        <f>CK36</f>
        <v>#REF!</v>
      </c>
      <c r="CL22" s="216">
        <f>CL36</f>
        <v>0</v>
      </c>
      <c r="CM22" s="216">
        <f>CM36</f>
        <v>0</v>
      </c>
      <c r="CN22" s="216">
        <f>CN36</f>
        <v>0</v>
      </c>
      <c r="CO22" s="216">
        <f>CO36</f>
        <v>0</v>
      </c>
      <c r="CP22" s="216">
        <f>CP36</f>
        <v>0</v>
      </c>
      <c r="CQ22" s="216">
        <f>CQ36</f>
        <v>0</v>
      </c>
      <c r="CR22" s="216" t="e">
        <f>CR36</f>
        <v>#REF!</v>
      </c>
      <c r="CS22" s="216" t="e">
        <f>CS36</f>
        <v>#REF!</v>
      </c>
      <c r="CT22" s="216">
        <f>CT36</f>
        <v>0</v>
      </c>
      <c r="CU22" s="216">
        <f>CU36</f>
        <v>0</v>
      </c>
      <c r="CV22" s="216" t="e">
        <f>CV36</f>
        <v>#REF!</v>
      </c>
      <c r="CW22" s="216" t="e">
        <f>CW36</f>
        <v>#REF!</v>
      </c>
      <c r="CX22" s="216">
        <f>CX36</f>
        <v>1.81</v>
      </c>
      <c r="CY22" s="216" t="e">
        <f>CY36</f>
        <v>#REF!</v>
      </c>
      <c r="CZ22" s="216">
        <f>CZ36</f>
        <v>0</v>
      </c>
      <c r="DA22" s="216">
        <f>DA36</f>
        <v>0</v>
      </c>
      <c r="DB22" s="216">
        <f>DB36</f>
        <v>0</v>
      </c>
      <c r="DC22" s="216" t="e">
        <f>DC36</f>
        <v>#REF!</v>
      </c>
      <c r="DD22" s="216">
        <f>DD36</f>
        <v>0</v>
      </c>
      <c r="DE22" s="216">
        <f>DE36</f>
        <v>0</v>
      </c>
      <c r="DF22" s="216" t="e">
        <f>DF36</f>
        <v>#REF!</v>
      </c>
      <c r="DG22" s="216" t="e">
        <f>DG36</f>
        <v>#REF!</v>
      </c>
      <c r="DH22" s="216">
        <f>DH36</f>
        <v>0</v>
      </c>
      <c r="DI22" s="216">
        <f>DI36</f>
        <v>0</v>
      </c>
      <c r="DJ22" s="216" t="e">
        <f>DJ36</f>
        <v>#REF!</v>
      </c>
      <c r="DK22" s="216" t="e">
        <f>DK36</f>
        <v>#REF!</v>
      </c>
      <c r="DL22" s="323"/>
    </row>
    <row r="23" spans="1:116" x14ac:dyDescent="0.25">
      <c r="A23" s="217">
        <f>'[2]2'!A22</f>
        <v>0</v>
      </c>
      <c r="B23" s="217" t="str">
        <f>'[2]2'!B22</f>
        <v>Технологическое присоединение, всего, в том числе:</v>
      </c>
      <c r="C23" s="223">
        <v>0</v>
      </c>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216"/>
      <c r="CB23" s="216"/>
      <c r="CC23" s="216"/>
      <c r="CD23" s="216"/>
      <c r="CE23" s="216"/>
      <c r="CF23" s="216"/>
      <c r="CG23" s="216"/>
      <c r="CH23" s="216"/>
      <c r="CI23" s="216"/>
      <c r="CJ23" s="216"/>
      <c r="CK23" s="216"/>
      <c r="CL23" s="216"/>
      <c r="CM23" s="216"/>
      <c r="CN23" s="216"/>
      <c r="CO23" s="216"/>
      <c r="CP23" s="216"/>
      <c r="CQ23" s="216"/>
      <c r="CR23" s="216"/>
      <c r="CS23" s="216"/>
      <c r="CT23" s="216"/>
      <c r="CU23" s="216"/>
      <c r="CV23" s="216"/>
      <c r="CW23" s="216"/>
      <c r="CX23" s="216"/>
      <c r="CY23" s="216"/>
      <c r="CZ23" s="216"/>
      <c r="DA23" s="216"/>
      <c r="DB23" s="216"/>
      <c r="DC23" s="216"/>
      <c r="DD23" s="216"/>
      <c r="DE23" s="216"/>
      <c r="DF23" s="216"/>
      <c r="DG23" s="216"/>
      <c r="DH23" s="216"/>
      <c r="DI23" s="216"/>
      <c r="DJ23" s="216"/>
      <c r="DK23" s="216"/>
      <c r="DL23" s="323"/>
    </row>
    <row r="24" spans="1:116" x14ac:dyDescent="0.25">
      <c r="A24" s="217">
        <f>'[2]2'!A23</f>
        <v>0</v>
      </c>
      <c r="B24" s="217" t="str">
        <f>'[2]2'!B23</f>
        <v>Республика Марий Эл</v>
      </c>
      <c r="C24" s="223">
        <v>0</v>
      </c>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c r="CF24" s="216"/>
      <c r="CG24" s="216"/>
      <c r="CH24" s="216"/>
      <c r="CI24" s="216"/>
      <c r="CJ24" s="216"/>
      <c r="CK24" s="216"/>
      <c r="CL24" s="216"/>
      <c r="CM24" s="216"/>
      <c r="CN24" s="216"/>
      <c r="CO24" s="216"/>
      <c r="CP24" s="216"/>
      <c r="CQ24" s="216"/>
      <c r="CR24" s="216"/>
      <c r="CS24" s="216"/>
      <c r="CT24" s="216"/>
      <c r="CU24" s="216"/>
      <c r="CV24" s="216"/>
      <c r="CW24" s="216"/>
      <c r="CX24" s="216"/>
      <c r="CY24" s="216"/>
      <c r="CZ24" s="216"/>
      <c r="DA24" s="216"/>
      <c r="DB24" s="216"/>
      <c r="DC24" s="216"/>
      <c r="DD24" s="216"/>
      <c r="DE24" s="216"/>
      <c r="DF24" s="216"/>
      <c r="DG24" s="216"/>
      <c r="DH24" s="216"/>
      <c r="DI24" s="216"/>
      <c r="DJ24" s="216"/>
      <c r="DK24" s="216"/>
      <c r="DL24" s="323"/>
    </row>
    <row r="25" spans="1:116" ht="47.25" x14ac:dyDescent="0.25">
      <c r="A25" s="217" t="str">
        <f>'[2]2'!A24</f>
        <v>1.2.2</v>
      </c>
      <c r="B25" s="217" t="str">
        <f>'[2]2'!B24</f>
        <v>Реконструкция, модернизация, техническое перевооружение линий электропередачи, всего, в том числе:</v>
      </c>
      <c r="C25" s="223">
        <v>0</v>
      </c>
      <c r="D25" s="216">
        <f>D26</f>
        <v>0</v>
      </c>
      <c r="E25" s="216" t="e">
        <f>E26</f>
        <v>#REF!</v>
      </c>
      <c r="F25" s="216">
        <f>F26</f>
        <v>5.04</v>
      </c>
      <c r="G25" s="216">
        <f>G26</f>
        <v>0</v>
      </c>
      <c r="H25" s="216">
        <f>H26</f>
        <v>0</v>
      </c>
      <c r="I25" s="216" t="e">
        <f>I26</f>
        <v>#REF!</v>
      </c>
      <c r="J25" s="216">
        <f>J26</f>
        <v>0</v>
      </c>
      <c r="K25" s="216">
        <f>K26</f>
        <v>0</v>
      </c>
      <c r="L25" s="216" t="e">
        <f>L26</f>
        <v>#REF!</v>
      </c>
      <c r="M25" s="216" t="e">
        <f>M26</f>
        <v>#REF!</v>
      </c>
      <c r="N25" s="216">
        <f>N26</f>
        <v>0</v>
      </c>
      <c r="O25" s="216">
        <f>O26</f>
        <v>0</v>
      </c>
      <c r="P25" s="216" t="e">
        <f>P26</f>
        <v>#REF!</v>
      </c>
      <c r="Q25" s="216" t="e">
        <f>Q26</f>
        <v>#REF!</v>
      </c>
      <c r="R25" s="216">
        <f>R26</f>
        <v>0</v>
      </c>
      <c r="S25" s="216">
        <f>S26</f>
        <v>0</v>
      </c>
      <c r="T25" s="216">
        <f>T26</f>
        <v>0</v>
      </c>
      <c r="U25" s="216">
        <f>U26</f>
        <v>0</v>
      </c>
      <c r="V25" s="216">
        <f>V26</f>
        <v>0</v>
      </c>
      <c r="W25" s="216">
        <f>W26</f>
        <v>0</v>
      </c>
      <c r="X25" s="216">
        <f>X26</f>
        <v>0</v>
      </c>
      <c r="Y25" s="216">
        <f>Y26</f>
        <v>0</v>
      </c>
      <c r="Z25" s="216">
        <f>Z26</f>
        <v>0</v>
      </c>
      <c r="AA25" s="216">
        <f>AA26</f>
        <v>0</v>
      </c>
      <c r="AB25" s="216">
        <f>AB26</f>
        <v>0</v>
      </c>
      <c r="AC25" s="216">
        <f>AC26</f>
        <v>0</v>
      </c>
      <c r="AD25" s="216">
        <f>AD26</f>
        <v>0</v>
      </c>
      <c r="AE25" s="216">
        <f>AE26</f>
        <v>0</v>
      </c>
      <c r="AF25" s="216">
        <f>AF26</f>
        <v>0</v>
      </c>
      <c r="AG25" s="216">
        <f>AG26</f>
        <v>0</v>
      </c>
      <c r="AH25" s="216">
        <f>AH26</f>
        <v>1.68</v>
      </c>
      <c r="AI25" s="216">
        <f>AI26</f>
        <v>0</v>
      </c>
      <c r="AJ25" s="216">
        <f>AJ26</f>
        <v>0</v>
      </c>
      <c r="AK25" s="216">
        <f>AK26</f>
        <v>0</v>
      </c>
      <c r="AL25" s="216">
        <f>AL26</f>
        <v>0</v>
      </c>
      <c r="AM25" s="216">
        <f>AM26</f>
        <v>0</v>
      </c>
      <c r="AN25" s="216">
        <f>AN26</f>
        <v>0</v>
      </c>
      <c r="AO25" s="216">
        <f>AO26</f>
        <v>0</v>
      </c>
      <c r="AP25" s="216">
        <f>AP26</f>
        <v>0</v>
      </c>
      <c r="AQ25" s="216">
        <f>AQ26</f>
        <v>0</v>
      </c>
      <c r="AR25" s="216">
        <f>AR26</f>
        <v>0</v>
      </c>
      <c r="AS25" s="216">
        <f>AS26</f>
        <v>0</v>
      </c>
      <c r="AT25" s="216">
        <f>AT26</f>
        <v>0</v>
      </c>
      <c r="AU25" s="216">
        <f>AU26</f>
        <v>0</v>
      </c>
      <c r="AV25" s="216">
        <f>AV26</f>
        <v>1.68</v>
      </c>
      <c r="AW25" s="216">
        <f>AW26</f>
        <v>0</v>
      </c>
      <c r="AX25" s="216">
        <f>AX26</f>
        <v>0</v>
      </c>
      <c r="AY25" s="216">
        <f>AY26</f>
        <v>0</v>
      </c>
      <c r="AZ25" s="216">
        <f>AZ26</f>
        <v>0</v>
      </c>
      <c r="BA25" s="216">
        <f>BA26</f>
        <v>0</v>
      </c>
      <c r="BB25" s="216">
        <f>BB26</f>
        <v>0</v>
      </c>
      <c r="BC25" s="216">
        <f>BC26</f>
        <v>0</v>
      </c>
      <c r="BD25" s="216">
        <f>BD26</f>
        <v>0</v>
      </c>
      <c r="BE25" s="216">
        <f>BE26</f>
        <v>0</v>
      </c>
      <c r="BF25" s="216">
        <f>BF26</f>
        <v>0</v>
      </c>
      <c r="BG25" s="216">
        <f>BG26</f>
        <v>0</v>
      </c>
      <c r="BH25" s="216">
        <f>BH26</f>
        <v>0</v>
      </c>
      <c r="BI25" s="216">
        <f>BI26</f>
        <v>0</v>
      </c>
      <c r="BJ25" s="216">
        <f>BJ26</f>
        <v>1.68</v>
      </c>
      <c r="BK25" s="216">
        <f>BK26</f>
        <v>0</v>
      </c>
      <c r="BL25" s="216">
        <f>BL26</f>
        <v>0</v>
      </c>
      <c r="BM25" s="216">
        <f>BM26</f>
        <v>0</v>
      </c>
      <c r="BN25" s="216">
        <f>BN26</f>
        <v>0</v>
      </c>
      <c r="BO25" s="216">
        <f>BO26</f>
        <v>0</v>
      </c>
      <c r="BP25" s="216">
        <f>BP26</f>
        <v>0</v>
      </c>
      <c r="BQ25" s="216">
        <f>BQ26</f>
        <v>0</v>
      </c>
      <c r="BR25" s="216">
        <f>BR26</f>
        <v>0</v>
      </c>
      <c r="BS25" s="216">
        <f>BS26</f>
        <v>0</v>
      </c>
      <c r="BT25" s="216">
        <f>BT26</f>
        <v>0</v>
      </c>
      <c r="BU25" s="216">
        <f>BU26</f>
        <v>0</v>
      </c>
      <c r="BV25" s="216">
        <f>BV26</f>
        <v>0</v>
      </c>
      <c r="BW25" s="216">
        <f>BW26</f>
        <v>0</v>
      </c>
      <c r="BX25" s="216">
        <f>BX26</f>
        <v>0</v>
      </c>
      <c r="BY25" s="216">
        <f>BY26</f>
        <v>0</v>
      </c>
      <c r="BZ25" s="216">
        <f>BZ26</f>
        <v>0</v>
      </c>
      <c r="CA25" s="216" t="e">
        <f>CA26</f>
        <v>#REF!</v>
      </c>
      <c r="CB25" s="216">
        <f>CB26</f>
        <v>0</v>
      </c>
      <c r="CC25" s="216">
        <f>CC26</f>
        <v>0</v>
      </c>
      <c r="CD25" s="216">
        <f>CD26</f>
        <v>0</v>
      </c>
      <c r="CE25" s="216">
        <f>CE26</f>
        <v>0</v>
      </c>
      <c r="CF25" s="216">
        <f>CF26</f>
        <v>0</v>
      </c>
      <c r="CG25" s="216">
        <f>CG26</f>
        <v>0</v>
      </c>
      <c r="CH25" s="216" t="e">
        <f>CH26</f>
        <v>#REF!</v>
      </c>
      <c r="CI25" s="216">
        <f>CI26</f>
        <v>0</v>
      </c>
      <c r="CJ25" s="216">
        <f>CJ26</f>
        <v>0</v>
      </c>
      <c r="CK25" s="216" t="e">
        <f>CK26</f>
        <v>#REF!</v>
      </c>
      <c r="CL25" s="216">
        <f>CL26</f>
        <v>0</v>
      </c>
      <c r="CM25" s="216">
        <f>CM26</f>
        <v>0</v>
      </c>
      <c r="CN25" s="216">
        <f>CN26</f>
        <v>1.9710000000000001</v>
      </c>
      <c r="CO25" s="216">
        <f>CO26</f>
        <v>0</v>
      </c>
      <c r="CP25" s="216">
        <f>CP26</f>
        <v>0</v>
      </c>
      <c r="CQ25" s="216">
        <f>CQ26</f>
        <v>0</v>
      </c>
      <c r="CR25" s="216" t="e">
        <f>CR26</f>
        <v>#REF!</v>
      </c>
      <c r="CS25" s="216" t="e">
        <f>CS26</f>
        <v>#REF!</v>
      </c>
      <c r="CT25" s="216">
        <f>CT26</f>
        <v>0</v>
      </c>
      <c r="CU25" s="216">
        <f>CU26</f>
        <v>0</v>
      </c>
      <c r="CV25" s="216" t="e">
        <f>CV26</f>
        <v>#REF!</v>
      </c>
      <c r="CW25" s="216" t="e">
        <f>CW26</f>
        <v>#REF!</v>
      </c>
      <c r="CX25" s="216">
        <f>CX26</f>
        <v>0</v>
      </c>
      <c r="CY25" s="216" t="e">
        <f>CY26</f>
        <v>#REF!</v>
      </c>
      <c r="CZ25" s="216">
        <f>CZ26</f>
        <v>5.04</v>
      </c>
      <c r="DA25" s="216">
        <f>DA26</f>
        <v>0</v>
      </c>
      <c r="DB25" s="216">
        <f>DB26</f>
        <v>1.9710000000000001</v>
      </c>
      <c r="DC25" s="216" t="e">
        <f>DC26</f>
        <v>#REF!</v>
      </c>
      <c r="DD25" s="216">
        <f>DD26</f>
        <v>0</v>
      </c>
      <c r="DE25" s="216">
        <f>DE26</f>
        <v>0</v>
      </c>
      <c r="DF25" s="216" t="e">
        <f>DF26</f>
        <v>#REF!</v>
      </c>
      <c r="DG25" s="216" t="e">
        <f>DG26</f>
        <v>#REF!</v>
      </c>
      <c r="DH25" s="216">
        <f>DH26</f>
        <v>0</v>
      </c>
      <c r="DI25" s="216">
        <f>DI26</f>
        <v>0</v>
      </c>
      <c r="DJ25" s="216" t="e">
        <f>DJ26</f>
        <v>#REF!</v>
      </c>
      <c r="DK25" s="216" t="e">
        <f>DK26</f>
        <v>#REF!</v>
      </c>
      <c r="DL25" s="323"/>
    </row>
    <row r="26" spans="1:116" ht="58.5" customHeight="1" x14ac:dyDescent="0.25">
      <c r="A26" s="217" t="str">
        <f>'[2]2'!A25</f>
        <v>1.2.2.1</v>
      </c>
      <c r="B26" s="217" t="str">
        <f>'[2]2'!B25</f>
        <v>Реконструкция линий электропередачи, всего, в том числе:</v>
      </c>
      <c r="C26" s="223">
        <v>0</v>
      </c>
      <c r="D26" s="216">
        <f>D27</f>
        <v>0</v>
      </c>
      <c r="E26" s="216" t="e">
        <f>E27</f>
        <v>#REF!</v>
      </c>
      <c r="F26" s="216">
        <f>F27</f>
        <v>5.04</v>
      </c>
      <c r="G26" s="216">
        <f>G27</f>
        <v>0</v>
      </c>
      <c r="H26" s="216">
        <f>H27</f>
        <v>0</v>
      </c>
      <c r="I26" s="216" t="e">
        <f>I27</f>
        <v>#REF!</v>
      </c>
      <c r="J26" s="216">
        <f>J27</f>
        <v>0</v>
      </c>
      <c r="K26" s="216">
        <f>K27</f>
        <v>0</v>
      </c>
      <c r="L26" s="216" t="e">
        <f>L27</f>
        <v>#REF!</v>
      </c>
      <c r="M26" s="216" t="e">
        <f>M27</f>
        <v>#REF!</v>
      </c>
      <c r="N26" s="216">
        <f>N27</f>
        <v>0</v>
      </c>
      <c r="O26" s="216">
        <f>O27</f>
        <v>0</v>
      </c>
      <c r="P26" s="216" t="e">
        <f>P27</f>
        <v>#REF!</v>
      </c>
      <c r="Q26" s="216" t="e">
        <f>Q27</f>
        <v>#REF!</v>
      </c>
      <c r="R26" s="216">
        <f>R27</f>
        <v>0</v>
      </c>
      <c r="S26" s="216">
        <f>S27</f>
        <v>0</v>
      </c>
      <c r="T26" s="216">
        <f>T27</f>
        <v>0</v>
      </c>
      <c r="U26" s="216">
        <f>U27</f>
        <v>0</v>
      </c>
      <c r="V26" s="216">
        <f>V27</f>
        <v>0</v>
      </c>
      <c r="W26" s="216">
        <f>W27</f>
        <v>0</v>
      </c>
      <c r="X26" s="216">
        <f>X27</f>
        <v>0</v>
      </c>
      <c r="Y26" s="216">
        <f>Y27</f>
        <v>0</v>
      </c>
      <c r="Z26" s="216">
        <f>Z27</f>
        <v>0</v>
      </c>
      <c r="AA26" s="216">
        <f>AA27</f>
        <v>0</v>
      </c>
      <c r="AB26" s="216">
        <f>AB27</f>
        <v>0</v>
      </c>
      <c r="AC26" s="216">
        <f>AC27</f>
        <v>0</v>
      </c>
      <c r="AD26" s="216">
        <f>AD27</f>
        <v>0</v>
      </c>
      <c r="AE26" s="216">
        <f>AE27</f>
        <v>0</v>
      </c>
      <c r="AF26" s="216">
        <f>AF27</f>
        <v>0</v>
      </c>
      <c r="AG26" s="216">
        <f>AG27</f>
        <v>0</v>
      </c>
      <c r="AH26" s="216">
        <f>AH27</f>
        <v>1.68</v>
      </c>
      <c r="AI26" s="216">
        <f>AI27</f>
        <v>0</v>
      </c>
      <c r="AJ26" s="216">
        <f>AJ27</f>
        <v>0</v>
      </c>
      <c r="AK26" s="216">
        <f>AK27</f>
        <v>0</v>
      </c>
      <c r="AL26" s="216">
        <f>AL27</f>
        <v>0</v>
      </c>
      <c r="AM26" s="216">
        <f>AM27</f>
        <v>0</v>
      </c>
      <c r="AN26" s="216">
        <f>AN27</f>
        <v>0</v>
      </c>
      <c r="AO26" s="216">
        <f>AO27</f>
        <v>0</v>
      </c>
      <c r="AP26" s="216">
        <f>AP27</f>
        <v>0</v>
      </c>
      <c r="AQ26" s="216">
        <f>AQ27</f>
        <v>0</v>
      </c>
      <c r="AR26" s="216">
        <f>AR27</f>
        <v>0</v>
      </c>
      <c r="AS26" s="216">
        <f>AS27</f>
        <v>0</v>
      </c>
      <c r="AT26" s="216">
        <f>AT27</f>
        <v>0</v>
      </c>
      <c r="AU26" s="216">
        <f>AU27</f>
        <v>0</v>
      </c>
      <c r="AV26" s="216">
        <f>AV27</f>
        <v>1.68</v>
      </c>
      <c r="AW26" s="216">
        <f>AW27</f>
        <v>0</v>
      </c>
      <c r="AX26" s="216">
        <f>AX27</f>
        <v>0</v>
      </c>
      <c r="AY26" s="216">
        <f>AY27</f>
        <v>0</v>
      </c>
      <c r="AZ26" s="216">
        <f>AZ27</f>
        <v>0</v>
      </c>
      <c r="BA26" s="216">
        <f>BA27</f>
        <v>0</v>
      </c>
      <c r="BB26" s="216">
        <f>BB27</f>
        <v>0</v>
      </c>
      <c r="BC26" s="216">
        <f>BC27</f>
        <v>0</v>
      </c>
      <c r="BD26" s="216">
        <f>BD27</f>
        <v>0</v>
      </c>
      <c r="BE26" s="216">
        <f>BE27</f>
        <v>0</v>
      </c>
      <c r="BF26" s="216">
        <f>BF27</f>
        <v>0</v>
      </c>
      <c r="BG26" s="216">
        <f>BG27</f>
        <v>0</v>
      </c>
      <c r="BH26" s="216">
        <f>BH27</f>
        <v>0</v>
      </c>
      <c r="BI26" s="216">
        <f>BI27</f>
        <v>0</v>
      </c>
      <c r="BJ26" s="216">
        <f>SUM(BJ27:BJ35)</f>
        <v>1.68</v>
      </c>
      <c r="BK26" s="216">
        <f>SUM(BK27:BK35)</f>
        <v>0</v>
      </c>
      <c r="BL26" s="216">
        <f>SUM(BL27:BL35)</f>
        <v>0</v>
      </c>
      <c r="BM26" s="216">
        <f>SUM(BM27:BM35)</f>
        <v>0</v>
      </c>
      <c r="BN26" s="216">
        <f>SUM(BN27:BN35)</f>
        <v>0</v>
      </c>
      <c r="BO26" s="216">
        <f>SUM(BO27:BO35)</f>
        <v>0</v>
      </c>
      <c r="BP26" s="216">
        <f>SUM(BP27:BP35)</f>
        <v>0</v>
      </c>
      <c r="BQ26" s="216">
        <f>SUM(BQ27:BQ35)</f>
        <v>0</v>
      </c>
      <c r="BR26" s="216">
        <f>SUM(BR27:BR35)</f>
        <v>0</v>
      </c>
      <c r="BS26" s="216">
        <f>SUM(BS27:BS35)</f>
        <v>0</v>
      </c>
      <c r="BT26" s="216">
        <f>SUM(BT27:BT35)</f>
        <v>0</v>
      </c>
      <c r="BU26" s="216">
        <f>SUM(BU27:BU35)</f>
        <v>0</v>
      </c>
      <c r="BV26" s="216">
        <f>SUM(BV27:BV35)</f>
        <v>0</v>
      </c>
      <c r="BW26" s="216">
        <f>SUM(BW27:BW35)</f>
        <v>0</v>
      </c>
      <c r="BX26" s="216">
        <f>SUM(BX27:BX35)</f>
        <v>0</v>
      </c>
      <c r="BY26" s="216">
        <f>SUM(BY27:BY35)</f>
        <v>0</v>
      </c>
      <c r="BZ26" s="216">
        <f>SUM(BZ27:BZ35)</f>
        <v>0</v>
      </c>
      <c r="CA26" s="216" t="e">
        <f>SUM(CA27:CA35)</f>
        <v>#REF!</v>
      </c>
      <c r="CB26" s="216">
        <f>SUM(CB27:CB35)</f>
        <v>0</v>
      </c>
      <c r="CC26" s="216">
        <f>SUM(CC27:CC35)</f>
        <v>0</v>
      </c>
      <c r="CD26" s="216">
        <f>SUM(CD27:CD35)</f>
        <v>0</v>
      </c>
      <c r="CE26" s="216">
        <f>SUM(CE27:CE35)</f>
        <v>0</v>
      </c>
      <c r="CF26" s="216">
        <f>SUM(CF27:CF35)</f>
        <v>0</v>
      </c>
      <c r="CG26" s="216">
        <f>SUM(CG27:CG35)</f>
        <v>0</v>
      </c>
      <c r="CH26" s="216" t="e">
        <f>SUM(CH27:CH35)</f>
        <v>#REF!</v>
      </c>
      <c r="CI26" s="216">
        <f>SUM(CI27:CI35)</f>
        <v>0</v>
      </c>
      <c r="CJ26" s="216">
        <f>SUM(CJ27:CJ35)</f>
        <v>0</v>
      </c>
      <c r="CK26" s="216" t="e">
        <f>SUM(CK27:CK35)</f>
        <v>#REF!</v>
      </c>
      <c r="CL26" s="216">
        <f>SUM(CL27:CL35)</f>
        <v>0</v>
      </c>
      <c r="CM26" s="216">
        <f>SUM(CM27:CM35)</f>
        <v>0</v>
      </c>
      <c r="CN26" s="216">
        <f>SUM(CN27:CN35)</f>
        <v>1.9710000000000001</v>
      </c>
      <c r="CO26" s="216">
        <f>SUM(CO27:CO35)</f>
        <v>0</v>
      </c>
      <c r="CP26" s="216">
        <f>SUM(CP27:CP35)</f>
        <v>0</v>
      </c>
      <c r="CQ26" s="216">
        <f>SUM(CQ27:CQ35)</f>
        <v>0</v>
      </c>
      <c r="CR26" s="216" t="e">
        <f>SUM(CR27:CR35)</f>
        <v>#REF!</v>
      </c>
      <c r="CS26" s="216" t="e">
        <f>SUM(CS27:CS35)</f>
        <v>#REF!</v>
      </c>
      <c r="CT26" s="216">
        <f>SUM(CT27:CT35)</f>
        <v>0</v>
      </c>
      <c r="CU26" s="216">
        <f>SUM(CU27:CU35)</f>
        <v>0</v>
      </c>
      <c r="CV26" s="216" t="e">
        <f>SUM(CV27:CV35)</f>
        <v>#REF!</v>
      </c>
      <c r="CW26" s="216" t="e">
        <f>SUM(CW27:CW35)</f>
        <v>#REF!</v>
      </c>
      <c r="CX26" s="216">
        <f>SUM(CX27:CX35)</f>
        <v>0</v>
      </c>
      <c r="CY26" s="216" t="e">
        <f>SUM(CY27:CY35)</f>
        <v>#REF!</v>
      </c>
      <c r="CZ26" s="216">
        <f>SUM(CZ27:CZ35)</f>
        <v>5.04</v>
      </c>
      <c r="DA26" s="216">
        <f>SUM(DA27:DA35)</f>
        <v>0</v>
      </c>
      <c r="DB26" s="216">
        <f>SUM(DB27:DB35)</f>
        <v>1.9710000000000001</v>
      </c>
      <c r="DC26" s="216" t="e">
        <f>SUM(DC27:DC35)</f>
        <v>#REF!</v>
      </c>
      <c r="DD26" s="216">
        <f>SUM(DD27:DD35)</f>
        <v>0</v>
      </c>
      <c r="DE26" s="216">
        <f>SUM(DE27:DE35)</f>
        <v>0</v>
      </c>
      <c r="DF26" s="216" t="e">
        <f>SUM(DF27:DF35)</f>
        <v>#REF!</v>
      </c>
      <c r="DG26" s="216" t="e">
        <f>SUM(DG27:DG35)</f>
        <v>#REF!</v>
      </c>
      <c r="DH26" s="216">
        <f>SUM(DH27:DH35)</f>
        <v>0</v>
      </c>
      <c r="DI26" s="216">
        <f>SUM(DI27:DI35)</f>
        <v>0</v>
      </c>
      <c r="DJ26" s="216" t="e">
        <f>SUM(DJ27:DJ35)</f>
        <v>#REF!</v>
      </c>
      <c r="DK26" s="216" t="e">
        <f>SUM(DK27:DK35)</f>
        <v>#REF!</v>
      </c>
      <c r="DL26" s="321"/>
    </row>
    <row r="27" spans="1:116" ht="118.5" customHeight="1" x14ac:dyDescent="0.25">
      <c r="A27" s="272" t="s">
        <v>171</v>
      </c>
      <c r="B27" s="286" t="s">
        <v>6</v>
      </c>
      <c r="C27" s="270" t="s">
        <v>78</v>
      </c>
      <c r="D27" s="319">
        <f>AF27+AT27+BH27+BV27+CJ27</f>
        <v>0</v>
      </c>
      <c r="E27" s="319" t="e">
        <f>AG27+AU27+BI27+BW27+CK27</f>
        <v>#REF!</v>
      </c>
      <c r="F27" s="320">
        <f>AH27+AV27+BJ27+BX27+CL27</f>
        <v>5.04</v>
      </c>
      <c r="G27" s="319">
        <f>AI27+AW27+BK27+BY27+CM27</f>
        <v>0</v>
      </c>
      <c r="H27" s="319">
        <f>AJ27+AX27+BL27+BZ27+CN27</f>
        <v>0</v>
      </c>
      <c r="I27" s="319" t="e">
        <f>AK27+AY27+BM27+CA27+CO27</f>
        <v>#REF!</v>
      </c>
      <c r="J27" s="319">
        <f>AL27+AZ27+BN27+CB27+CP27</f>
        <v>0</v>
      </c>
      <c r="K27" s="319">
        <f>AM27+BA27+BO27+CC27+CQ27</f>
        <v>0</v>
      </c>
      <c r="L27" s="319" t="e">
        <f>AN27+BB27+BP27+CD27+CR27</f>
        <v>#REF!</v>
      </c>
      <c r="M27" s="319" t="e">
        <f>AO27+BC27+BQ27+CE27+CS27</f>
        <v>#REF!</v>
      </c>
      <c r="N27" s="319">
        <f>AP27+BD27+BR27+CF27+CT27</f>
        <v>0</v>
      </c>
      <c r="O27" s="319">
        <f>AQ27+BE27+BS27+CG27+CU27</f>
        <v>0</v>
      </c>
      <c r="P27" s="319" t="e">
        <f>AR27+BF27+BT27+CH27+CV27</f>
        <v>#REF!</v>
      </c>
      <c r="Q27" s="319" t="e">
        <f>AS27+BG27+BU27+CI27+CW27</f>
        <v>#REF!</v>
      </c>
      <c r="R27" s="319">
        <v>0</v>
      </c>
      <c r="S27" s="319">
        <v>0</v>
      </c>
      <c r="T27" s="319">
        <v>0</v>
      </c>
      <c r="U27" s="319">
        <v>0</v>
      </c>
      <c r="V27" s="319">
        <v>0</v>
      </c>
      <c r="W27" s="319">
        <v>0</v>
      </c>
      <c r="X27" s="319">
        <v>0</v>
      </c>
      <c r="Y27" s="319">
        <v>0</v>
      </c>
      <c r="Z27" s="319">
        <v>0</v>
      </c>
      <c r="AA27" s="319">
        <v>0</v>
      </c>
      <c r="AB27" s="319">
        <v>0</v>
      </c>
      <c r="AC27" s="319">
        <v>0</v>
      </c>
      <c r="AD27" s="319">
        <v>0</v>
      </c>
      <c r="AE27" s="319">
        <v>0</v>
      </c>
      <c r="AF27" s="319">
        <f>'[6]6'!Q28</f>
        <v>0</v>
      </c>
      <c r="AG27" s="319">
        <f>'[6]6'!R28</f>
        <v>0</v>
      </c>
      <c r="AH27" s="320">
        <v>1.68</v>
      </c>
      <c r="AI27" s="319">
        <v>0</v>
      </c>
      <c r="AJ27" s="319">
        <v>0</v>
      </c>
      <c r="AK27" s="319">
        <f>'[6]6'!T28</f>
        <v>0</v>
      </c>
      <c r="AL27" s="319">
        <f>'[6]6'!U28</f>
        <v>0</v>
      </c>
      <c r="AM27" s="319">
        <f>'[6]6'!W28</f>
        <v>0</v>
      </c>
      <c r="AN27" s="319">
        <f>'[6]6'!X28</f>
        <v>0</v>
      </c>
      <c r="AO27" s="319">
        <v>0</v>
      </c>
      <c r="AP27" s="319">
        <v>0</v>
      </c>
      <c r="AQ27" s="319">
        <v>0</v>
      </c>
      <c r="AR27" s="319">
        <f>'[6]6'!Z28</f>
        <v>0</v>
      </c>
      <c r="AS27" s="319">
        <f>'[6]6'!AA28</f>
        <v>0</v>
      </c>
      <c r="AT27" s="319">
        <f>'[6]6'!AC28</f>
        <v>0</v>
      </c>
      <c r="AU27" s="319">
        <f>'[6]6'!AD28</f>
        <v>0</v>
      </c>
      <c r="AV27" s="320">
        <v>1.68</v>
      </c>
      <c r="AW27" s="319">
        <v>0</v>
      </c>
      <c r="AX27" s="319">
        <v>0</v>
      </c>
      <c r="AY27" s="319">
        <f>'[6]6'!AF28</f>
        <v>0</v>
      </c>
      <c r="AZ27" s="319">
        <f>'[6]6'!AG28</f>
        <v>0</v>
      </c>
      <c r="BA27" s="319">
        <f>'[6]6'!AI28</f>
        <v>0</v>
      </c>
      <c r="BB27" s="319">
        <f>'[6]6'!AJ28</f>
        <v>0</v>
      </c>
      <c r="BC27" s="319">
        <f>'[6]6'!AK28</f>
        <v>0</v>
      </c>
      <c r="BD27" s="319">
        <v>0</v>
      </c>
      <c r="BE27" s="319">
        <v>0</v>
      </c>
      <c r="BF27" s="319">
        <f>'[6]6'!AL28</f>
        <v>0</v>
      </c>
      <c r="BG27" s="319">
        <f>'[6]6'!AM28</f>
        <v>0</v>
      </c>
      <c r="BH27" s="319">
        <f>'[6]6'!AO28</f>
        <v>0</v>
      </c>
      <c r="BI27" s="319">
        <f>'[6]6'!AP28</f>
        <v>0</v>
      </c>
      <c r="BJ27" s="320">
        <v>1.68</v>
      </c>
      <c r="BK27" s="319">
        <v>0</v>
      </c>
      <c r="BL27" s="319">
        <v>0</v>
      </c>
      <c r="BM27" s="319">
        <f>'[6]6'!AR28</f>
        <v>0</v>
      </c>
      <c r="BN27" s="319">
        <f>'[6]6'!AS28</f>
        <v>0</v>
      </c>
      <c r="BO27" s="319">
        <f>'[6]6'!AU28</f>
        <v>0</v>
      </c>
      <c r="BP27" s="319">
        <f>'[6]6'!AV28</f>
        <v>0</v>
      </c>
      <c r="BQ27" s="319">
        <f>'[6]6'!AW28</f>
        <v>0</v>
      </c>
      <c r="BR27" s="319">
        <v>0</v>
      </c>
      <c r="BS27" s="319">
        <v>0</v>
      </c>
      <c r="BT27" s="319">
        <f>'[6]6'!AX28</f>
        <v>0</v>
      </c>
      <c r="BU27" s="319">
        <v>0</v>
      </c>
      <c r="BV27" s="319">
        <f>'[6]6'!BC28</f>
        <v>0</v>
      </c>
      <c r="BW27" s="319">
        <f>'[6]6'!BD28</f>
        <v>0</v>
      </c>
      <c r="BX27" s="319">
        <f>'[6]6'!BE28</f>
        <v>0</v>
      </c>
      <c r="BY27" s="319">
        <v>0</v>
      </c>
      <c r="BZ27" s="319">
        <v>0</v>
      </c>
      <c r="CA27" s="319" t="e">
        <f>'[6]6'!BF28</f>
        <v>#REF!</v>
      </c>
      <c r="CB27" s="319">
        <f>'[6]6'!BG28</f>
        <v>0</v>
      </c>
      <c r="CC27" s="319">
        <f>'[6]6'!BI28</f>
        <v>0</v>
      </c>
      <c r="CD27" s="319">
        <f>'[6]6'!BJ28</f>
        <v>0</v>
      </c>
      <c r="CE27" s="319">
        <f>'[6]6'!BK28</f>
        <v>0</v>
      </c>
      <c r="CF27" s="319">
        <v>0</v>
      </c>
      <c r="CG27" s="319">
        <v>0</v>
      </c>
      <c r="CH27" s="319" t="e">
        <f>'[6]6'!BL28</f>
        <v>#REF!</v>
      </c>
      <c r="CI27" s="319">
        <f>'[6]6'!BM28</f>
        <v>0</v>
      </c>
      <c r="CJ27" s="319">
        <f>'[6]6'!BQ28</f>
        <v>0</v>
      </c>
      <c r="CK27" s="319" t="e">
        <f>'[6]6'!BR28</f>
        <v>#REF!</v>
      </c>
      <c r="CL27" s="319">
        <f>'[6]6'!BS28</f>
        <v>0</v>
      </c>
      <c r="CM27" s="319">
        <v>0</v>
      </c>
      <c r="CN27" s="319">
        <v>0</v>
      </c>
      <c r="CO27" s="319">
        <f>'[6]6'!BT28</f>
        <v>0</v>
      </c>
      <c r="CP27" s="319">
        <v>0</v>
      </c>
      <c r="CQ27" s="319">
        <f>'[6]6'!BW28</f>
        <v>0</v>
      </c>
      <c r="CR27" s="319" t="e">
        <f>'[6]6'!BX28</f>
        <v>#REF!</v>
      </c>
      <c r="CS27" s="319" t="e">
        <f>'[6]6'!BY28</f>
        <v>#REF!</v>
      </c>
      <c r="CT27" s="319">
        <v>0</v>
      </c>
      <c r="CU27" s="319">
        <v>0</v>
      </c>
      <c r="CV27" s="319" t="e">
        <f>'[6]6'!BZ28</f>
        <v>#REF!</v>
      </c>
      <c r="CW27" s="319" t="e">
        <f>'[6]6'!CA28</f>
        <v>#REF!</v>
      </c>
      <c r="CX27" s="319">
        <f>AF27+AT27+BH27+BV27+CJ27</f>
        <v>0</v>
      </c>
      <c r="CY27" s="319" t="e">
        <f>AG27+AU27+BI27+BW27+CK27</f>
        <v>#REF!</v>
      </c>
      <c r="CZ27" s="319">
        <f>AH27+AV27+BJ27+BX27+CL27</f>
        <v>5.04</v>
      </c>
      <c r="DA27" s="319">
        <f>AI27+AW27+BK27+BY27+CM27</f>
        <v>0</v>
      </c>
      <c r="DB27" s="319">
        <f>AJ27+AX27+BL27+BZ27+CN27</f>
        <v>0</v>
      </c>
      <c r="DC27" s="319" t="e">
        <f>AK27+AY27+BM27+CA27+CO27</f>
        <v>#REF!</v>
      </c>
      <c r="DD27" s="319">
        <f>AL27+AZ27+BN27+CB27+CP27</f>
        <v>0</v>
      </c>
      <c r="DE27" s="319">
        <f>AM27+BA27+BO27+CC27+CQ27</f>
        <v>0</v>
      </c>
      <c r="DF27" s="319" t="e">
        <f>AN27+BB27+BP27+CD27+CR27</f>
        <v>#REF!</v>
      </c>
      <c r="DG27" s="319" t="e">
        <f>AO27+BC27+BQ27+CE27+CS27</f>
        <v>#REF!</v>
      </c>
      <c r="DH27" s="319">
        <f>AP27+BD27+BR27+CF27+CT27</f>
        <v>0</v>
      </c>
      <c r="DI27" s="319">
        <f>AQ27+BE27+BS27+CG27+CU27</f>
        <v>0</v>
      </c>
      <c r="DJ27" s="319" t="e">
        <f>AR27+BF27+BT27+CH27+CV27</f>
        <v>#REF!</v>
      </c>
      <c r="DK27" s="319" t="e">
        <f>AS27+BG27+BU27+CI27+CW27</f>
        <v>#REF!</v>
      </c>
      <c r="DL27" s="323"/>
    </row>
    <row r="28" spans="1:116" ht="99.75" customHeight="1" x14ac:dyDescent="0.25">
      <c r="A28" s="272" t="s">
        <v>77</v>
      </c>
      <c r="B28" s="286" t="s">
        <v>76</v>
      </c>
      <c r="C28" s="270" t="s">
        <v>78</v>
      </c>
      <c r="D28" s="319">
        <f>AF28+AT28+BH28+BV28+CJ28</f>
        <v>0</v>
      </c>
      <c r="E28" s="319" t="e">
        <f>AG28+AU28+BI28+BW28+CK28</f>
        <v>#REF!</v>
      </c>
      <c r="F28" s="319">
        <f>AH28+AV28+BJ28+BX28+CL28</f>
        <v>0</v>
      </c>
      <c r="G28" s="319">
        <f>AI28+AW28+BK28+BY28+CM28</f>
        <v>0</v>
      </c>
      <c r="H28" s="319">
        <f>AJ28+AX28+BL28+BZ28+CN28</f>
        <v>0</v>
      </c>
      <c r="I28" s="319" t="e">
        <f>AK28+AY28+BM28+CA28+CO28</f>
        <v>#REF!</v>
      </c>
      <c r="J28" s="319">
        <f>AL28+AZ28+BN28+CB28+CP28</f>
        <v>0</v>
      </c>
      <c r="K28" s="319">
        <f>AM28+BA28+BO28+CC28+CQ28</f>
        <v>0</v>
      </c>
      <c r="L28" s="319" t="e">
        <f>AN28+BB28+BP28+CD28+CR28</f>
        <v>#REF!</v>
      </c>
      <c r="M28" s="319" t="e">
        <f>AO28+BC28+BQ28+CE28+CS28</f>
        <v>#REF!</v>
      </c>
      <c r="N28" s="319">
        <f>AP28+BD28+BR28+CF28+CT28</f>
        <v>0</v>
      </c>
      <c r="O28" s="319">
        <f>AQ28+BE28+BS28+CG28+CU28</f>
        <v>0</v>
      </c>
      <c r="P28" s="319" t="e">
        <f>AR28+BF28+BT28+CH28+CV28</f>
        <v>#REF!</v>
      </c>
      <c r="Q28" s="319" t="e">
        <f>AS28+BG28+BU28+CI28+CW28</f>
        <v>#REF!</v>
      </c>
      <c r="R28" s="319">
        <v>0</v>
      </c>
      <c r="S28" s="319">
        <v>0</v>
      </c>
      <c r="T28" s="319">
        <v>0</v>
      </c>
      <c r="U28" s="319">
        <v>0</v>
      </c>
      <c r="V28" s="319">
        <v>0</v>
      </c>
      <c r="W28" s="319">
        <v>0</v>
      </c>
      <c r="X28" s="319">
        <v>0</v>
      </c>
      <c r="Y28" s="319">
        <v>0</v>
      </c>
      <c r="Z28" s="319">
        <v>0</v>
      </c>
      <c r="AA28" s="319">
        <v>0</v>
      </c>
      <c r="AB28" s="319">
        <v>0</v>
      </c>
      <c r="AC28" s="319">
        <v>0</v>
      </c>
      <c r="AD28" s="319">
        <v>0</v>
      </c>
      <c r="AE28" s="319">
        <v>0</v>
      </c>
      <c r="AF28" s="319">
        <v>0</v>
      </c>
      <c r="AG28" s="319">
        <f>'[6]6'!R29</f>
        <v>0</v>
      </c>
      <c r="AH28" s="319">
        <f>'[6]6'!S29</f>
        <v>0</v>
      </c>
      <c r="AI28" s="319">
        <v>0</v>
      </c>
      <c r="AJ28" s="319">
        <v>0</v>
      </c>
      <c r="AK28" s="319">
        <f>'[6]6'!T29</f>
        <v>0</v>
      </c>
      <c r="AL28" s="319">
        <f>'[6]6'!U29</f>
        <v>0</v>
      </c>
      <c r="AM28" s="319">
        <f>'[6]6'!W29</f>
        <v>0</v>
      </c>
      <c r="AN28" s="319">
        <f>'[6]6'!X29</f>
        <v>0</v>
      </c>
      <c r="AO28" s="319">
        <f>'[6]6'!Y29</f>
        <v>0</v>
      </c>
      <c r="AP28" s="319">
        <v>0</v>
      </c>
      <c r="AQ28" s="319">
        <v>0</v>
      </c>
      <c r="AR28" s="319">
        <f>'[6]6'!Z29</f>
        <v>0</v>
      </c>
      <c r="AS28" s="319">
        <v>0</v>
      </c>
      <c r="AT28" s="319">
        <v>0</v>
      </c>
      <c r="AU28" s="319">
        <f>'[6]6'!AD29</f>
        <v>0</v>
      </c>
      <c r="AV28" s="319">
        <f>'[6]6'!AE29</f>
        <v>0</v>
      </c>
      <c r="AW28" s="319">
        <v>0</v>
      </c>
      <c r="AX28" s="319">
        <v>0</v>
      </c>
      <c r="AY28" s="319">
        <f>'[6]6'!AF29</f>
        <v>0</v>
      </c>
      <c r="AZ28" s="319">
        <f>'[6]6'!AG29</f>
        <v>0</v>
      </c>
      <c r="BA28" s="319">
        <f>'[6]6'!AI29</f>
        <v>0</v>
      </c>
      <c r="BB28" s="319">
        <f>'[6]6'!AJ29</f>
        <v>0</v>
      </c>
      <c r="BC28" s="319">
        <f>'[6]6'!AK29</f>
        <v>0</v>
      </c>
      <c r="BD28" s="319">
        <v>0</v>
      </c>
      <c r="BE28" s="319">
        <v>0</v>
      </c>
      <c r="BF28" s="319">
        <f>'[6]6'!AL29</f>
        <v>0</v>
      </c>
      <c r="BG28" s="319">
        <f>'[6]6'!AM29</f>
        <v>0</v>
      </c>
      <c r="BH28" s="319">
        <f>'[6]6'!AO29</f>
        <v>0</v>
      </c>
      <c r="BI28" s="319">
        <f>'[6]6'!AP29</f>
        <v>0</v>
      </c>
      <c r="BJ28" s="319">
        <f>'[6]6'!AQ29</f>
        <v>0</v>
      </c>
      <c r="BK28" s="319">
        <v>0</v>
      </c>
      <c r="BL28" s="319">
        <v>0</v>
      </c>
      <c r="BM28" s="319">
        <f>'[6]6'!AR29</f>
        <v>0</v>
      </c>
      <c r="BN28" s="319">
        <f>'[6]6'!AS29</f>
        <v>0</v>
      </c>
      <c r="BO28" s="319">
        <f>'[6]6'!AU29</f>
        <v>0</v>
      </c>
      <c r="BP28" s="319">
        <f>'[6]6'!AV29</f>
        <v>0</v>
      </c>
      <c r="BQ28" s="319">
        <f>'[6]6'!AW29</f>
        <v>0</v>
      </c>
      <c r="BR28" s="319">
        <v>0</v>
      </c>
      <c r="BS28" s="319">
        <v>0</v>
      </c>
      <c r="BT28" s="319">
        <f>'[6]6'!AX29</f>
        <v>0</v>
      </c>
      <c r="BU28" s="319">
        <f>'[6]6'!AY29</f>
        <v>0</v>
      </c>
      <c r="BV28" s="319">
        <f>'[6]6'!BC29</f>
        <v>0</v>
      </c>
      <c r="BW28" s="319">
        <f>'[6]6'!BD29</f>
        <v>0</v>
      </c>
      <c r="BX28" s="319">
        <f>'[6]6'!BE29</f>
        <v>0</v>
      </c>
      <c r="BY28" s="319">
        <v>0</v>
      </c>
      <c r="BZ28" s="319">
        <v>0</v>
      </c>
      <c r="CA28" s="319" t="e">
        <f>'[6]6'!BF29</f>
        <v>#REF!</v>
      </c>
      <c r="CB28" s="319">
        <f>'[6]6'!BG29</f>
        <v>0</v>
      </c>
      <c r="CC28" s="319">
        <f>'[6]6'!BI29</f>
        <v>0</v>
      </c>
      <c r="CD28" s="319">
        <f>'[6]6'!BJ29</f>
        <v>0</v>
      </c>
      <c r="CE28" s="319">
        <f>'[6]6'!BK29</f>
        <v>0</v>
      </c>
      <c r="CF28" s="319">
        <v>0</v>
      </c>
      <c r="CG28" s="319">
        <v>0</v>
      </c>
      <c r="CH28" s="319" t="e">
        <f>'[6]6'!BL29</f>
        <v>#REF!</v>
      </c>
      <c r="CI28" s="319">
        <v>0</v>
      </c>
      <c r="CJ28" s="319">
        <f>'[6]6'!BQ29</f>
        <v>0</v>
      </c>
      <c r="CK28" s="319" t="e">
        <f>'[6]6'!BR29</f>
        <v>#REF!</v>
      </c>
      <c r="CL28" s="319">
        <f>'[6]6'!BS29</f>
        <v>0</v>
      </c>
      <c r="CM28" s="319">
        <v>0</v>
      </c>
      <c r="CN28" s="319">
        <v>0</v>
      </c>
      <c r="CO28" s="319">
        <f>'[6]6'!BT29</f>
        <v>0</v>
      </c>
      <c r="CP28" s="319">
        <v>0</v>
      </c>
      <c r="CQ28" s="319">
        <f>'[6]6'!BW29</f>
        <v>0</v>
      </c>
      <c r="CR28" s="319" t="e">
        <f>'[6]6'!BX29</f>
        <v>#REF!</v>
      </c>
      <c r="CS28" s="319" t="e">
        <f>'[6]6'!BY29</f>
        <v>#REF!</v>
      </c>
      <c r="CT28" s="319">
        <v>0</v>
      </c>
      <c r="CU28" s="319">
        <v>0</v>
      </c>
      <c r="CV28" s="319" t="e">
        <f>'[6]6'!BZ29</f>
        <v>#REF!</v>
      </c>
      <c r="CW28" s="319" t="e">
        <f>'[6]6'!CA29</f>
        <v>#REF!</v>
      </c>
      <c r="CX28" s="319">
        <f>AF28+AT28+BH28+BV28+CJ28</f>
        <v>0</v>
      </c>
      <c r="CY28" s="319" t="e">
        <f>AG28+AU28+BI28+BW28+CK28</f>
        <v>#REF!</v>
      </c>
      <c r="CZ28" s="319">
        <f>AH28+AV28+BJ28+BX28+CL28</f>
        <v>0</v>
      </c>
      <c r="DA28" s="319">
        <f>AI28+AW28+BK28+BY28+CM28</f>
        <v>0</v>
      </c>
      <c r="DB28" s="319">
        <f>AJ28+AX28+BL28+BZ28+CN28</f>
        <v>0</v>
      </c>
      <c r="DC28" s="319" t="e">
        <f>AK28+AY28+BM28+CA28+CO28</f>
        <v>#REF!</v>
      </c>
      <c r="DD28" s="319">
        <f>AL28+AZ28+BN28+CB28+CP28</f>
        <v>0</v>
      </c>
      <c r="DE28" s="319">
        <f>AM28+BA28+BO28+CC28+CQ28</f>
        <v>0</v>
      </c>
      <c r="DF28" s="319" t="e">
        <f>AN28+BB28+BP28+CD28+CR28</f>
        <v>#REF!</v>
      </c>
      <c r="DG28" s="319" t="e">
        <f>AO28+BC28+BQ28+CE28+CS28</f>
        <v>#REF!</v>
      </c>
      <c r="DH28" s="319">
        <f>AP28+BD28+BR28+CF28+CT28</f>
        <v>0</v>
      </c>
      <c r="DI28" s="319">
        <f>AQ28+BE28+BS28+CG28+CU28</f>
        <v>0</v>
      </c>
      <c r="DJ28" s="319" t="e">
        <f>AR28+BF28+BT28+CH28+CV28</f>
        <v>#REF!</v>
      </c>
      <c r="DK28" s="319" t="e">
        <f>AS28+BG28+BU28+CI28+CW28</f>
        <v>#REF!</v>
      </c>
      <c r="DL28" s="323"/>
    </row>
    <row r="29" spans="1:116" ht="99.75" customHeight="1" x14ac:dyDescent="0.25">
      <c r="A29" s="272" t="s">
        <v>169</v>
      </c>
      <c r="B29" s="271" t="s">
        <v>93</v>
      </c>
      <c r="C29" s="270" t="s">
        <v>78</v>
      </c>
      <c r="D29" s="319">
        <f>AF29+AT29+BH29+BV29+CJ29</f>
        <v>0</v>
      </c>
      <c r="E29" s="319" t="e">
        <f>AG29+AU29+BI29+BW29+CK29</f>
        <v>#REF!</v>
      </c>
      <c r="F29" s="319">
        <f>AH29+AV29+BJ29+BX29+CL29</f>
        <v>0</v>
      </c>
      <c r="G29" s="319">
        <f>AI29+AW29+BK29+BY29+CM29</f>
        <v>0</v>
      </c>
      <c r="H29" s="319">
        <f>AJ29+AX29+BL29+BZ29+CN29</f>
        <v>0</v>
      </c>
      <c r="I29" s="319" t="e">
        <f>AK29+AY29+BM29+CA29+CO29</f>
        <v>#REF!</v>
      </c>
      <c r="J29" s="319">
        <f>AL29+AZ29+BN29+CB29+CP29</f>
        <v>0</v>
      </c>
      <c r="K29" s="319">
        <f>AM29+BA29+BO29+CC29+CQ29</f>
        <v>0</v>
      </c>
      <c r="L29" s="319" t="e">
        <f>AN29+BB29+BP29+CD29+CR29</f>
        <v>#REF!</v>
      </c>
      <c r="M29" s="319" t="e">
        <f>AO29+BC29+BQ29+CE29+CS29</f>
        <v>#REF!</v>
      </c>
      <c r="N29" s="319">
        <f>AP29+BD29+BR29+CF29+CT29</f>
        <v>0</v>
      </c>
      <c r="O29" s="319">
        <f>AQ29+BE29+BS29+CG29+CU29</f>
        <v>0</v>
      </c>
      <c r="P29" s="319" t="e">
        <f>AR29+BF29+BT29+CH29+CV29</f>
        <v>#REF!</v>
      </c>
      <c r="Q29" s="319" t="e">
        <f>AS29+BG29+BU29+CI29+CW29</f>
        <v>#REF!</v>
      </c>
      <c r="R29" s="319">
        <v>0</v>
      </c>
      <c r="S29" s="319">
        <v>0</v>
      </c>
      <c r="T29" s="319">
        <v>0</v>
      </c>
      <c r="U29" s="319">
        <v>0</v>
      </c>
      <c r="V29" s="319">
        <v>0</v>
      </c>
      <c r="W29" s="319">
        <v>0</v>
      </c>
      <c r="X29" s="319">
        <v>0</v>
      </c>
      <c r="Y29" s="319">
        <v>0</v>
      </c>
      <c r="Z29" s="319">
        <v>0</v>
      </c>
      <c r="AA29" s="319">
        <v>0</v>
      </c>
      <c r="AB29" s="319">
        <v>0</v>
      </c>
      <c r="AC29" s="319">
        <v>0</v>
      </c>
      <c r="AD29" s="319">
        <v>0</v>
      </c>
      <c r="AE29" s="319">
        <v>0</v>
      </c>
      <c r="AF29" s="319">
        <v>0</v>
      </c>
      <c r="AG29" s="319">
        <f>'[6]6'!R30</f>
        <v>0</v>
      </c>
      <c r="AH29" s="319">
        <f>'[6]6'!S30</f>
        <v>0</v>
      </c>
      <c r="AI29" s="319">
        <v>0</v>
      </c>
      <c r="AJ29" s="319">
        <v>0</v>
      </c>
      <c r="AK29" s="319">
        <f>'[6]6'!T30</f>
        <v>0</v>
      </c>
      <c r="AL29" s="319">
        <f>'[6]6'!U30</f>
        <v>0</v>
      </c>
      <c r="AM29" s="319">
        <f>'[6]6'!W30</f>
        <v>0</v>
      </c>
      <c r="AN29" s="319">
        <f>'[6]6'!X30</f>
        <v>0</v>
      </c>
      <c r="AO29" s="319">
        <f>'[6]6'!Y30</f>
        <v>0</v>
      </c>
      <c r="AP29" s="319">
        <v>0</v>
      </c>
      <c r="AQ29" s="319">
        <v>0</v>
      </c>
      <c r="AR29" s="319">
        <f>'[6]6'!Z30</f>
        <v>0</v>
      </c>
      <c r="AS29" s="319">
        <f>'[6]6'!AA30</f>
        <v>0</v>
      </c>
      <c r="AT29" s="319">
        <f>'[6]6'!AC30</f>
        <v>0</v>
      </c>
      <c r="AU29" s="319">
        <f>'[6]6'!AD30</f>
        <v>0</v>
      </c>
      <c r="AV29" s="319">
        <f>'[6]6'!AE30</f>
        <v>0</v>
      </c>
      <c r="AW29" s="319">
        <v>0</v>
      </c>
      <c r="AX29" s="319">
        <v>0</v>
      </c>
      <c r="AY29" s="319">
        <f>'[6]6'!AF30</f>
        <v>0</v>
      </c>
      <c r="AZ29" s="319">
        <f>'[6]6'!AG30</f>
        <v>0</v>
      </c>
      <c r="BA29" s="319">
        <f>'[6]6'!AI30</f>
        <v>0</v>
      </c>
      <c r="BB29" s="319">
        <f>'[6]6'!AJ30</f>
        <v>0</v>
      </c>
      <c r="BC29" s="319">
        <f>'[6]6'!AK30</f>
        <v>0</v>
      </c>
      <c r="BD29" s="319">
        <v>0</v>
      </c>
      <c r="BE29" s="319">
        <v>0</v>
      </c>
      <c r="BF29" s="319">
        <f>'[6]6'!AL30</f>
        <v>0</v>
      </c>
      <c r="BG29" s="319">
        <f>'[6]6'!AM30</f>
        <v>0</v>
      </c>
      <c r="BH29" s="319">
        <f>'[6]6'!AO30</f>
        <v>0</v>
      </c>
      <c r="BI29" s="319">
        <v>0</v>
      </c>
      <c r="BJ29" s="319">
        <f>'[6]6'!AQ30</f>
        <v>0</v>
      </c>
      <c r="BK29" s="319">
        <v>0</v>
      </c>
      <c r="BL29" s="319">
        <v>0</v>
      </c>
      <c r="BM29" s="319">
        <f>'[6]6'!AR30</f>
        <v>0</v>
      </c>
      <c r="BN29" s="319">
        <f>'[6]6'!AS30</f>
        <v>0</v>
      </c>
      <c r="BO29" s="319">
        <f>'[6]6'!AU30</f>
        <v>0</v>
      </c>
      <c r="BP29" s="319">
        <f>'[6]6'!AV30</f>
        <v>0</v>
      </c>
      <c r="BQ29" s="319">
        <f>'[6]6'!AW30</f>
        <v>0</v>
      </c>
      <c r="BR29" s="319">
        <v>0</v>
      </c>
      <c r="BS29" s="319">
        <v>0</v>
      </c>
      <c r="BT29" s="319">
        <f>'[6]6'!AX30</f>
        <v>0</v>
      </c>
      <c r="BU29" s="319">
        <f>'[6]6'!AY30</f>
        <v>0</v>
      </c>
      <c r="BV29" s="319">
        <f>'[6]6'!BC30</f>
        <v>0</v>
      </c>
      <c r="BW29" s="319">
        <f>'[6]6'!BD30</f>
        <v>0</v>
      </c>
      <c r="BX29" s="319">
        <f>'[6]6'!BE30</f>
        <v>0</v>
      </c>
      <c r="BY29" s="319">
        <v>0</v>
      </c>
      <c r="BZ29" s="319">
        <v>0</v>
      </c>
      <c r="CA29" s="319" t="e">
        <f>'[6]6'!BF30</f>
        <v>#REF!</v>
      </c>
      <c r="CB29" s="319">
        <f>'[6]6'!BG30</f>
        <v>0</v>
      </c>
      <c r="CC29" s="319">
        <f>'[6]6'!BI30</f>
        <v>0</v>
      </c>
      <c r="CD29" s="319">
        <f>'[6]6'!BJ30</f>
        <v>0</v>
      </c>
      <c r="CE29" s="319">
        <f>'[6]6'!BK30</f>
        <v>0</v>
      </c>
      <c r="CF29" s="319">
        <v>0</v>
      </c>
      <c r="CG29" s="319">
        <v>0</v>
      </c>
      <c r="CH29" s="319" t="e">
        <f>'[6]6'!BL30</f>
        <v>#REF!</v>
      </c>
      <c r="CI29" s="319">
        <f>'[6]6'!BM30</f>
        <v>0</v>
      </c>
      <c r="CJ29" s="319">
        <f>'[6]6'!BQ30</f>
        <v>0</v>
      </c>
      <c r="CK29" s="319" t="e">
        <f>'[6]6'!BR30</f>
        <v>#REF!</v>
      </c>
      <c r="CL29" s="319">
        <f>'[6]6'!BS30</f>
        <v>0</v>
      </c>
      <c r="CM29" s="319">
        <v>0</v>
      </c>
      <c r="CN29" s="319">
        <v>0</v>
      </c>
      <c r="CO29" s="319">
        <f>'[6]6'!BT30</f>
        <v>0</v>
      </c>
      <c r="CP29" s="319">
        <f>'[6]6'!BU30</f>
        <v>0</v>
      </c>
      <c r="CQ29" s="319">
        <f>'[6]6'!BW30</f>
        <v>0</v>
      </c>
      <c r="CR29" s="319" t="e">
        <f>'[6]6'!BX30</f>
        <v>#REF!</v>
      </c>
      <c r="CS29" s="319" t="e">
        <f>'[6]6'!BY30</f>
        <v>#REF!</v>
      </c>
      <c r="CT29" s="319">
        <v>0</v>
      </c>
      <c r="CU29" s="319">
        <v>0</v>
      </c>
      <c r="CV29" s="319" t="e">
        <f>'[6]6'!BZ30</f>
        <v>#REF!</v>
      </c>
      <c r="CW29" s="319" t="e">
        <f>'[6]6'!CA30</f>
        <v>#REF!</v>
      </c>
      <c r="CX29" s="319">
        <f>AF29+AT29+BH29+BV29+CJ29</f>
        <v>0</v>
      </c>
      <c r="CY29" s="319" t="e">
        <f>AG29+AU29+BI29+BW29+CK29</f>
        <v>#REF!</v>
      </c>
      <c r="CZ29" s="319">
        <f>AH29+AV29+BJ29+BX29+CL29</f>
        <v>0</v>
      </c>
      <c r="DA29" s="319">
        <f>AI29+AW29+BK29+BY29+CM29</f>
        <v>0</v>
      </c>
      <c r="DB29" s="319">
        <f>AJ29+AX29+BL29+BZ29+CN29</f>
        <v>0</v>
      </c>
      <c r="DC29" s="319" t="e">
        <f>AK29+AY29+BM29+CA29+CO29</f>
        <v>#REF!</v>
      </c>
      <c r="DD29" s="319">
        <f>AL29+AZ29+BN29+CB29+CP29</f>
        <v>0</v>
      </c>
      <c r="DE29" s="319">
        <f>AM29+BA29+BO29+CC29+CQ29</f>
        <v>0</v>
      </c>
      <c r="DF29" s="319" t="e">
        <f>AN29+BB29+BP29+CD29+CR29</f>
        <v>#REF!</v>
      </c>
      <c r="DG29" s="319" t="e">
        <f>AO29+BC29+BQ29+CE29+CS29</f>
        <v>#REF!</v>
      </c>
      <c r="DH29" s="319">
        <f>AP29+BD29+BR29+CF29+CT29</f>
        <v>0</v>
      </c>
      <c r="DI29" s="319">
        <f>AQ29+BE29+BS29+CG29+CU29</f>
        <v>0</v>
      </c>
      <c r="DJ29" s="319" t="e">
        <f>AR29+BF29+BT29+CH29+CV29</f>
        <v>#REF!</v>
      </c>
      <c r="DK29" s="319" t="e">
        <f>AS29+BG29+BU29+CI29+CW29</f>
        <v>#REF!</v>
      </c>
      <c r="DL29" s="321"/>
    </row>
    <row r="30" spans="1:116" ht="78.75" x14ac:dyDescent="0.25">
      <c r="A30" s="272" t="s">
        <v>168</v>
      </c>
      <c r="B30" s="271" t="s">
        <v>91</v>
      </c>
      <c r="C30" s="270" t="s">
        <v>75</v>
      </c>
      <c r="D30" s="319">
        <f>AF30+AT30+BH30+BV30+CJ30</f>
        <v>0</v>
      </c>
      <c r="E30" s="319" t="e">
        <f>AG30+AU30+BI30+BW30+CK30</f>
        <v>#REF!</v>
      </c>
      <c r="F30" s="319">
        <f>AH30+AV30+BJ30+BX30+CL30</f>
        <v>0</v>
      </c>
      <c r="G30" s="319">
        <f>AI30+AW30+BK30+BY30+CM30</f>
        <v>0</v>
      </c>
      <c r="H30" s="319">
        <f>AJ30+AX30+BL30+BZ30+CN30</f>
        <v>0</v>
      </c>
      <c r="I30" s="319" t="e">
        <f>AK30+AY30+BM30+CA30+CO30</f>
        <v>#REF!</v>
      </c>
      <c r="J30" s="319">
        <f>AL30+AZ30+BN30+CB30+CP30</f>
        <v>0</v>
      </c>
      <c r="K30" s="319">
        <f>AM30+BA30+BO30+CC30+CQ30</f>
        <v>0</v>
      </c>
      <c r="L30" s="319" t="e">
        <f>AN30+BB30+BP30+CD30+CR30</f>
        <v>#REF!</v>
      </c>
      <c r="M30" s="319" t="e">
        <f>AO30+BC30+BQ30+CE30+CS30</f>
        <v>#REF!</v>
      </c>
      <c r="N30" s="319">
        <f>AP30+BD30+BR30+CF30+CT30</f>
        <v>0</v>
      </c>
      <c r="O30" s="319">
        <f>AQ30+BE30+BS30+CG30+CU30</f>
        <v>0</v>
      </c>
      <c r="P30" s="319" t="e">
        <f>AR30+BF30+BT30+CH30+CV30</f>
        <v>#REF!</v>
      </c>
      <c r="Q30" s="319" t="e">
        <f>AS30+BG30+BU30+CI30+CW30</f>
        <v>#REF!</v>
      </c>
      <c r="R30" s="319">
        <v>0</v>
      </c>
      <c r="S30" s="319">
        <v>0</v>
      </c>
      <c r="T30" s="319">
        <v>0</v>
      </c>
      <c r="U30" s="319">
        <v>0</v>
      </c>
      <c r="V30" s="319">
        <v>0</v>
      </c>
      <c r="W30" s="319">
        <v>0</v>
      </c>
      <c r="X30" s="319">
        <v>0</v>
      </c>
      <c r="Y30" s="319">
        <v>0</v>
      </c>
      <c r="Z30" s="319">
        <v>0</v>
      </c>
      <c r="AA30" s="319">
        <v>0</v>
      </c>
      <c r="AB30" s="319">
        <v>0</v>
      </c>
      <c r="AC30" s="319">
        <v>0</v>
      </c>
      <c r="AD30" s="319">
        <v>0</v>
      </c>
      <c r="AE30" s="319">
        <v>0</v>
      </c>
      <c r="AF30" s="319">
        <v>0</v>
      </c>
      <c r="AG30" s="319">
        <f>'[6]6'!R31</f>
        <v>0</v>
      </c>
      <c r="AH30" s="319">
        <f>'[6]6'!S31</f>
        <v>0</v>
      </c>
      <c r="AI30" s="319">
        <v>0</v>
      </c>
      <c r="AJ30" s="319">
        <v>0</v>
      </c>
      <c r="AK30" s="319">
        <f>'[6]6'!T31</f>
        <v>0</v>
      </c>
      <c r="AL30" s="319">
        <f>'[6]6'!U31</f>
        <v>0</v>
      </c>
      <c r="AM30" s="319">
        <f>'[6]6'!W31</f>
        <v>0</v>
      </c>
      <c r="AN30" s="319">
        <f>'[6]6'!X31</f>
        <v>0</v>
      </c>
      <c r="AO30" s="319">
        <f>'[6]6'!Y31</f>
        <v>0</v>
      </c>
      <c r="AP30" s="319">
        <v>0</v>
      </c>
      <c r="AQ30" s="319">
        <v>0</v>
      </c>
      <c r="AR30" s="319">
        <f>'[6]6'!Z31</f>
        <v>0</v>
      </c>
      <c r="AS30" s="319">
        <f>'[6]6'!AA31</f>
        <v>0</v>
      </c>
      <c r="AT30" s="319">
        <f>'[6]6'!AC31</f>
        <v>0</v>
      </c>
      <c r="AU30" s="319">
        <f>'[6]6'!AD31</f>
        <v>0</v>
      </c>
      <c r="AV30" s="319">
        <f>'[6]6'!AE31</f>
        <v>0</v>
      </c>
      <c r="AW30" s="319">
        <v>0</v>
      </c>
      <c r="AX30" s="319">
        <v>0</v>
      </c>
      <c r="AY30" s="319">
        <f>'[6]6'!AF31</f>
        <v>0</v>
      </c>
      <c r="AZ30" s="319">
        <f>'[6]6'!AG31</f>
        <v>0</v>
      </c>
      <c r="BA30" s="319">
        <f>'[6]6'!AI31</f>
        <v>0</v>
      </c>
      <c r="BB30" s="319">
        <f>'[6]6'!AJ31</f>
        <v>0</v>
      </c>
      <c r="BC30" s="319">
        <f>'[6]6'!AK31</f>
        <v>0</v>
      </c>
      <c r="BD30" s="319">
        <v>0</v>
      </c>
      <c r="BE30" s="319">
        <v>0</v>
      </c>
      <c r="BF30" s="319">
        <f>'[6]6'!AL31</f>
        <v>0</v>
      </c>
      <c r="BG30" s="319">
        <f>'[6]6'!AM31</f>
        <v>0</v>
      </c>
      <c r="BH30" s="319">
        <f>'[6]6'!AO31</f>
        <v>0</v>
      </c>
      <c r="BI30" s="319">
        <v>0</v>
      </c>
      <c r="BJ30" s="319">
        <f>'[6]6'!AQ31</f>
        <v>0</v>
      </c>
      <c r="BK30" s="319">
        <v>0</v>
      </c>
      <c r="BL30" s="319">
        <v>0</v>
      </c>
      <c r="BM30" s="319">
        <f>'[6]6'!AR31</f>
        <v>0</v>
      </c>
      <c r="BN30" s="319">
        <f>'[6]6'!AS31</f>
        <v>0</v>
      </c>
      <c r="BO30" s="319">
        <f>'[6]6'!AU31</f>
        <v>0</v>
      </c>
      <c r="BP30" s="319">
        <f>'[6]6'!AV31</f>
        <v>0</v>
      </c>
      <c r="BQ30" s="319">
        <f>'[6]6'!AW31</f>
        <v>0</v>
      </c>
      <c r="BR30" s="319">
        <v>0</v>
      </c>
      <c r="BS30" s="319">
        <v>0</v>
      </c>
      <c r="BT30" s="319">
        <f>'[6]6'!AX31</f>
        <v>0</v>
      </c>
      <c r="BU30" s="319">
        <f>'[6]6'!AY31</f>
        <v>0</v>
      </c>
      <c r="BV30" s="319">
        <f>'[6]6'!BC31</f>
        <v>0</v>
      </c>
      <c r="BW30" s="319">
        <f>'[6]6'!BD31</f>
        <v>0</v>
      </c>
      <c r="BX30" s="319">
        <f>'[6]6'!BE31</f>
        <v>0</v>
      </c>
      <c r="BY30" s="319">
        <v>0</v>
      </c>
      <c r="BZ30" s="319">
        <v>0</v>
      </c>
      <c r="CA30" s="319" t="e">
        <f>'[6]6'!BF31</f>
        <v>#REF!</v>
      </c>
      <c r="CB30" s="319">
        <f>'[6]6'!BG31</f>
        <v>0</v>
      </c>
      <c r="CC30" s="319">
        <f>'[6]6'!BI31</f>
        <v>0</v>
      </c>
      <c r="CD30" s="319">
        <f>'[6]6'!BJ31</f>
        <v>0</v>
      </c>
      <c r="CE30" s="319">
        <f>'[6]6'!BK31</f>
        <v>0</v>
      </c>
      <c r="CF30" s="319">
        <v>0</v>
      </c>
      <c r="CG30" s="319">
        <v>0</v>
      </c>
      <c r="CH30" s="319" t="e">
        <f>'[6]6'!BL31</f>
        <v>#REF!</v>
      </c>
      <c r="CI30" s="319">
        <f>'[6]6'!BM31</f>
        <v>0</v>
      </c>
      <c r="CJ30" s="319">
        <f>'[6]6'!BQ31</f>
        <v>0</v>
      </c>
      <c r="CK30" s="319" t="e">
        <f>'[6]6'!BR31</f>
        <v>#REF!</v>
      </c>
      <c r="CL30" s="319">
        <f>'[6]6'!BS31</f>
        <v>0</v>
      </c>
      <c r="CM30" s="319">
        <v>0</v>
      </c>
      <c r="CN30" s="319">
        <v>0</v>
      </c>
      <c r="CO30" s="319">
        <f>'[6]6'!BT31</f>
        <v>0</v>
      </c>
      <c r="CP30" s="319">
        <f>'[6]6'!BU31</f>
        <v>0</v>
      </c>
      <c r="CQ30" s="319">
        <f>'[6]6'!BW31</f>
        <v>0</v>
      </c>
      <c r="CR30" s="319" t="e">
        <f>'[6]6'!BX31</f>
        <v>#REF!</v>
      </c>
      <c r="CS30" s="319" t="e">
        <f>'[6]6'!BY31</f>
        <v>#REF!</v>
      </c>
      <c r="CT30" s="319">
        <v>0</v>
      </c>
      <c r="CU30" s="319">
        <v>0</v>
      </c>
      <c r="CV30" s="319" t="e">
        <f>'[6]6'!BZ31</f>
        <v>#REF!</v>
      </c>
      <c r="CW30" s="319" t="e">
        <f>'[6]6'!CA31</f>
        <v>#REF!</v>
      </c>
      <c r="CX30" s="319">
        <f>AF30+AT30+BH30+BV30+CJ30</f>
        <v>0</v>
      </c>
      <c r="CY30" s="319" t="e">
        <f>AG30+AU30+BI30+BW30+CK30</f>
        <v>#REF!</v>
      </c>
      <c r="CZ30" s="319">
        <f>AH30+AV30+BJ30+BX30+CL30</f>
        <v>0</v>
      </c>
      <c r="DA30" s="319">
        <f>AI30+AW30+BK30+BY30+CM30</f>
        <v>0</v>
      </c>
      <c r="DB30" s="319">
        <f>AJ30+AX30+BL30+BZ30+CN30</f>
        <v>0</v>
      </c>
      <c r="DC30" s="319" t="e">
        <f>AK30+AY30+BM30+CA30+CO30</f>
        <v>#REF!</v>
      </c>
      <c r="DD30" s="319">
        <f>AL30+AZ30+BN30+CB30+CP30</f>
        <v>0</v>
      </c>
      <c r="DE30" s="319">
        <f>AM30+BA30+BO30+CC30+CQ30</f>
        <v>0</v>
      </c>
      <c r="DF30" s="319" t="e">
        <f>AN30+BB30+BP30+CD30+CR30</f>
        <v>#REF!</v>
      </c>
      <c r="DG30" s="319" t="e">
        <f>AO30+BC30+BQ30+CE30+CS30</f>
        <v>#REF!</v>
      </c>
      <c r="DH30" s="319">
        <f>AP30+BD30+BR30+CF30+CT30</f>
        <v>0</v>
      </c>
      <c r="DI30" s="319">
        <f>AQ30+BE30+BS30+CG30+CU30</f>
        <v>0</v>
      </c>
      <c r="DJ30" s="319" t="e">
        <f>AR30+BF30+BT30+CH30+CV30</f>
        <v>#REF!</v>
      </c>
      <c r="DK30" s="319" t="e">
        <f>AS30+BG30+BU30+CI30+CW30</f>
        <v>#REF!</v>
      </c>
      <c r="DL30" s="219"/>
    </row>
    <row r="31" spans="1:116" ht="78.75" x14ac:dyDescent="0.25">
      <c r="A31" s="272" t="s">
        <v>167</v>
      </c>
      <c r="B31" s="271" t="s">
        <v>88</v>
      </c>
      <c r="C31" s="270" t="s">
        <v>75</v>
      </c>
      <c r="D31" s="319">
        <f>AF31+AT31+BH31+BV31+CJ31</f>
        <v>0</v>
      </c>
      <c r="E31" s="319" t="e">
        <f>AG31+AU31+BI31+BW31+CK31</f>
        <v>#REF!</v>
      </c>
      <c r="F31" s="319">
        <f>AH31+AV31+BJ31+BX31+CL31</f>
        <v>0</v>
      </c>
      <c r="G31" s="319">
        <f>AI31+AW31+BK31+BY31+CM31</f>
        <v>0</v>
      </c>
      <c r="H31" s="319">
        <f>AJ31+AX31+BL31+BZ31+CN31</f>
        <v>0</v>
      </c>
      <c r="I31" s="319" t="e">
        <f>AK31+AY31+BM31+CA31+CO31</f>
        <v>#REF!</v>
      </c>
      <c r="J31" s="319">
        <f>AL31+AZ31+BN31+CB31+CP31</f>
        <v>0</v>
      </c>
      <c r="K31" s="319">
        <f>AM31+BA31+BO31+CC31+CQ31</f>
        <v>0</v>
      </c>
      <c r="L31" s="319" t="e">
        <f>AN31+BB31+BP31+CD31+CR31</f>
        <v>#REF!</v>
      </c>
      <c r="M31" s="319" t="e">
        <f>AO31+BC31+BQ31+CE31+CS31</f>
        <v>#REF!</v>
      </c>
      <c r="N31" s="319">
        <f>AP31+BD31+BR31+CF31+CT31</f>
        <v>0</v>
      </c>
      <c r="O31" s="319">
        <f>AQ31+BE31+BS31+CG31+CU31</f>
        <v>0</v>
      </c>
      <c r="P31" s="319" t="e">
        <f>AR31+BF31+BT31+CH31+CV31</f>
        <v>#REF!</v>
      </c>
      <c r="Q31" s="319" t="e">
        <f>AS31+BG31+BU31+CI31+CW31</f>
        <v>#REF!</v>
      </c>
      <c r="R31" s="319">
        <v>0</v>
      </c>
      <c r="S31" s="319">
        <v>0</v>
      </c>
      <c r="T31" s="319">
        <v>0</v>
      </c>
      <c r="U31" s="319">
        <v>0</v>
      </c>
      <c r="V31" s="319">
        <v>0</v>
      </c>
      <c r="W31" s="319">
        <v>0</v>
      </c>
      <c r="X31" s="319">
        <v>0</v>
      </c>
      <c r="Y31" s="319">
        <v>0</v>
      </c>
      <c r="Z31" s="319">
        <v>0</v>
      </c>
      <c r="AA31" s="319">
        <v>0</v>
      </c>
      <c r="AB31" s="319">
        <v>0</v>
      </c>
      <c r="AC31" s="319">
        <v>0</v>
      </c>
      <c r="AD31" s="319">
        <v>0</v>
      </c>
      <c r="AE31" s="319">
        <v>0</v>
      </c>
      <c r="AF31" s="319">
        <v>0</v>
      </c>
      <c r="AG31" s="319">
        <f>'[6]6'!R32</f>
        <v>0</v>
      </c>
      <c r="AH31" s="319">
        <f>'[6]6'!S32</f>
        <v>0</v>
      </c>
      <c r="AI31" s="319">
        <v>0</v>
      </c>
      <c r="AJ31" s="319">
        <v>0</v>
      </c>
      <c r="AK31" s="319">
        <f>'[6]6'!T32</f>
        <v>0</v>
      </c>
      <c r="AL31" s="319">
        <f>'[6]6'!U32</f>
        <v>0</v>
      </c>
      <c r="AM31" s="319">
        <f>'[6]6'!W32</f>
        <v>0</v>
      </c>
      <c r="AN31" s="319">
        <f>'[6]6'!X32</f>
        <v>0</v>
      </c>
      <c r="AO31" s="319">
        <f>'[6]6'!Y32</f>
        <v>0</v>
      </c>
      <c r="AP31" s="319">
        <v>0</v>
      </c>
      <c r="AQ31" s="319">
        <v>0</v>
      </c>
      <c r="AR31" s="319">
        <f>'[6]6'!Z32</f>
        <v>0</v>
      </c>
      <c r="AS31" s="319">
        <f>'[6]6'!AA32</f>
        <v>0</v>
      </c>
      <c r="AT31" s="319">
        <f>'[6]6'!AC32</f>
        <v>0</v>
      </c>
      <c r="AU31" s="319">
        <f>'[6]6'!AD32</f>
        <v>0</v>
      </c>
      <c r="AV31" s="319">
        <f>'[6]6'!AE32</f>
        <v>0</v>
      </c>
      <c r="AW31" s="319">
        <v>0</v>
      </c>
      <c r="AX31" s="319">
        <v>0</v>
      </c>
      <c r="AY31" s="319">
        <f>'[6]6'!AF32</f>
        <v>0</v>
      </c>
      <c r="AZ31" s="319">
        <f>'[6]6'!AG32</f>
        <v>0</v>
      </c>
      <c r="BA31" s="319">
        <f>'[6]6'!AI32</f>
        <v>0</v>
      </c>
      <c r="BB31" s="319">
        <f>'[6]6'!AJ32</f>
        <v>0</v>
      </c>
      <c r="BC31" s="319">
        <f>'[6]6'!AK32</f>
        <v>0</v>
      </c>
      <c r="BD31" s="319">
        <v>0</v>
      </c>
      <c r="BE31" s="319">
        <v>0</v>
      </c>
      <c r="BF31" s="319">
        <f>'[6]6'!AL32</f>
        <v>0</v>
      </c>
      <c r="BG31" s="319">
        <f>'[6]6'!AM32</f>
        <v>0</v>
      </c>
      <c r="BH31" s="319">
        <f>'[6]6'!AO32</f>
        <v>0</v>
      </c>
      <c r="BI31" s="319">
        <f>'[6]6'!AP32</f>
        <v>0</v>
      </c>
      <c r="BJ31" s="319">
        <v>0</v>
      </c>
      <c r="BK31" s="319">
        <v>0</v>
      </c>
      <c r="BL31" s="319">
        <v>0</v>
      </c>
      <c r="BM31" s="319">
        <f>'[6]6'!AR32</f>
        <v>0</v>
      </c>
      <c r="BN31" s="319">
        <f>'[6]6'!AS32</f>
        <v>0</v>
      </c>
      <c r="BO31" s="319">
        <f>'[6]6'!AU32</f>
        <v>0</v>
      </c>
      <c r="BP31" s="319">
        <f>'[6]6'!AV32</f>
        <v>0</v>
      </c>
      <c r="BQ31" s="319">
        <f>'[6]6'!AW32</f>
        <v>0</v>
      </c>
      <c r="BR31" s="319">
        <v>0</v>
      </c>
      <c r="BS31" s="319">
        <v>0</v>
      </c>
      <c r="BT31" s="319">
        <f>'[6]6'!AX32</f>
        <v>0</v>
      </c>
      <c r="BU31" s="319">
        <f>'[6]6'!AY32</f>
        <v>0</v>
      </c>
      <c r="BV31" s="319">
        <f>'[6]6'!BC32</f>
        <v>0</v>
      </c>
      <c r="BW31" s="319">
        <f>'[6]6'!BD32</f>
        <v>0</v>
      </c>
      <c r="BX31" s="319">
        <f>'[6]6'!BE32</f>
        <v>0</v>
      </c>
      <c r="BY31" s="319">
        <v>0</v>
      </c>
      <c r="BZ31" s="319">
        <v>0</v>
      </c>
      <c r="CA31" s="319" t="e">
        <f>'[6]6'!BF32</f>
        <v>#REF!</v>
      </c>
      <c r="CB31" s="319">
        <f>'[6]6'!BG32</f>
        <v>0</v>
      </c>
      <c r="CC31" s="319">
        <f>'[6]6'!BI32</f>
        <v>0</v>
      </c>
      <c r="CD31" s="319">
        <f>'[6]6'!BJ32</f>
        <v>0</v>
      </c>
      <c r="CE31" s="319">
        <f>'[6]6'!BK32</f>
        <v>0</v>
      </c>
      <c r="CF31" s="319">
        <v>0</v>
      </c>
      <c r="CG31" s="319">
        <v>0</v>
      </c>
      <c r="CH31" s="319" t="e">
        <f>'[6]6'!BL32</f>
        <v>#REF!</v>
      </c>
      <c r="CI31" s="319">
        <v>0</v>
      </c>
      <c r="CJ31" s="319">
        <f>'[6]6'!BQ32</f>
        <v>0</v>
      </c>
      <c r="CK31" s="319" t="e">
        <f>'[6]6'!BR32</f>
        <v>#REF!</v>
      </c>
      <c r="CL31" s="319">
        <f>'[6]6'!BS32</f>
        <v>0</v>
      </c>
      <c r="CM31" s="319">
        <v>0</v>
      </c>
      <c r="CN31" s="319">
        <v>0</v>
      </c>
      <c r="CO31" s="319">
        <f>'[6]6'!BT32</f>
        <v>0</v>
      </c>
      <c r="CP31" s="319">
        <f>'[6]6'!BU32</f>
        <v>0</v>
      </c>
      <c r="CQ31" s="319">
        <f>'[6]6'!BW32</f>
        <v>0</v>
      </c>
      <c r="CR31" s="319" t="e">
        <f>'[6]6'!BX32</f>
        <v>#REF!</v>
      </c>
      <c r="CS31" s="319" t="e">
        <f>'[6]6'!BY32</f>
        <v>#REF!</v>
      </c>
      <c r="CT31" s="319">
        <v>0</v>
      </c>
      <c r="CU31" s="319">
        <v>0</v>
      </c>
      <c r="CV31" s="319" t="e">
        <f>'[6]6'!BZ32</f>
        <v>#REF!</v>
      </c>
      <c r="CW31" s="319" t="e">
        <f>'[6]6'!CA32</f>
        <v>#REF!</v>
      </c>
      <c r="CX31" s="319">
        <f>AF31+AT31+BH31+BV31+CJ31</f>
        <v>0</v>
      </c>
      <c r="CY31" s="319" t="e">
        <f>AG31+AU31+BI31+BW31+CK31</f>
        <v>#REF!</v>
      </c>
      <c r="CZ31" s="319">
        <f>AH31+AV31+BJ31+BX31+CL31</f>
        <v>0</v>
      </c>
      <c r="DA31" s="319">
        <f>AI31+AW31+BK31+BY31+CM31</f>
        <v>0</v>
      </c>
      <c r="DB31" s="319">
        <f>AJ31+AX31+BL31+BZ31+CN31</f>
        <v>0</v>
      </c>
      <c r="DC31" s="319" t="e">
        <f>AK31+AY31+BM31+CA31+CO31</f>
        <v>#REF!</v>
      </c>
      <c r="DD31" s="319">
        <f>AL31+AZ31+BN31+CB31+CP31</f>
        <v>0</v>
      </c>
      <c r="DE31" s="319">
        <f>AM31+BA31+BO31+CC31+CQ31</f>
        <v>0</v>
      </c>
      <c r="DF31" s="319" t="e">
        <f>AN31+BB31+BP31+CD31+CR31</f>
        <v>#REF!</v>
      </c>
      <c r="DG31" s="319" t="e">
        <f>AO31+BC31+BQ31+CE31+CS31</f>
        <v>#REF!</v>
      </c>
      <c r="DH31" s="319">
        <f>AP31+BD31+BR31+CF31+CT31</f>
        <v>0</v>
      </c>
      <c r="DI31" s="319">
        <f>AQ31+BE31+BS31+CG31+CU31</f>
        <v>0</v>
      </c>
      <c r="DJ31" s="319" t="e">
        <f>AR31+BF31+BT31+CH31+CV31</f>
        <v>#REF!</v>
      </c>
      <c r="DK31" s="319" t="e">
        <f>AS31+BG31+BU31+CI31+CW31</f>
        <v>#REF!</v>
      </c>
      <c r="DL31" s="219"/>
    </row>
    <row r="32" spans="1:116" ht="75" customHeight="1" x14ac:dyDescent="0.25">
      <c r="A32" s="272" t="s">
        <v>166</v>
      </c>
      <c r="B32" s="271" t="s">
        <v>85</v>
      </c>
      <c r="C32" s="270" t="s">
        <v>92</v>
      </c>
      <c r="D32" s="319">
        <f>AF32+AT32+BH32+BV32+CJ32</f>
        <v>0</v>
      </c>
      <c r="E32" s="319" t="e">
        <f>AG32+AU32+BI32+BW32+CK32</f>
        <v>#REF!</v>
      </c>
      <c r="F32" s="319">
        <f>AH32+AV32+BJ32+BX32+CL32</f>
        <v>0</v>
      </c>
      <c r="G32" s="319">
        <f>AI32+AW32+BK32+BY32+CM32</f>
        <v>0</v>
      </c>
      <c r="H32" s="319">
        <f>AJ32+AX32+BL32+BZ32+CN32</f>
        <v>0</v>
      </c>
      <c r="I32" s="319" t="e">
        <f>AK32+AY32+BM32+CA32+CO32</f>
        <v>#REF!</v>
      </c>
      <c r="J32" s="319">
        <f>AL32+AZ32+BN32+CB32+CP32</f>
        <v>0</v>
      </c>
      <c r="K32" s="319">
        <f>AM32+BA32+BO32+CC32+CQ32</f>
        <v>0</v>
      </c>
      <c r="L32" s="319" t="e">
        <f>AN32+BB32+BP32+CD32+CR32</f>
        <v>#REF!</v>
      </c>
      <c r="M32" s="319" t="e">
        <f>AO32+BC32+BQ32+CE32+CS32</f>
        <v>#REF!</v>
      </c>
      <c r="N32" s="319">
        <f>AP32+BD32+BR32+CF32+CT32</f>
        <v>0</v>
      </c>
      <c r="O32" s="319">
        <f>AQ32+BE32+BS32+CG32+CU32</f>
        <v>0</v>
      </c>
      <c r="P32" s="319" t="e">
        <f>AR32+BF32+BT32+CH32+CV32</f>
        <v>#REF!</v>
      </c>
      <c r="Q32" s="319" t="e">
        <f>AS32+BG32+BU32+CI32+CW32</f>
        <v>#REF!</v>
      </c>
      <c r="R32" s="319">
        <v>0</v>
      </c>
      <c r="S32" s="319">
        <v>0</v>
      </c>
      <c r="T32" s="319">
        <v>0</v>
      </c>
      <c r="U32" s="319">
        <v>0</v>
      </c>
      <c r="V32" s="319">
        <v>0</v>
      </c>
      <c r="W32" s="319">
        <v>0</v>
      </c>
      <c r="X32" s="319">
        <v>0</v>
      </c>
      <c r="Y32" s="319">
        <v>0</v>
      </c>
      <c r="Z32" s="319">
        <v>0</v>
      </c>
      <c r="AA32" s="319">
        <v>0</v>
      </c>
      <c r="AB32" s="319">
        <v>0</v>
      </c>
      <c r="AC32" s="319">
        <v>0</v>
      </c>
      <c r="AD32" s="319">
        <v>0</v>
      </c>
      <c r="AE32" s="319">
        <v>0</v>
      </c>
      <c r="AF32" s="319">
        <f>'[6]6'!Q33</f>
        <v>0</v>
      </c>
      <c r="AG32" s="319">
        <f>'[6]6'!R33</f>
        <v>0</v>
      </c>
      <c r="AH32" s="319">
        <f>'[6]6'!S33</f>
        <v>0</v>
      </c>
      <c r="AI32" s="319">
        <v>0</v>
      </c>
      <c r="AJ32" s="319">
        <v>0</v>
      </c>
      <c r="AK32" s="319">
        <f>'[6]6'!T33</f>
        <v>0</v>
      </c>
      <c r="AL32" s="319">
        <f>'[6]6'!U33</f>
        <v>0</v>
      </c>
      <c r="AM32" s="319">
        <f>'[6]6'!W33</f>
        <v>0</v>
      </c>
      <c r="AN32" s="319">
        <f>'[6]6'!X33</f>
        <v>0</v>
      </c>
      <c r="AO32" s="319">
        <f>'[6]6'!Y33</f>
        <v>0</v>
      </c>
      <c r="AP32" s="319">
        <v>0</v>
      </c>
      <c r="AQ32" s="319">
        <v>0</v>
      </c>
      <c r="AR32" s="319">
        <f>'[6]6'!Z33</f>
        <v>0</v>
      </c>
      <c r="AS32" s="319">
        <f>'[6]6'!AA33</f>
        <v>0</v>
      </c>
      <c r="AT32" s="319">
        <f>'[6]6'!AC33</f>
        <v>0</v>
      </c>
      <c r="AU32" s="319">
        <f>'[6]6'!AD33</f>
        <v>0</v>
      </c>
      <c r="AV32" s="319">
        <f>'[6]6'!AE33</f>
        <v>0</v>
      </c>
      <c r="AW32" s="319">
        <v>0</v>
      </c>
      <c r="AX32" s="319">
        <v>0</v>
      </c>
      <c r="AY32" s="319">
        <f>'[6]6'!AF33</f>
        <v>0</v>
      </c>
      <c r="AZ32" s="319">
        <f>'[6]6'!AG33</f>
        <v>0</v>
      </c>
      <c r="BA32" s="319">
        <f>'[6]6'!AI33</f>
        <v>0</v>
      </c>
      <c r="BB32" s="319">
        <f>'[6]6'!AJ33</f>
        <v>0</v>
      </c>
      <c r="BC32" s="319">
        <f>'[6]6'!AK33</f>
        <v>0</v>
      </c>
      <c r="BD32" s="319">
        <v>0</v>
      </c>
      <c r="BE32" s="319">
        <v>0</v>
      </c>
      <c r="BF32" s="319">
        <f>'[6]6'!AL33</f>
        <v>0</v>
      </c>
      <c r="BG32" s="319">
        <f>'[6]6'!AM33</f>
        <v>0</v>
      </c>
      <c r="BH32" s="319">
        <f>'[6]6'!AO33</f>
        <v>0</v>
      </c>
      <c r="BI32" s="319">
        <f>'[6]6'!AP33</f>
        <v>0</v>
      </c>
      <c r="BJ32" s="319">
        <f>'[6]6'!AQ33</f>
        <v>0</v>
      </c>
      <c r="BK32" s="319">
        <v>0</v>
      </c>
      <c r="BL32" s="319">
        <v>0</v>
      </c>
      <c r="BM32" s="319">
        <f>'[6]6'!AR33</f>
        <v>0</v>
      </c>
      <c r="BN32" s="319">
        <f>'[6]6'!AS33</f>
        <v>0</v>
      </c>
      <c r="BO32" s="319">
        <f>'[6]6'!AU33</f>
        <v>0</v>
      </c>
      <c r="BP32" s="319">
        <f>'[6]6'!AV33</f>
        <v>0</v>
      </c>
      <c r="BQ32" s="319">
        <f>'[6]6'!AW33</f>
        <v>0</v>
      </c>
      <c r="BR32" s="319">
        <v>0</v>
      </c>
      <c r="BS32" s="319">
        <v>0</v>
      </c>
      <c r="BT32" s="319">
        <f>'[6]6'!AX33</f>
        <v>0</v>
      </c>
      <c r="BU32" s="319">
        <f>'[6]6'!AY33</f>
        <v>0</v>
      </c>
      <c r="BV32" s="319">
        <f>'[6]6'!BC33</f>
        <v>0</v>
      </c>
      <c r="BW32" s="319">
        <f>'[6]6'!BD33</f>
        <v>0</v>
      </c>
      <c r="BX32" s="319">
        <f>'[6]6'!BE33</f>
        <v>0</v>
      </c>
      <c r="BY32" s="319">
        <v>0</v>
      </c>
      <c r="BZ32" s="319">
        <v>0</v>
      </c>
      <c r="CA32" s="319" t="e">
        <f>'[6]6'!BF33</f>
        <v>#REF!</v>
      </c>
      <c r="CB32" s="319">
        <f>'[6]6'!BG33</f>
        <v>0</v>
      </c>
      <c r="CC32" s="319">
        <f>'[6]6'!BI33</f>
        <v>0</v>
      </c>
      <c r="CD32" s="319">
        <f>'[6]6'!BJ33</f>
        <v>0</v>
      </c>
      <c r="CE32" s="319">
        <f>'[6]6'!BK33</f>
        <v>0</v>
      </c>
      <c r="CF32" s="319">
        <v>0</v>
      </c>
      <c r="CG32" s="319">
        <v>0</v>
      </c>
      <c r="CH32" s="319" t="e">
        <f>'[6]6'!BL33</f>
        <v>#REF!</v>
      </c>
      <c r="CI32" s="319">
        <f>'[6]6'!BM33</f>
        <v>0</v>
      </c>
      <c r="CJ32" s="319">
        <f>'[6]6'!BQ33</f>
        <v>0</v>
      </c>
      <c r="CK32" s="319" t="e">
        <f>'[6]6'!BR33</f>
        <v>#REF!</v>
      </c>
      <c r="CL32" s="319">
        <f>'[6]6'!BS33</f>
        <v>0</v>
      </c>
      <c r="CM32" s="319">
        <v>0</v>
      </c>
      <c r="CN32" s="319">
        <v>0</v>
      </c>
      <c r="CO32" s="319">
        <f>'[6]6'!BT33</f>
        <v>0</v>
      </c>
      <c r="CP32" s="319">
        <f>'[6]6'!BU33</f>
        <v>0</v>
      </c>
      <c r="CQ32" s="319">
        <f>'[6]6'!BW33</f>
        <v>0</v>
      </c>
      <c r="CR32" s="319" t="e">
        <f>'[6]6'!BX33</f>
        <v>#REF!</v>
      </c>
      <c r="CS32" s="319" t="e">
        <f>'[6]6'!BY33</f>
        <v>#REF!</v>
      </c>
      <c r="CT32" s="319">
        <v>0</v>
      </c>
      <c r="CU32" s="319">
        <v>0</v>
      </c>
      <c r="CV32" s="319" t="e">
        <f>'[6]6'!BZ33</f>
        <v>#REF!</v>
      </c>
      <c r="CW32" s="319" t="e">
        <f>'[6]6'!CA33</f>
        <v>#REF!</v>
      </c>
      <c r="CX32" s="319">
        <f>AF32+AT32+BH32+BV32+CJ32</f>
        <v>0</v>
      </c>
      <c r="CY32" s="319" t="e">
        <f>AG32+AU32+BI32+BW32+CK32</f>
        <v>#REF!</v>
      </c>
      <c r="CZ32" s="319">
        <f>AH32+AV32+BJ32+BX32+CL32</f>
        <v>0</v>
      </c>
      <c r="DA32" s="319">
        <f>AI32+AW32+BK32+BY32+CM32</f>
        <v>0</v>
      </c>
      <c r="DB32" s="319">
        <f>AJ32+AX32+BL32+BZ32+CN32</f>
        <v>0</v>
      </c>
      <c r="DC32" s="319" t="e">
        <f>AK32+AY32+BM32+CA32+CO32</f>
        <v>#REF!</v>
      </c>
      <c r="DD32" s="319">
        <f>AL32+AZ32+BN32+CB32+CP32</f>
        <v>0</v>
      </c>
      <c r="DE32" s="319">
        <f>AM32+BA32+BO32+CC32+CQ32</f>
        <v>0</v>
      </c>
      <c r="DF32" s="319" t="e">
        <f>AN32+BB32+BP32+CD32+CR32</f>
        <v>#REF!</v>
      </c>
      <c r="DG32" s="319" t="e">
        <f>AO32+BC32+BQ32+CE32+CS32</f>
        <v>#REF!</v>
      </c>
      <c r="DH32" s="319">
        <f>AP32+BD32+BR32+CF32+CT32</f>
        <v>0</v>
      </c>
      <c r="DI32" s="319">
        <f>AQ32+BE32+BS32+CG32+CU32</f>
        <v>0</v>
      </c>
      <c r="DJ32" s="319" t="e">
        <f>AR32+BF32+BT32+CH32+CV32</f>
        <v>#REF!</v>
      </c>
      <c r="DK32" s="319" t="e">
        <f>AS32+BG32+BU32+CI32+CW32</f>
        <v>#REF!</v>
      </c>
      <c r="DL32" s="321"/>
    </row>
    <row r="33" spans="1:116" ht="63" customHeight="1" x14ac:dyDescent="0.25">
      <c r="A33" s="272" t="s">
        <v>164</v>
      </c>
      <c r="B33" s="271" t="s">
        <v>107</v>
      </c>
      <c r="C33" s="270" t="s">
        <v>92</v>
      </c>
      <c r="D33" s="319">
        <f>AF33+AT33+BH33+BV33+CJ33</f>
        <v>0</v>
      </c>
      <c r="E33" s="319" t="e">
        <f>AG33+AU33+BI33+BW33+CK33</f>
        <v>#REF!</v>
      </c>
      <c r="F33" s="319">
        <f>AH33+AV33+BJ33+BX33+CL33</f>
        <v>0</v>
      </c>
      <c r="G33" s="319">
        <f>AI33+AW33+BK33+BY33+CM33</f>
        <v>0</v>
      </c>
      <c r="H33" s="320">
        <f>AJ33+AX33+BL33+BZ33+CN33</f>
        <v>0.74</v>
      </c>
      <c r="I33" s="319" t="e">
        <f>AK33+AY33+BM33+CA33+CO33</f>
        <v>#REF!</v>
      </c>
      <c r="J33" s="319">
        <f>AL33+AZ33+BN33+CB33+CP33</f>
        <v>0</v>
      </c>
      <c r="K33" s="319">
        <f>AM33+BA33+BO33+CC33+CQ33</f>
        <v>0</v>
      </c>
      <c r="L33" s="319" t="e">
        <f>AN33+BB33+BP33+CD33+CR33</f>
        <v>#REF!</v>
      </c>
      <c r="M33" s="319" t="e">
        <f>AO33+BC33+BQ33+CE33+CS33</f>
        <v>#REF!</v>
      </c>
      <c r="N33" s="319">
        <f>AP33+BD33+BR33+CF33+CT33</f>
        <v>0</v>
      </c>
      <c r="O33" s="319">
        <f>AQ33+BE33+BS33+CG33+CU33</f>
        <v>0</v>
      </c>
      <c r="P33" s="319" t="e">
        <f>AR33+BF33+BT33+CH33+CV33</f>
        <v>#REF!</v>
      </c>
      <c r="Q33" s="319" t="e">
        <f>AS33+BG33+BU33+CI33+CW33</f>
        <v>#REF!</v>
      </c>
      <c r="R33" s="319">
        <v>0</v>
      </c>
      <c r="S33" s="319">
        <v>0</v>
      </c>
      <c r="T33" s="319">
        <v>0</v>
      </c>
      <c r="U33" s="319">
        <v>0</v>
      </c>
      <c r="V33" s="319">
        <v>0</v>
      </c>
      <c r="W33" s="319">
        <v>0</v>
      </c>
      <c r="X33" s="319">
        <v>0</v>
      </c>
      <c r="Y33" s="319">
        <v>0</v>
      </c>
      <c r="Z33" s="319">
        <v>0</v>
      </c>
      <c r="AA33" s="319">
        <v>0</v>
      </c>
      <c r="AB33" s="319">
        <v>0</v>
      </c>
      <c r="AC33" s="319">
        <v>0</v>
      </c>
      <c r="AD33" s="319">
        <v>0</v>
      </c>
      <c r="AE33" s="319">
        <v>0</v>
      </c>
      <c r="AF33" s="319">
        <v>0</v>
      </c>
      <c r="AG33" s="319">
        <f>'[6]6'!R34</f>
        <v>0</v>
      </c>
      <c r="AH33" s="319">
        <f>'[6]6'!S34</f>
        <v>0</v>
      </c>
      <c r="AI33" s="319">
        <v>0</v>
      </c>
      <c r="AJ33" s="319">
        <v>0</v>
      </c>
      <c r="AK33" s="319">
        <f>'[6]6'!T34</f>
        <v>0</v>
      </c>
      <c r="AL33" s="319">
        <f>'[6]6'!U34</f>
        <v>0</v>
      </c>
      <c r="AM33" s="319">
        <f>'[6]6'!W34</f>
        <v>0</v>
      </c>
      <c r="AN33" s="319">
        <f>'[6]6'!X34</f>
        <v>0</v>
      </c>
      <c r="AO33" s="319">
        <f>'[6]6'!Y34</f>
        <v>0</v>
      </c>
      <c r="AP33" s="319">
        <v>0</v>
      </c>
      <c r="AQ33" s="319">
        <v>0</v>
      </c>
      <c r="AR33" s="319">
        <f>'[6]6'!Z34</f>
        <v>0</v>
      </c>
      <c r="AS33" s="319">
        <v>0</v>
      </c>
      <c r="AT33" s="319">
        <f>'[6]6'!AC34</f>
        <v>0</v>
      </c>
      <c r="AU33" s="319">
        <f>'[6]6'!AD34</f>
        <v>0</v>
      </c>
      <c r="AV33" s="319">
        <f>'[6]6'!AE34</f>
        <v>0</v>
      </c>
      <c r="AW33" s="319">
        <v>0</v>
      </c>
      <c r="AX33" s="319">
        <v>0</v>
      </c>
      <c r="AY33" s="319">
        <f>'[6]6'!AF34</f>
        <v>0</v>
      </c>
      <c r="AZ33" s="319">
        <f>'[6]6'!AG34</f>
        <v>0</v>
      </c>
      <c r="BA33" s="319">
        <f>'[6]6'!AI34</f>
        <v>0</v>
      </c>
      <c r="BB33" s="319">
        <f>'[6]6'!AJ34</f>
        <v>0</v>
      </c>
      <c r="BC33" s="319">
        <f>'[6]6'!AK34</f>
        <v>0</v>
      </c>
      <c r="BD33" s="319">
        <v>0</v>
      </c>
      <c r="BE33" s="319">
        <v>0</v>
      </c>
      <c r="BF33" s="319">
        <f>'[6]6'!AL34</f>
        <v>0</v>
      </c>
      <c r="BG33" s="319">
        <f>'[6]6'!AM34</f>
        <v>0</v>
      </c>
      <c r="BH33" s="319">
        <f>'[6]6'!AO34</f>
        <v>0</v>
      </c>
      <c r="BI33" s="319">
        <f>'[6]6'!AP34</f>
        <v>0</v>
      </c>
      <c r="BJ33" s="319">
        <f>'[6]6'!AQ34</f>
        <v>0</v>
      </c>
      <c r="BK33" s="319">
        <v>0</v>
      </c>
      <c r="BL33" s="319">
        <v>0</v>
      </c>
      <c r="BM33" s="319">
        <f>'[6]6'!AR34</f>
        <v>0</v>
      </c>
      <c r="BN33" s="319">
        <f>'[6]6'!AS34</f>
        <v>0</v>
      </c>
      <c r="BO33" s="319">
        <f>'[6]6'!AU34</f>
        <v>0</v>
      </c>
      <c r="BP33" s="319">
        <f>'[6]6'!AV34</f>
        <v>0</v>
      </c>
      <c r="BQ33" s="319">
        <f>'[6]6'!AW34</f>
        <v>0</v>
      </c>
      <c r="BR33" s="319">
        <v>0</v>
      </c>
      <c r="BS33" s="319">
        <v>0</v>
      </c>
      <c r="BT33" s="319">
        <f>'[6]6'!AX34</f>
        <v>0</v>
      </c>
      <c r="BU33" s="319">
        <f>'[6]6'!AY34</f>
        <v>0</v>
      </c>
      <c r="BV33" s="319">
        <f>'[6]6'!BC34</f>
        <v>0</v>
      </c>
      <c r="BW33" s="319">
        <f>'[6]6'!BD34</f>
        <v>0</v>
      </c>
      <c r="BX33" s="319">
        <f>'[6]6'!BE34</f>
        <v>0</v>
      </c>
      <c r="BY33" s="319">
        <v>0</v>
      </c>
      <c r="BZ33" s="319">
        <v>0</v>
      </c>
      <c r="CA33" s="319" t="e">
        <f>'[6]6'!BF34</f>
        <v>#REF!</v>
      </c>
      <c r="CB33" s="319">
        <f>'[6]6'!BG34</f>
        <v>0</v>
      </c>
      <c r="CC33" s="319">
        <f>'[6]6'!BI34</f>
        <v>0</v>
      </c>
      <c r="CD33" s="319">
        <f>'[6]6'!BJ34</f>
        <v>0</v>
      </c>
      <c r="CE33" s="319">
        <f>'[6]6'!BK34</f>
        <v>0</v>
      </c>
      <c r="CF33" s="319">
        <v>0</v>
      </c>
      <c r="CG33" s="319">
        <v>0</v>
      </c>
      <c r="CH33" s="319" t="e">
        <f>'[6]6'!BL34</f>
        <v>#REF!</v>
      </c>
      <c r="CI33" s="319">
        <f>'[6]6'!BM34</f>
        <v>0</v>
      </c>
      <c r="CJ33" s="319">
        <f>'[6]6'!BQ34</f>
        <v>0</v>
      </c>
      <c r="CK33" s="319" t="e">
        <f>'[6]6'!BR34</f>
        <v>#REF!</v>
      </c>
      <c r="CL33" s="319">
        <f>'[6]6'!BS34</f>
        <v>0</v>
      </c>
      <c r="CM33" s="319">
        <v>0</v>
      </c>
      <c r="CN33" s="320">
        <v>0.74</v>
      </c>
      <c r="CO33" s="319">
        <f>'[6]6'!BT34</f>
        <v>0</v>
      </c>
      <c r="CP33" s="319">
        <f>'[6]6'!BU34</f>
        <v>0</v>
      </c>
      <c r="CQ33" s="319">
        <f>'[6]6'!BW34</f>
        <v>0</v>
      </c>
      <c r="CR33" s="319" t="e">
        <f>'[6]6'!BX34</f>
        <v>#REF!</v>
      </c>
      <c r="CS33" s="319" t="e">
        <f>'[6]6'!BY34</f>
        <v>#REF!</v>
      </c>
      <c r="CT33" s="319">
        <v>0</v>
      </c>
      <c r="CU33" s="319">
        <v>0</v>
      </c>
      <c r="CV33" s="319" t="e">
        <f>'[6]6'!BZ34</f>
        <v>#REF!</v>
      </c>
      <c r="CW33" s="319" t="e">
        <f>'[6]6'!CA34</f>
        <v>#REF!</v>
      </c>
      <c r="CX33" s="319">
        <f>AF33+AT33+BH33+BV33+CJ33</f>
        <v>0</v>
      </c>
      <c r="CY33" s="319" t="e">
        <f>AG33+AU33+BI33+BW33+CK33</f>
        <v>#REF!</v>
      </c>
      <c r="CZ33" s="319">
        <f>AH33+AV33+BJ33+BX33+CL33</f>
        <v>0</v>
      </c>
      <c r="DA33" s="319">
        <f>AI33+AW33+BK33+BY33+CM33</f>
        <v>0</v>
      </c>
      <c r="DB33" s="319">
        <f>AJ33+AX33+BL33+BZ33+CN33</f>
        <v>0.74</v>
      </c>
      <c r="DC33" s="319" t="e">
        <f>AK33+AY33+BM33+CA33+CO33</f>
        <v>#REF!</v>
      </c>
      <c r="DD33" s="319">
        <f>AL33+AZ33+BN33+CB33+CP33</f>
        <v>0</v>
      </c>
      <c r="DE33" s="319">
        <f>AM33+BA33+BO33+CC33+CQ33</f>
        <v>0</v>
      </c>
      <c r="DF33" s="319" t="e">
        <f>AN33+BB33+BP33+CD33+CR33</f>
        <v>#REF!</v>
      </c>
      <c r="DG33" s="319" t="e">
        <f>AO33+BC33+BQ33+CE33+CS33</f>
        <v>#REF!</v>
      </c>
      <c r="DH33" s="319">
        <f>AP33+BD33+BR33+CF33+CT33</f>
        <v>0</v>
      </c>
      <c r="DI33" s="319">
        <f>AQ33+BE33+BS33+CG33+CU33</f>
        <v>0</v>
      </c>
      <c r="DJ33" s="319" t="e">
        <f>AR33+BF33+BT33+CH33+CV33</f>
        <v>#REF!</v>
      </c>
      <c r="DK33" s="319" t="e">
        <f>AS33+BG33+BU33+CI33+CW33</f>
        <v>#REF!</v>
      </c>
      <c r="DL33" s="321"/>
    </row>
    <row r="34" spans="1:116" ht="63" customHeight="1" x14ac:dyDescent="0.25">
      <c r="A34" s="272" t="s">
        <v>162</v>
      </c>
      <c r="B34" s="271" t="s">
        <v>106</v>
      </c>
      <c r="C34" s="270" t="s">
        <v>90</v>
      </c>
      <c r="D34" s="319">
        <f>AF34+AT34+BH34+BV34+CJ34</f>
        <v>0</v>
      </c>
      <c r="E34" s="319">
        <f>AG34+AU34+BI34+BW34+CK34</f>
        <v>0</v>
      </c>
      <c r="F34" s="319">
        <f>AH34+AV34+BJ34+BX34+CL34</f>
        <v>0</v>
      </c>
      <c r="G34" s="319">
        <f>AI34+AW34+BK34+BY34+CM34</f>
        <v>0</v>
      </c>
      <c r="H34" s="320">
        <f>AJ34+AX34+BL34+BZ34+CN34</f>
        <v>0.68</v>
      </c>
      <c r="I34" s="319">
        <f>AK34+AY34+BM34+CA34+CO34</f>
        <v>0</v>
      </c>
      <c r="J34" s="319">
        <f>AL34+AZ34+BN34+CB34+CP34</f>
        <v>0</v>
      </c>
      <c r="K34" s="319">
        <f>AM34+BA34+BO34+CC34+CQ34</f>
        <v>0</v>
      </c>
      <c r="L34" s="319">
        <f>AN34+BB34+BP34+CD34+CR34</f>
        <v>0</v>
      </c>
      <c r="M34" s="319">
        <f>AO34+BC34+BQ34+CE34+CS34</f>
        <v>0</v>
      </c>
      <c r="N34" s="319">
        <f>AP34+BD34+BR34+CF34+CT34</f>
        <v>0</v>
      </c>
      <c r="O34" s="319">
        <f>AQ34+BE34+BS34+CG34+CU34</f>
        <v>0</v>
      </c>
      <c r="P34" s="319">
        <f>AR34+BF34+BT34+CH34+CV34</f>
        <v>0</v>
      </c>
      <c r="Q34" s="319">
        <f>AS34+BG34+BU34+CI34+CW34</f>
        <v>0</v>
      </c>
      <c r="R34" s="319">
        <v>0</v>
      </c>
      <c r="S34" s="319">
        <v>0</v>
      </c>
      <c r="T34" s="319">
        <v>0</v>
      </c>
      <c r="U34" s="319">
        <v>0</v>
      </c>
      <c r="V34" s="319">
        <v>0</v>
      </c>
      <c r="W34" s="319">
        <v>0</v>
      </c>
      <c r="X34" s="319">
        <v>0</v>
      </c>
      <c r="Y34" s="319">
        <v>0</v>
      </c>
      <c r="Z34" s="319">
        <v>0</v>
      </c>
      <c r="AA34" s="319">
        <v>0</v>
      </c>
      <c r="AB34" s="319">
        <v>0</v>
      </c>
      <c r="AC34" s="319">
        <v>0</v>
      </c>
      <c r="AD34" s="319">
        <v>0</v>
      </c>
      <c r="AE34" s="319">
        <v>0</v>
      </c>
      <c r="AF34" s="319">
        <v>0</v>
      </c>
      <c r="AG34" s="319">
        <v>0</v>
      </c>
      <c r="AH34" s="319">
        <v>0</v>
      </c>
      <c r="AI34" s="319">
        <v>0</v>
      </c>
      <c r="AJ34" s="319">
        <v>0</v>
      </c>
      <c r="AK34" s="319">
        <v>0</v>
      </c>
      <c r="AL34" s="319">
        <v>0</v>
      </c>
      <c r="AM34" s="319">
        <v>0</v>
      </c>
      <c r="AN34" s="319">
        <v>0</v>
      </c>
      <c r="AO34" s="319">
        <v>0</v>
      </c>
      <c r="AP34" s="319">
        <v>0</v>
      </c>
      <c r="AQ34" s="319">
        <v>0</v>
      </c>
      <c r="AR34" s="319">
        <v>0</v>
      </c>
      <c r="AS34" s="319">
        <v>0</v>
      </c>
      <c r="AT34" s="319">
        <v>0</v>
      </c>
      <c r="AU34" s="319">
        <v>0</v>
      </c>
      <c r="AV34" s="319">
        <v>0</v>
      </c>
      <c r="AW34" s="319">
        <v>0</v>
      </c>
      <c r="AX34" s="319">
        <v>0</v>
      </c>
      <c r="AY34" s="319">
        <v>0</v>
      </c>
      <c r="AZ34" s="319">
        <v>0</v>
      </c>
      <c r="BA34" s="319">
        <v>0</v>
      </c>
      <c r="BB34" s="319">
        <v>0</v>
      </c>
      <c r="BC34" s="319">
        <v>0</v>
      </c>
      <c r="BD34" s="319">
        <v>0</v>
      </c>
      <c r="BE34" s="319">
        <v>0</v>
      </c>
      <c r="BF34" s="319">
        <v>0</v>
      </c>
      <c r="BG34" s="319">
        <v>0</v>
      </c>
      <c r="BH34" s="319">
        <v>0</v>
      </c>
      <c r="BI34" s="319">
        <v>0</v>
      </c>
      <c r="BJ34" s="319">
        <v>0</v>
      </c>
      <c r="BK34" s="319">
        <v>0</v>
      </c>
      <c r="BL34" s="319">
        <v>0</v>
      </c>
      <c r="BM34" s="319">
        <v>0</v>
      </c>
      <c r="BN34" s="319">
        <v>0</v>
      </c>
      <c r="BO34" s="319">
        <v>0</v>
      </c>
      <c r="BP34" s="319">
        <v>0</v>
      </c>
      <c r="BQ34" s="319">
        <v>0</v>
      </c>
      <c r="BR34" s="319">
        <v>0</v>
      </c>
      <c r="BS34" s="319">
        <v>0</v>
      </c>
      <c r="BT34" s="319">
        <v>0</v>
      </c>
      <c r="BU34" s="319">
        <v>0</v>
      </c>
      <c r="BV34" s="319">
        <v>0</v>
      </c>
      <c r="BW34" s="319">
        <v>0</v>
      </c>
      <c r="BX34" s="319">
        <v>0</v>
      </c>
      <c r="BY34" s="319">
        <v>0</v>
      </c>
      <c r="BZ34" s="319">
        <v>0</v>
      </c>
      <c r="CA34" s="319">
        <v>0</v>
      </c>
      <c r="CB34" s="319">
        <v>0</v>
      </c>
      <c r="CC34" s="319">
        <v>0</v>
      </c>
      <c r="CD34" s="319">
        <v>0</v>
      </c>
      <c r="CE34" s="319">
        <v>0</v>
      </c>
      <c r="CF34" s="319">
        <v>0</v>
      </c>
      <c r="CG34" s="319">
        <v>0</v>
      </c>
      <c r="CH34" s="319">
        <v>0</v>
      </c>
      <c r="CI34" s="319">
        <v>0</v>
      </c>
      <c r="CJ34" s="319">
        <v>0</v>
      </c>
      <c r="CK34" s="319">
        <v>0</v>
      </c>
      <c r="CL34" s="319">
        <v>0</v>
      </c>
      <c r="CM34" s="319">
        <v>0</v>
      </c>
      <c r="CN34" s="320">
        <v>0.68</v>
      </c>
      <c r="CO34" s="319">
        <v>0</v>
      </c>
      <c r="CP34" s="319">
        <v>0</v>
      </c>
      <c r="CQ34" s="319">
        <v>0</v>
      </c>
      <c r="CR34" s="319">
        <v>0</v>
      </c>
      <c r="CS34" s="319">
        <v>0</v>
      </c>
      <c r="CT34" s="319">
        <v>0</v>
      </c>
      <c r="CU34" s="319">
        <v>0</v>
      </c>
      <c r="CV34" s="319">
        <v>0</v>
      </c>
      <c r="CW34" s="319">
        <v>0</v>
      </c>
      <c r="CX34" s="319">
        <f>AF34+AT34+BH34+BV34+CJ34</f>
        <v>0</v>
      </c>
      <c r="CY34" s="319">
        <f>AG34+AU34+BI34+BW34+CK34</f>
        <v>0</v>
      </c>
      <c r="CZ34" s="319">
        <f>AH34+AV34+BJ34+BX34+CL34</f>
        <v>0</v>
      </c>
      <c r="DA34" s="319">
        <f>AI34+AW34+BK34+BY34+CM34</f>
        <v>0</v>
      </c>
      <c r="DB34" s="319">
        <f>AJ34+AX34+BL34+BZ34+CN34</f>
        <v>0.68</v>
      </c>
      <c r="DC34" s="319">
        <f>AK34+AY34+BM34+CA34+CO34</f>
        <v>0</v>
      </c>
      <c r="DD34" s="319">
        <f>AL34+AZ34+BN34+CB34+CP34</f>
        <v>0</v>
      </c>
      <c r="DE34" s="319">
        <f>AM34+BA34+BO34+CC34+CQ34</f>
        <v>0</v>
      </c>
      <c r="DF34" s="319">
        <f>AN34+BB34+BP34+CD34+CR34</f>
        <v>0</v>
      </c>
      <c r="DG34" s="319">
        <f>AO34+BC34+BQ34+CE34+CS34</f>
        <v>0</v>
      </c>
      <c r="DH34" s="319">
        <f>AP34+BD34+BR34+CF34+CT34</f>
        <v>0</v>
      </c>
      <c r="DI34" s="319">
        <f>AQ34+BE34+BS34+CG34+CU34</f>
        <v>0</v>
      </c>
      <c r="DJ34" s="319">
        <f>AR34+BF34+BT34+CH34+CV34</f>
        <v>0</v>
      </c>
      <c r="DK34" s="319">
        <f>AS34+BG34+BU34+CI34+CW34</f>
        <v>0</v>
      </c>
      <c r="DL34" s="321"/>
    </row>
    <row r="35" spans="1:116" ht="81" customHeight="1" x14ac:dyDescent="0.25">
      <c r="A35" s="272" t="s">
        <v>160</v>
      </c>
      <c r="B35" s="271" t="s">
        <v>105</v>
      </c>
      <c r="C35" s="270" t="s">
        <v>87</v>
      </c>
      <c r="D35" s="319">
        <f>AF35+AT35+BH35+BV35+CJ35</f>
        <v>0</v>
      </c>
      <c r="E35" s="319">
        <f>AG35+AU35+BI35+BW35+CK35</f>
        <v>0</v>
      </c>
      <c r="F35" s="319">
        <f>AH35+AV35+BJ35+BX35+CL35</f>
        <v>0</v>
      </c>
      <c r="G35" s="319">
        <f>AI35+AW35+BK35+BY35+CM35</f>
        <v>0</v>
      </c>
      <c r="H35" s="320">
        <f>AJ35+AX35+BL35+BZ35+CN35</f>
        <v>0.55100000000000005</v>
      </c>
      <c r="I35" s="319">
        <f>AK35+AY35+BM35+CA35+CO35</f>
        <v>0</v>
      </c>
      <c r="J35" s="319">
        <f>AL35+AZ35+BN35+CB35+CP35</f>
        <v>0</v>
      </c>
      <c r="K35" s="319">
        <f>AM35+BA35+BO35+CC35+CQ35</f>
        <v>0</v>
      </c>
      <c r="L35" s="319">
        <f>AN35+BB35+BP35+CD35+CR35</f>
        <v>0</v>
      </c>
      <c r="M35" s="319">
        <f>AO35+BC35+BQ35+CE35+CS35</f>
        <v>0</v>
      </c>
      <c r="N35" s="319">
        <f>AP35+BD35+BR35+CF35+CT35</f>
        <v>0</v>
      </c>
      <c r="O35" s="319">
        <f>AQ35+BE35+BS35+CG35+CU35</f>
        <v>0</v>
      </c>
      <c r="P35" s="319">
        <f>AR35+BF35+BT35+CH35+CV35</f>
        <v>0</v>
      </c>
      <c r="Q35" s="319">
        <f>AS35+BG35+BU35+CI35+CW35</f>
        <v>0</v>
      </c>
      <c r="R35" s="319">
        <v>0</v>
      </c>
      <c r="S35" s="319">
        <v>0</v>
      </c>
      <c r="T35" s="319">
        <v>0</v>
      </c>
      <c r="U35" s="319">
        <v>0</v>
      </c>
      <c r="V35" s="319">
        <v>0</v>
      </c>
      <c r="W35" s="319">
        <v>0</v>
      </c>
      <c r="X35" s="319">
        <v>0</v>
      </c>
      <c r="Y35" s="319">
        <v>0</v>
      </c>
      <c r="Z35" s="319">
        <v>0</v>
      </c>
      <c r="AA35" s="319">
        <v>0</v>
      </c>
      <c r="AB35" s="319">
        <v>0</v>
      </c>
      <c r="AC35" s="319">
        <v>0</v>
      </c>
      <c r="AD35" s="319">
        <v>0</v>
      </c>
      <c r="AE35" s="319">
        <v>0</v>
      </c>
      <c r="AF35" s="319">
        <v>0</v>
      </c>
      <c r="AG35" s="319">
        <v>0</v>
      </c>
      <c r="AH35" s="319">
        <v>0</v>
      </c>
      <c r="AI35" s="319">
        <v>0</v>
      </c>
      <c r="AJ35" s="319">
        <v>0</v>
      </c>
      <c r="AK35" s="319">
        <v>0</v>
      </c>
      <c r="AL35" s="319">
        <v>0</v>
      </c>
      <c r="AM35" s="319">
        <v>0</v>
      </c>
      <c r="AN35" s="319">
        <v>0</v>
      </c>
      <c r="AO35" s="319">
        <v>0</v>
      </c>
      <c r="AP35" s="319">
        <v>0</v>
      </c>
      <c r="AQ35" s="319">
        <v>0</v>
      </c>
      <c r="AR35" s="319">
        <v>0</v>
      </c>
      <c r="AS35" s="319">
        <v>0</v>
      </c>
      <c r="AT35" s="319">
        <v>0</v>
      </c>
      <c r="AU35" s="319">
        <v>0</v>
      </c>
      <c r="AV35" s="319">
        <v>0</v>
      </c>
      <c r="AW35" s="319">
        <v>0</v>
      </c>
      <c r="AX35" s="319">
        <v>0</v>
      </c>
      <c r="AY35" s="319">
        <v>0</v>
      </c>
      <c r="AZ35" s="319">
        <v>0</v>
      </c>
      <c r="BA35" s="319">
        <v>0</v>
      </c>
      <c r="BB35" s="319">
        <v>0</v>
      </c>
      <c r="BC35" s="319">
        <v>0</v>
      </c>
      <c r="BD35" s="319">
        <v>0</v>
      </c>
      <c r="BE35" s="319">
        <v>0</v>
      </c>
      <c r="BF35" s="319">
        <v>0</v>
      </c>
      <c r="BG35" s="319">
        <v>0</v>
      </c>
      <c r="BH35" s="319">
        <v>0</v>
      </c>
      <c r="BI35" s="319">
        <v>0</v>
      </c>
      <c r="BJ35" s="319">
        <v>0</v>
      </c>
      <c r="BK35" s="319">
        <v>0</v>
      </c>
      <c r="BL35" s="319">
        <v>0</v>
      </c>
      <c r="BM35" s="319">
        <v>0</v>
      </c>
      <c r="BN35" s="319">
        <v>0</v>
      </c>
      <c r="BO35" s="319">
        <v>0</v>
      </c>
      <c r="BP35" s="319">
        <v>0</v>
      </c>
      <c r="BQ35" s="319">
        <v>0</v>
      </c>
      <c r="BR35" s="319">
        <v>0</v>
      </c>
      <c r="BS35" s="319">
        <v>0</v>
      </c>
      <c r="BT35" s="319">
        <v>0</v>
      </c>
      <c r="BU35" s="319">
        <v>0</v>
      </c>
      <c r="BV35" s="319">
        <v>0</v>
      </c>
      <c r="BW35" s="319">
        <v>0</v>
      </c>
      <c r="BX35" s="319">
        <v>0</v>
      </c>
      <c r="BY35" s="319">
        <v>0</v>
      </c>
      <c r="BZ35" s="319">
        <v>0</v>
      </c>
      <c r="CA35" s="319">
        <v>0</v>
      </c>
      <c r="CB35" s="319">
        <v>0</v>
      </c>
      <c r="CC35" s="319">
        <v>0</v>
      </c>
      <c r="CD35" s="319">
        <v>0</v>
      </c>
      <c r="CE35" s="319">
        <v>0</v>
      </c>
      <c r="CF35" s="319">
        <v>0</v>
      </c>
      <c r="CG35" s="319">
        <v>0</v>
      </c>
      <c r="CH35" s="319">
        <v>0</v>
      </c>
      <c r="CI35" s="319">
        <v>0</v>
      </c>
      <c r="CJ35" s="319">
        <v>0</v>
      </c>
      <c r="CK35" s="319">
        <v>0</v>
      </c>
      <c r="CL35" s="319">
        <v>0</v>
      </c>
      <c r="CM35" s="319">
        <v>0</v>
      </c>
      <c r="CN35" s="320">
        <v>0.55100000000000005</v>
      </c>
      <c r="CO35" s="319">
        <v>0</v>
      </c>
      <c r="CP35" s="319">
        <v>0</v>
      </c>
      <c r="CQ35" s="319">
        <v>0</v>
      </c>
      <c r="CR35" s="319">
        <v>0</v>
      </c>
      <c r="CS35" s="319">
        <v>0</v>
      </c>
      <c r="CT35" s="319">
        <v>0</v>
      </c>
      <c r="CU35" s="319">
        <v>0</v>
      </c>
      <c r="CV35" s="319">
        <v>0</v>
      </c>
      <c r="CW35" s="319">
        <v>0</v>
      </c>
      <c r="CX35" s="319">
        <f>AF35+AT35+BH35+BV35+CJ35</f>
        <v>0</v>
      </c>
      <c r="CY35" s="319">
        <f>AG35+AU35+BI35+BW35+CK35</f>
        <v>0</v>
      </c>
      <c r="CZ35" s="319">
        <f>AH35+AV35+BJ35+BX35+CL35</f>
        <v>0</v>
      </c>
      <c r="DA35" s="319">
        <f>AI35+AW35+BK35+BY35+CM35</f>
        <v>0</v>
      </c>
      <c r="DB35" s="319">
        <f>AJ35+AX35+BL35+BZ35+CN35</f>
        <v>0.55100000000000005</v>
      </c>
      <c r="DC35" s="319">
        <f>AK35+AY35+BM35+CA35+CO35</f>
        <v>0</v>
      </c>
      <c r="DD35" s="319">
        <f>AL35+AZ35+BN35+CB35+CP35</f>
        <v>0</v>
      </c>
      <c r="DE35" s="319">
        <f>AM35+BA35+BO35+CC35+CQ35</f>
        <v>0</v>
      </c>
      <c r="DF35" s="319">
        <f>AN35+BB35+BP35+CD35+CR35</f>
        <v>0</v>
      </c>
      <c r="DG35" s="319">
        <f>AO35+BC35+BQ35+CE35+CS35</f>
        <v>0</v>
      </c>
      <c r="DH35" s="319">
        <f>AP35+BD35+BR35+CF35+CT35</f>
        <v>0</v>
      </c>
      <c r="DI35" s="319">
        <f>AQ35+BE35+BS35+CG35+CU35</f>
        <v>0</v>
      </c>
      <c r="DJ35" s="319">
        <f>AR35+BF35+BT35+CH35+CV35</f>
        <v>0</v>
      </c>
      <c r="DK35" s="319">
        <f>AS35+BG35+BU35+CI35+CW35</f>
        <v>0</v>
      </c>
      <c r="DL35" s="321"/>
    </row>
    <row r="36" spans="1:116" ht="32.25" customHeight="1" x14ac:dyDescent="0.25">
      <c r="A36" s="217" t="str">
        <f>'[2]2'!A33</f>
        <v>1.6</v>
      </c>
      <c r="B36" s="217" t="str">
        <f>'[2]2'!B33</f>
        <v>Прочие инвестиционные проекты, всего, в том числе:</v>
      </c>
      <c r="C36" s="217">
        <f>'[2]2'!C33</f>
        <v>0</v>
      </c>
      <c r="D36" s="322">
        <f>SUM(D37:D43)</f>
        <v>1.81</v>
      </c>
      <c r="E36" s="322" t="e">
        <f>SUM(E37:E43)</f>
        <v>#REF!</v>
      </c>
      <c r="F36" s="322">
        <f>SUM(F37:F43)</f>
        <v>0</v>
      </c>
      <c r="G36" s="322">
        <f>SUM(G37:G43)</f>
        <v>0</v>
      </c>
      <c r="H36" s="322">
        <f>SUM(H37:H43)</f>
        <v>0</v>
      </c>
      <c r="I36" s="322" t="e">
        <f>SUM(I37:I43)</f>
        <v>#REF!</v>
      </c>
      <c r="J36" s="322">
        <f>SUM(J37:J43)</f>
        <v>0</v>
      </c>
      <c r="K36" s="322">
        <f>SUM(K37:K43)</f>
        <v>0</v>
      </c>
      <c r="L36" s="322" t="e">
        <f>SUM(L37:L43)</f>
        <v>#REF!</v>
      </c>
      <c r="M36" s="322" t="e">
        <f>SUM(M37:M43)</f>
        <v>#REF!</v>
      </c>
      <c r="N36" s="322">
        <f>SUM(N37:N43)</f>
        <v>0</v>
      </c>
      <c r="O36" s="322">
        <f>SUM(O37:O43)</f>
        <v>0</v>
      </c>
      <c r="P36" s="322" t="e">
        <f>SUM(P37:P43)</f>
        <v>#REF!</v>
      </c>
      <c r="Q36" s="322" t="e">
        <f>SUM(Q37:Q43)</f>
        <v>#REF!</v>
      </c>
      <c r="R36" s="322">
        <f>SUM(R37:R43)</f>
        <v>0</v>
      </c>
      <c r="S36" s="322">
        <f>SUM(S37:S43)</f>
        <v>0</v>
      </c>
      <c r="T36" s="322">
        <f>SUM(T37:T43)</f>
        <v>0</v>
      </c>
      <c r="U36" s="322">
        <f>SUM(U37:U43)</f>
        <v>0</v>
      </c>
      <c r="V36" s="322">
        <f>SUM(V37:V43)</f>
        <v>0</v>
      </c>
      <c r="W36" s="322">
        <f>SUM(W37:W43)</f>
        <v>0</v>
      </c>
      <c r="X36" s="322">
        <f>SUM(X37:X43)</f>
        <v>0</v>
      </c>
      <c r="Y36" s="322">
        <f>SUM(Y37:Y43)</f>
        <v>0</v>
      </c>
      <c r="Z36" s="322">
        <f>SUM(Z37:Z43)</f>
        <v>0</v>
      </c>
      <c r="AA36" s="322">
        <f>SUM(AA37:AA43)</f>
        <v>0</v>
      </c>
      <c r="AB36" s="322">
        <f>SUM(AB37:AB43)</f>
        <v>0</v>
      </c>
      <c r="AC36" s="322">
        <f>SUM(AC37:AC43)</f>
        <v>0</v>
      </c>
      <c r="AD36" s="322">
        <f>SUM(AD37:AD43)</f>
        <v>0</v>
      </c>
      <c r="AE36" s="322">
        <f>SUM(AE37:AE43)</f>
        <v>0</v>
      </c>
      <c r="AF36" s="322">
        <f>SUM(AF37:AF43)</f>
        <v>0.5</v>
      </c>
      <c r="AG36" s="322">
        <f>SUM(AG37:AG43)</f>
        <v>0</v>
      </c>
      <c r="AH36" s="322">
        <f>SUM(AH37:AH43)</f>
        <v>0</v>
      </c>
      <c r="AI36" s="322">
        <f>SUM(AI37:AI43)</f>
        <v>0</v>
      </c>
      <c r="AJ36" s="322">
        <f>SUM(AJ37:AJ43)</f>
        <v>0</v>
      </c>
      <c r="AK36" s="322">
        <f>SUM(AK37:AK43)</f>
        <v>0</v>
      </c>
      <c r="AL36" s="322">
        <f>SUM(AL37:AL43)</f>
        <v>0</v>
      </c>
      <c r="AM36" s="322">
        <f>SUM(AM37:AM43)</f>
        <v>0</v>
      </c>
      <c r="AN36" s="322">
        <f>SUM(AN37:AN43)</f>
        <v>0</v>
      </c>
      <c r="AO36" s="322">
        <f>SUM(AO37:AO43)</f>
        <v>0</v>
      </c>
      <c r="AP36" s="322">
        <f>SUM(AP37:AP43)</f>
        <v>0</v>
      </c>
      <c r="AQ36" s="322">
        <f>SUM(AQ37:AQ43)</f>
        <v>0</v>
      </c>
      <c r="AR36" s="322">
        <f>SUM(AR37:AR43)</f>
        <v>0</v>
      </c>
      <c r="AS36" s="322">
        <f>SUM(AS37:AS43)</f>
        <v>0</v>
      </c>
      <c r="AT36" s="322">
        <f>SUM(AT37:AT43)</f>
        <v>0.25</v>
      </c>
      <c r="AU36" s="322">
        <f>SUM(AU37:AU43)</f>
        <v>0</v>
      </c>
      <c r="AV36" s="322">
        <f>SUM(AV37:AV43)</f>
        <v>0</v>
      </c>
      <c r="AW36" s="322">
        <f>SUM(AW37:AW43)</f>
        <v>0</v>
      </c>
      <c r="AX36" s="322">
        <f>SUM(AX37:AX43)</f>
        <v>0</v>
      </c>
      <c r="AY36" s="322">
        <f>SUM(AY37:AY43)</f>
        <v>0</v>
      </c>
      <c r="AZ36" s="322">
        <f>SUM(AZ37:AZ43)</f>
        <v>0</v>
      </c>
      <c r="BA36" s="322">
        <f>SUM(BA37:BA43)</f>
        <v>0</v>
      </c>
      <c r="BB36" s="322">
        <f>SUM(BB37:BB43)</f>
        <v>0</v>
      </c>
      <c r="BC36" s="322">
        <f>SUM(BC37:BC43)</f>
        <v>0</v>
      </c>
      <c r="BD36" s="322">
        <f>SUM(BD37:BD43)</f>
        <v>0</v>
      </c>
      <c r="BE36" s="322">
        <f>SUM(BE37:BE43)</f>
        <v>0</v>
      </c>
      <c r="BF36" s="322">
        <f>SUM(BF37:BF43)</f>
        <v>0</v>
      </c>
      <c r="BG36" s="322">
        <f>SUM(BG37:BG43)</f>
        <v>0</v>
      </c>
      <c r="BH36" s="322">
        <f>SUM(BH37:BH43)</f>
        <v>0.16</v>
      </c>
      <c r="BI36" s="322">
        <f>SUM(BI37:BI43)</f>
        <v>0</v>
      </c>
      <c r="BJ36" s="322">
        <f>SUM(BJ37:BJ43)</f>
        <v>0</v>
      </c>
      <c r="BK36" s="322">
        <f>SUM(BK37:BK43)</f>
        <v>0</v>
      </c>
      <c r="BL36" s="322">
        <f>SUM(BL37:BL43)</f>
        <v>0</v>
      </c>
      <c r="BM36" s="322">
        <f>SUM(BM37:BM43)</f>
        <v>0</v>
      </c>
      <c r="BN36" s="322">
        <f>SUM(BN37:BN43)</f>
        <v>0</v>
      </c>
      <c r="BO36" s="322">
        <f>SUM(BO37:BO43)</f>
        <v>0</v>
      </c>
      <c r="BP36" s="322">
        <f>SUM(BP37:BP43)</f>
        <v>0</v>
      </c>
      <c r="BQ36" s="322">
        <f>SUM(BQ37:BQ43)</f>
        <v>0</v>
      </c>
      <c r="BR36" s="322">
        <f>SUM(BR37:BR43)</f>
        <v>0</v>
      </c>
      <c r="BS36" s="322">
        <f>SUM(BS37:BS43)</f>
        <v>0</v>
      </c>
      <c r="BT36" s="322">
        <f>SUM(BT37:BT43)</f>
        <v>0</v>
      </c>
      <c r="BU36" s="322">
        <f>SUM(BU37:BU43)</f>
        <v>0</v>
      </c>
      <c r="BV36" s="322">
        <f>SUM(BV37:BV43)</f>
        <v>0.25</v>
      </c>
      <c r="BW36" s="322">
        <f>SUM(BW37:BW43)</f>
        <v>0</v>
      </c>
      <c r="BX36" s="322">
        <f>SUM(BX37:BX43)</f>
        <v>0</v>
      </c>
      <c r="BY36" s="322">
        <f>SUM(BY37:BY43)</f>
        <v>0</v>
      </c>
      <c r="BZ36" s="322">
        <f>SUM(BZ37:BZ43)</f>
        <v>0</v>
      </c>
      <c r="CA36" s="322" t="e">
        <f>SUM(CA37:CA43)</f>
        <v>#REF!</v>
      </c>
      <c r="CB36" s="322">
        <f>SUM(CB37:CB43)</f>
        <v>0</v>
      </c>
      <c r="CC36" s="322">
        <f>SUM(CC37:CC43)</f>
        <v>0</v>
      </c>
      <c r="CD36" s="322">
        <f>SUM(CD37:CD43)</f>
        <v>0</v>
      </c>
      <c r="CE36" s="322" t="e">
        <f>SUM(CE37:CE43)</f>
        <v>#REF!</v>
      </c>
      <c r="CF36" s="322">
        <f>SUM(CF37:CF43)</f>
        <v>0</v>
      </c>
      <c r="CG36" s="322">
        <f>SUM(CG37:CG43)</f>
        <v>0</v>
      </c>
      <c r="CH36" s="322" t="e">
        <f>SUM(CH37:CH43)</f>
        <v>#REF!</v>
      </c>
      <c r="CI36" s="322">
        <f>SUM(CI37:CI43)</f>
        <v>0</v>
      </c>
      <c r="CJ36" s="322">
        <f>SUM(CJ37:CJ43)</f>
        <v>0.65</v>
      </c>
      <c r="CK36" s="322" t="e">
        <f>SUM(CK37:CK43)</f>
        <v>#REF!</v>
      </c>
      <c r="CL36" s="322">
        <f>SUM(CL37:CL43)</f>
        <v>0</v>
      </c>
      <c r="CM36" s="322">
        <f>SUM(CM37:CM43)</f>
        <v>0</v>
      </c>
      <c r="CN36" s="322">
        <f>SUM(CN37:CN43)</f>
        <v>0</v>
      </c>
      <c r="CO36" s="322">
        <f>SUM(CO37:CO43)</f>
        <v>0</v>
      </c>
      <c r="CP36" s="322">
        <f>SUM(CP37:CP43)</f>
        <v>0</v>
      </c>
      <c r="CQ36" s="322">
        <f>SUM(CQ37:CQ43)</f>
        <v>0</v>
      </c>
      <c r="CR36" s="322" t="e">
        <f>SUM(CR37:CR43)</f>
        <v>#REF!</v>
      </c>
      <c r="CS36" s="322" t="e">
        <f>SUM(CS37:CS43)</f>
        <v>#REF!</v>
      </c>
      <c r="CT36" s="322">
        <f>SUM(CT37:CT43)</f>
        <v>0</v>
      </c>
      <c r="CU36" s="322">
        <f>SUM(CU37:CU43)</f>
        <v>0</v>
      </c>
      <c r="CV36" s="322" t="e">
        <f>SUM(CV37:CV43)</f>
        <v>#REF!</v>
      </c>
      <c r="CW36" s="322" t="e">
        <f>SUM(CW37:CW43)</f>
        <v>#REF!</v>
      </c>
      <c r="CX36" s="322">
        <f>SUM(CX37:CX43)</f>
        <v>1.81</v>
      </c>
      <c r="CY36" s="322" t="e">
        <f>SUM(CY37:CY43)</f>
        <v>#REF!</v>
      </c>
      <c r="CZ36" s="322">
        <f>SUM(CZ37:CZ43)</f>
        <v>0</v>
      </c>
      <c r="DA36" s="322">
        <f>SUM(DA37:DA43)</f>
        <v>0</v>
      </c>
      <c r="DB36" s="322">
        <f>SUM(DB37:DB43)</f>
        <v>0</v>
      </c>
      <c r="DC36" s="322" t="e">
        <f>SUM(DC37:DC43)</f>
        <v>#REF!</v>
      </c>
      <c r="DD36" s="322">
        <f>SUM(DD37:DD43)</f>
        <v>0</v>
      </c>
      <c r="DE36" s="322">
        <f>SUM(DE37:DE43)</f>
        <v>0</v>
      </c>
      <c r="DF36" s="322" t="e">
        <f>SUM(DF37:DF43)</f>
        <v>#REF!</v>
      </c>
      <c r="DG36" s="322" t="e">
        <f>SUM(DG37:DG43)</f>
        <v>#REF!</v>
      </c>
      <c r="DH36" s="322">
        <f>SUM(DH37:DH43)</f>
        <v>0</v>
      </c>
      <c r="DI36" s="322">
        <f>SUM(DI37:DI43)</f>
        <v>0</v>
      </c>
      <c r="DJ36" s="322" t="e">
        <f>SUM(DJ37:DJ43)</f>
        <v>#REF!</v>
      </c>
      <c r="DK36" s="322" t="e">
        <f>SUM(DK37:DK43)</f>
        <v>#REF!</v>
      </c>
      <c r="DL36" s="321"/>
    </row>
    <row r="37" spans="1:116" ht="47.25" x14ac:dyDescent="0.25">
      <c r="A37" s="272" t="s">
        <v>2</v>
      </c>
      <c r="B37" s="182" t="s">
        <v>62</v>
      </c>
      <c r="C37" s="273" t="s">
        <v>507</v>
      </c>
      <c r="D37" s="319">
        <f>AF37+AT37+BH37+BV37+CJ37</f>
        <v>0.5</v>
      </c>
      <c r="E37" s="319" t="e">
        <f>AG37+AU37+BI37+BW37+CK37</f>
        <v>#REF!</v>
      </c>
      <c r="F37" s="319">
        <f>AH37+AV37+BJ37+BX37+CL37</f>
        <v>0</v>
      </c>
      <c r="G37" s="319">
        <f>AI37+AW37+BK37+BY37+CM37</f>
        <v>0</v>
      </c>
      <c r="H37" s="319">
        <f>AJ37+AX37+BL37+BZ37+CN37</f>
        <v>0</v>
      </c>
      <c r="I37" s="319" t="e">
        <f>AK37+AY37+BM37+CA37+CO37</f>
        <v>#REF!</v>
      </c>
      <c r="J37" s="319">
        <f>AL37+AZ37+BN37+CB37+CP37</f>
        <v>0</v>
      </c>
      <c r="K37" s="319">
        <f>AM37+BA37+BO37+CC37+CQ37</f>
        <v>0</v>
      </c>
      <c r="L37" s="319" t="e">
        <f>AN37+BB37+BP37+CD37+CR37</f>
        <v>#REF!</v>
      </c>
      <c r="M37" s="319" t="e">
        <f>AO37+BC37+BQ37+CE37+CS37</f>
        <v>#REF!</v>
      </c>
      <c r="N37" s="319">
        <f>AP37+BD37+BR37+CF37+CT37</f>
        <v>0</v>
      </c>
      <c r="O37" s="319">
        <f>AQ37+BE37+BS37+CG37+CU37</f>
        <v>0</v>
      </c>
      <c r="P37" s="319" t="e">
        <f>AR37+BF37+BT37+CH37+CV37</f>
        <v>#REF!</v>
      </c>
      <c r="Q37" s="319" t="e">
        <f>AS37+BG37+BU37+CI37+CW37</f>
        <v>#REF!</v>
      </c>
      <c r="R37" s="319">
        <v>0</v>
      </c>
      <c r="S37" s="319">
        <v>0</v>
      </c>
      <c r="T37" s="319">
        <v>0</v>
      </c>
      <c r="U37" s="319">
        <v>0</v>
      </c>
      <c r="V37" s="319">
        <v>0</v>
      </c>
      <c r="W37" s="319">
        <v>0</v>
      </c>
      <c r="X37" s="319">
        <v>0</v>
      </c>
      <c r="Y37" s="319">
        <v>0</v>
      </c>
      <c r="Z37" s="319">
        <v>0</v>
      </c>
      <c r="AA37" s="319">
        <v>0</v>
      </c>
      <c r="AB37" s="319">
        <v>0</v>
      </c>
      <c r="AC37" s="319">
        <v>0</v>
      </c>
      <c r="AD37" s="319">
        <v>0</v>
      </c>
      <c r="AE37" s="319">
        <v>0</v>
      </c>
      <c r="AF37" s="320">
        <v>0.5</v>
      </c>
      <c r="AG37" s="319">
        <f>'[6]6'!R36</f>
        <v>0</v>
      </c>
      <c r="AH37" s="319">
        <f>'[6]6'!S36</f>
        <v>0</v>
      </c>
      <c r="AI37" s="319">
        <v>0</v>
      </c>
      <c r="AJ37" s="319">
        <v>0</v>
      </c>
      <c r="AK37" s="319">
        <f>'[6]6'!T36</f>
        <v>0</v>
      </c>
      <c r="AL37" s="319">
        <f>'[6]6'!U36</f>
        <v>0</v>
      </c>
      <c r="AM37" s="319">
        <f>'[6]6'!W36</f>
        <v>0</v>
      </c>
      <c r="AN37" s="319">
        <f>'[6]6'!X36</f>
        <v>0</v>
      </c>
      <c r="AO37" s="319">
        <f>'[6]6'!Y36</f>
        <v>0</v>
      </c>
      <c r="AP37" s="319">
        <v>0</v>
      </c>
      <c r="AQ37" s="319">
        <v>0</v>
      </c>
      <c r="AR37" s="319">
        <f>'[6]6'!Z36</f>
        <v>0</v>
      </c>
      <c r="AS37" s="319">
        <v>0</v>
      </c>
      <c r="AT37" s="319">
        <f>'[6]6'!AC36</f>
        <v>0</v>
      </c>
      <c r="AU37" s="319">
        <f>'[6]6'!AD36</f>
        <v>0</v>
      </c>
      <c r="AV37" s="319">
        <f>'[6]6'!AE36</f>
        <v>0</v>
      </c>
      <c r="AW37" s="319">
        <v>0</v>
      </c>
      <c r="AX37" s="319">
        <v>0</v>
      </c>
      <c r="AY37" s="319">
        <f>'[6]6'!AF36</f>
        <v>0</v>
      </c>
      <c r="AZ37" s="319">
        <f>'[6]6'!AG36</f>
        <v>0</v>
      </c>
      <c r="BA37" s="319">
        <f>'[6]6'!AI36</f>
        <v>0</v>
      </c>
      <c r="BB37" s="319">
        <f>'[6]6'!AJ36</f>
        <v>0</v>
      </c>
      <c r="BC37" s="319">
        <f>'[6]6'!AK36</f>
        <v>0</v>
      </c>
      <c r="BD37" s="319">
        <v>0</v>
      </c>
      <c r="BE37" s="319">
        <v>0</v>
      </c>
      <c r="BF37" s="319">
        <f>'[6]6'!AL36</f>
        <v>0</v>
      </c>
      <c r="BG37" s="319">
        <f>'[6]6'!AM36</f>
        <v>0</v>
      </c>
      <c r="BH37" s="319">
        <f>'[6]6'!AO36</f>
        <v>0</v>
      </c>
      <c r="BI37" s="319">
        <f>'[6]6'!AP36</f>
        <v>0</v>
      </c>
      <c r="BJ37" s="319">
        <f>'[6]6'!AQ36</f>
        <v>0</v>
      </c>
      <c r="BK37" s="319">
        <v>0</v>
      </c>
      <c r="BL37" s="319">
        <v>0</v>
      </c>
      <c r="BM37" s="319">
        <f>'[6]6'!AR36</f>
        <v>0</v>
      </c>
      <c r="BN37" s="319">
        <f>'[6]6'!AS36</f>
        <v>0</v>
      </c>
      <c r="BO37" s="319">
        <f>'[6]6'!AU36</f>
        <v>0</v>
      </c>
      <c r="BP37" s="319">
        <f>'[6]6'!AV36</f>
        <v>0</v>
      </c>
      <c r="BQ37" s="319">
        <f>'[6]6'!AW36</f>
        <v>0</v>
      </c>
      <c r="BR37" s="319">
        <v>0</v>
      </c>
      <c r="BS37" s="319">
        <v>0</v>
      </c>
      <c r="BT37" s="319">
        <f>'[6]6'!AX36</f>
        <v>0</v>
      </c>
      <c r="BU37" s="319">
        <f>'[6]6'!AY36</f>
        <v>0</v>
      </c>
      <c r="BV37" s="319">
        <f>'[6]6'!BC36</f>
        <v>0</v>
      </c>
      <c r="BW37" s="319">
        <f>'[6]6'!BD36</f>
        <v>0</v>
      </c>
      <c r="BX37" s="319">
        <f>'[6]6'!BE36</f>
        <v>0</v>
      </c>
      <c r="BY37" s="319">
        <v>0</v>
      </c>
      <c r="BZ37" s="319">
        <v>0</v>
      </c>
      <c r="CA37" s="319" t="e">
        <f>'[6]6'!BF36</f>
        <v>#REF!</v>
      </c>
      <c r="CB37" s="319">
        <f>'[6]6'!BG36</f>
        <v>0</v>
      </c>
      <c r="CC37" s="319">
        <f>'[6]6'!BI36</f>
        <v>0</v>
      </c>
      <c r="CD37" s="319">
        <f>'[6]6'!BJ36</f>
        <v>0</v>
      </c>
      <c r="CE37" s="319" t="e">
        <f>'[6]6'!BK36</f>
        <v>#REF!</v>
      </c>
      <c r="CF37" s="319">
        <v>0</v>
      </c>
      <c r="CG37" s="319">
        <v>0</v>
      </c>
      <c r="CH37" s="319" t="e">
        <f>'[6]6'!BL36</f>
        <v>#REF!</v>
      </c>
      <c r="CI37" s="319">
        <f>'[6]6'!BM36</f>
        <v>0</v>
      </c>
      <c r="CJ37" s="319">
        <f>'[6]6'!BQ36</f>
        <v>0</v>
      </c>
      <c r="CK37" s="319" t="e">
        <f>'[6]6'!BR36</f>
        <v>#REF!</v>
      </c>
      <c r="CL37" s="319">
        <f>'[6]6'!BS36</f>
        <v>0</v>
      </c>
      <c r="CM37" s="319">
        <v>0</v>
      </c>
      <c r="CN37" s="319">
        <v>0</v>
      </c>
      <c r="CO37" s="319">
        <f>'[6]6'!BT36</f>
        <v>0</v>
      </c>
      <c r="CP37" s="319">
        <f>'[6]6'!BU36</f>
        <v>0</v>
      </c>
      <c r="CQ37" s="319">
        <f>'[6]6'!BW36</f>
        <v>0</v>
      </c>
      <c r="CR37" s="319" t="e">
        <f>'[6]6'!BX36</f>
        <v>#REF!</v>
      </c>
      <c r="CS37" s="319" t="e">
        <f>'[6]6'!BY36</f>
        <v>#REF!</v>
      </c>
      <c r="CT37" s="319">
        <v>0</v>
      </c>
      <c r="CU37" s="319">
        <v>0</v>
      </c>
      <c r="CV37" s="319" t="e">
        <f>'[6]6'!BZ36</f>
        <v>#REF!</v>
      </c>
      <c r="CW37" s="319" t="e">
        <f>'[6]6'!CA36</f>
        <v>#REF!</v>
      </c>
      <c r="CX37" s="319">
        <f>AF37+AT37+BH37+BV37+CJ37</f>
        <v>0.5</v>
      </c>
      <c r="CY37" s="319" t="e">
        <f>AG37+AU37+BI37+BW37+CK37</f>
        <v>#REF!</v>
      </c>
      <c r="CZ37" s="319">
        <f>AH37+AV37+BJ37+BX37+CL37</f>
        <v>0</v>
      </c>
      <c r="DA37" s="319">
        <f>AI37+AW37+BK37+BY37+CM37</f>
        <v>0</v>
      </c>
      <c r="DB37" s="319">
        <f>AJ37+AX37+BL37+BZ37+CN37</f>
        <v>0</v>
      </c>
      <c r="DC37" s="319" t="e">
        <f>AK37+AY37+BM37+CA37+CO37</f>
        <v>#REF!</v>
      </c>
      <c r="DD37" s="319">
        <f>AL37+AZ37+BN37+CB37+CP37</f>
        <v>0</v>
      </c>
      <c r="DE37" s="319">
        <f>AM37+BA37+BO37+CC37+CQ37</f>
        <v>0</v>
      </c>
      <c r="DF37" s="319" t="e">
        <f>AN37+BB37+BP37+CD37+CR37</f>
        <v>#REF!</v>
      </c>
      <c r="DG37" s="319" t="e">
        <f>AO37+BC37+BQ37+CE37+CS37</f>
        <v>#REF!</v>
      </c>
      <c r="DH37" s="319">
        <f>AP37+BD37+BR37+CF37+CT37</f>
        <v>0</v>
      </c>
      <c r="DI37" s="319">
        <f>AQ37+BE37+BS37+CG37+CU37</f>
        <v>0</v>
      </c>
      <c r="DJ37" s="319" t="e">
        <f>AR37+BF37+BT37+CH37+CV37</f>
        <v>#REF!</v>
      </c>
      <c r="DK37" s="319" t="e">
        <f>AS37+BG37+BU37+CI37+CW37</f>
        <v>#REF!</v>
      </c>
      <c r="DL37" s="319"/>
    </row>
    <row r="38" spans="1:116" ht="47.25" x14ac:dyDescent="0.25">
      <c r="A38" s="272" t="s">
        <v>102</v>
      </c>
      <c r="B38" s="182" t="s">
        <v>67</v>
      </c>
      <c r="C38" s="273" t="s">
        <v>504</v>
      </c>
      <c r="D38" s="319">
        <f>AF38+AT38+BH38+BV38+CJ38</f>
        <v>0.25</v>
      </c>
      <c r="E38" s="319" t="e">
        <f>AG38+AU38+BI38+BW38+CK38</f>
        <v>#REF!</v>
      </c>
      <c r="F38" s="319">
        <f>AH38+AV38+BJ38+BX38+CL38</f>
        <v>0</v>
      </c>
      <c r="G38" s="319">
        <f>AI38+AW38+BK38+BY38+CM38</f>
        <v>0</v>
      </c>
      <c r="H38" s="319">
        <f>AJ38+AX38+BL38+BZ38+CN38</f>
        <v>0</v>
      </c>
      <c r="I38" s="319" t="e">
        <f>AK38+AY38+BM38+CA38+CO38</f>
        <v>#REF!</v>
      </c>
      <c r="J38" s="319">
        <f>AL38+AZ38+BN38+CB38+CP38</f>
        <v>0</v>
      </c>
      <c r="K38" s="319">
        <f>AM38+BA38+BO38+CC38+CQ38</f>
        <v>0</v>
      </c>
      <c r="L38" s="319" t="e">
        <f>AN38+BB38+BP38+CD38+CR38</f>
        <v>#REF!</v>
      </c>
      <c r="M38" s="319" t="e">
        <f>AO38+BC38+BQ38+CE38+CS38</f>
        <v>#REF!</v>
      </c>
      <c r="N38" s="319">
        <f>AP38+BD38+BR38+CF38+CT38</f>
        <v>0</v>
      </c>
      <c r="O38" s="319">
        <f>AQ38+BE38+BS38+CG38+CU38</f>
        <v>0</v>
      </c>
      <c r="P38" s="319" t="e">
        <f>AR38+BF38+BT38+CH38+CV38</f>
        <v>#REF!</v>
      </c>
      <c r="Q38" s="319" t="e">
        <f>AS38+BG38+BU38+CI38+CW38</f>
        <v>#REF!</v>
      </c>
      <c r="R38" s="319">
        <v>0</v>
      </c>
      <c r="S38" s="319">
        <v>0</v>
      </c>
      <c r="T38" s="319">
        <v>0</v>
      </c>
      <c r="U38" s="319">
        <v>0</v>
      </c>
      <c r="V38" s="319">
        <v>0</v>
      </c>
      <c r="W38" s="319">
        <v>0</v>
      </c>
      <c r="X38" s="319">
        <v>0</v>
      </c>
      <c r="Y38" s="319">
        <v>0</v>
      </c>
      <c r="Z38" s="319">
        <v>0</v>
      </c>
      <c r="AA38" s="319">
        <v>0</v>
      </c>
      <c r="AB38" s="319">
        <v>0</v>
      </c>
      <c r="AC38" s="319">
        <v>0</v>
      </c>
      <c r="AD38" s="319">
        <v>0</v>
      </c>
      <c r="AE38" s="319">
        <v>0</v>
      </c>
      <c r="AF38" s="319">
        <f>'[6]6'!Q37</f>
        <v>0</v>
      </c>
      <c r="AG38" s="319">
        <f>'[6]6'!R37</f>
        <v>0</v>
      </c>
      <c r="AH38" s="319">
        <f>'[6]6'!S37</f>
        <v>0</v>
      </c>
      <c r="AI38" s="319">
        <v>0</v>
      </c>
      <c r="AJ38" s="319">
        <v>0</v>
      </c>
      <c r="AK38" s="319">
        <f>'[6]6'!T37</f>
        <v>0</v>
      </c>
      <c r="AL38" s="319">
        <f>'[6]6'!U37</f>
        <v>0</v>
      </c>
      <c r="AM38" s="319">
        <f>'[6]6'!W37</f>
        <v>0</v>
      </c>
      <c r="AN38" s="319">
        <f>'[6]6'!X37</f>
        <v>0</v>
      </c>
      <c r="AO38" s="319">
        <f>'[6]6'!Y37</f>
        <v>0</v>
      </c>
      <c r="AP38" s="319">
        <v>0</v>
      </c>
      <c r="AQ38" s="319">
        <v>0</v>
      </c>
      <c r="AR38" s="319">
        <f>'[6]6'!Z37</f>
        <v>0</v>
      </c>
      <c r="AS38" s="319">
        <v>0</v>
      </c>
      <c r="AT38" s="320">
        <f>'[6]6'!AC37</f>
        <v>0.25</v>
      </c>
      <c r="AU38" s="319">
        <f>'[6]6'!AD37</f>
        <v>0</v>
      </c>
      <c r="AV38" s="319">
        <f>'[6]6'!AE37</f>
        <v>0</v>
      </c>
      <c r="AW38" s="319">
        <v>0</v>
      </c>
      <c r="AX38" s="319">
        <v>0</v>
      </c>
      <c r="AY38" s="319">
        <f>'[6]6'!AF37</f>
        <v>0</v>
      </c>
      <c r="AZ38" s="319">
        <f>'[6]6'!AG37</f>
        <v>0</v>
      </c>
      <c r="BA38" s="319">
        <f>'[6]6'!AI37</f>
        <v>0</v>
      </c>
      <c r="BB38" s="319">
        <f>'[6]6'!AJ37</f>
        <v>0</v>
      </c>
      <c r="BC38" s="319">
        <f>'[6]6'!AK37</f>
        <v>0</v>
      </c>
      <c r="BD38" s="319">
        <v>0</v>
      </c>
      <c r="BE38" s="319">
        <v>0</v>
      </c>
      <c r="BF38" s="319">
        <f>'[6]6'!AL37</f>
        <v>0</v>
      </c>
      <c r="BG38" s="319">
        <f>'[6]6'!AM37</f>
        <v>0</v>
      </c>
      <c r="BH38" s="319">
        <f>'[6]6'!AO37</f>
        <v>0</v>
      </c>
      <c r="BI38" s="319">
        <f>'[6]6'!AP37</f>
        <v>0</v>
      </c>
      <c r="BJ38" s="319">
        <f>'[6]6'!AQ37</f>
        <v>0</v>
      </c>
      <c r="BK38" s="319">
        <v>0</v>
      </c>
      <c r="BL38" s="319">
        <v>0</v>
      </c>
      <c r="BM38" s="319">
        <f>'[6]6'!AR37</f>
        <v>0</v>
      </c>
      <c r="BN38" s="319">
        <f>'[6]6'!AS37</f>
        <v>0</v>
      </c>
      <c r="BO38" s="319">
        <f>'[6]6'!AU37</f>
        <v>0</v>
      </c>
      <c r="BP38" s="319">
        <f>'[6]6'!AV37</f>
        <v>0</v>
      </c>
      <c r="BQ38" s="319">
        <f>'[6]6'!AW37</f>
        <v>0</v>
      </c>
      <c r="BR38" s="319">
        <v>0</v>
      </c>
      <c r="BS38" s="319">
        <v>0</v>
      </c>
      <c r="BT38" s="319">
        <f>'[6]6'!AX37</f>
        <v>0</v>
      </c>
      <c r="BU38" s="319">
        <f>'[6]6'!AY37</f>
        <v>0</v>
      </c>
      <c r="BV38" s="319">
        <f>'[6]6'!BC37</f>
        <v>0</v>
      </c>
      <c r="BW38" s="319">
        <f>'[6]6'!BD37</f>
        <v>0</v>
      </c>
      <c r="BX38" s="319">
        <f>'[6]6'!BE37</f>
        <v>0</v>
      </c>
      <c r="BY38" s="319">
        <v>0</v>
      </c>
      <c r="BZ38" s="319">
        <v>0</v>
      </c>
      <c r="CA38" s="319" t="e">
        <f>'[6]6'!BF37</f>
        <v>#REF!</v>
      </c>
      <c r="CB38" s="319">
        <f>'[6]6'!BG37</f>
        <v>0</v>
      </c>
      <c r="CC38" s="319">
        <f>'[6]6'!BI37</f>
        <v>0</v>
      </c>
      <c r="CD38" s="319">
        <f>'[6]6'!BJ37</f>
        <v>0</v>
      </c>
      <c r="CE38" s="319">
        <f>'[6]6'!BK37</f>
        <v>0</v>
      </c>
      <c r="CF38" s="319">
        <v>0</v>
      </c>
      <c r="CG38" s="319">
        <v>0</v>
      </c>
      <c r="CH38" s="319" t="e">
        <f>'[6]6'!BL37</f>
        <v>#REF!</v>
      </c>
      <c r="CI38" s="319">
        <f>'[6]6'!BM37</f>
        <v>0</v>
      </c>
      <c r="CJ38" s="319">
        <f>'[6]6'!BQ37</f>
        <v>0</v>
      </c>
      <c r="CK38" s="319" t="e">
        <f>'[6]6'!BR37</f>
        <v>#REF!</v>
      </c>
      <c r="CL38" s="319">
        <f>'[6]6'!BS37</f>
        <v>0</v>
      </c>
      <c r="CM38" s="319">
        <v>0</v>
      </c>
      <c r="CN38" s="319">
        <v>0</v>
      </c>
      <c r="CO38" s="319">
        <f>'[6]6'!BT37</f>
        <v>0</v>
      </c>
      <c r="CP38" s="319">
        <f>'[6]6'!BU37</f>
        <v>0</v>
      </c>
      <c r="CQ38" s="319">
        <f>'[6]6'!BW37</f>
        <v>0</v>
      </c>
      <c r="CR38" s="319" t="e">
        <f>'[6]6'!BX37</f>
        <v>#REF!</v>
      </c>
      <c r="CS38" s="319" t="e">
        <f>'[6]6'!BY37</f>
        <v>#REF!</v>
      </c>
      <c r="CT38" s="319">
        <v>0</v>
      </c>
      <c r="CU38" s="319">
        <v>0</v>
      </c>
      <c r="CV38" s="319" t="e">
        <f>'[6]6'!BZ37</f>
        <v>#REF!</v>
      </c>
      <c r="CW38" s="319" t="e">
        <f>'[6]6'!CA37</f>
        <v>#REF!</v>
      </c>
      <c r="CX38" s="319">
        <f>AF38+AT38+BH38+BV38+CJ38</f>
        <v>0.25</v>
      </c>
      <c r="CY38" s="319" t="e">
        <f>AG38+AU38+BI38+BW38+CK38</f>
        <v>#REF!</v>
      </c>
      <c r="CZ38" s="319">
        <f>AH38+AV38+BJ38+BX38+CL38</f>
        <v>0</v>
      </c>
      <c r="DA38" s="319">
        <f>AI38+AW38+BK38+BY38+CM38</f>
        <v>0</v>
      </c>
      <c r="DB38" s="319">
        <f>AJ38+AX38+BL38+BZ38+CN38</f>
        <v>0</v>
      </c>
      <c r="DC38" s="319" t="e">
        <f>AK38+AY38+BM38+CA38+CO38</f>
        <v>#REF!</v>
      </c>
      <c r="DD38" s="319">
        <f>AL38+AZ38+BN38+CB38+CP38</f>
        <v>0</v>
      </c>
      <c r="DE38" s="319">
        <f>AM38+BA38+BO38+CC38+CQ38</f>
        <v>0</v>
      </c>
      <c r="DF38" s="319" t="e">
        <f>AN38+BB38+BP38+CD38+CR38</f>
        <v>#REF!</v>
      </c>
      <c r="DG38" s="319" t="e">
        <f>AO38+BC38+BQ38+CE38+CS38</f>
        <v>#REF!</v>
      </c>
      <c r="DH38" s="319">
        <f>AP38+BD38+BR38+CF38+CT38</f>
        <v>0</v>
      </c>
      <c r="DI38" s="319">
        <f>AQ38+BE38+BS38+CG38+CU38</f>
        <v>0</v>
      </c>
      <c r="DJ38" s="319" t="e">
        <f>AR38+BF38+BT38+CH38+CV38</f>
        <v>#REF!</v>
      </c>
      <c r="DK38" s="319" t="e">
        <f>AS38+BG38+BU38+CI38+CW38</f>
        <v>#REF!</v>
      </c>
      <c r="DL38" s="319"/>
    </row>
    <row r="39" spans="1:116" ht="47.25" x14ac:dyDescent="0.25">
      <c r="A39" s="272" t="s">
        <v>99</v>
      </c>
      <c r="B39" s="182" t="s">
        <v>74</v>
      </c>
      <c r="C39" s="273" t="s">
        <v>505</v>
      </c>
      <c r="D39" s="319">
        <f>AF39+AT39+BH39+BV39+CJ39</f>
        <v>0.16</v>
      </c>
      <c r="E39" s="319" t="e">
        <f>AG39+AU39+BI39+BW39+CK39</f>
        <v>#REF!</v>
      </c>
      <c r="F39" s="319">
        <f>AH39+AV39+BJ39+BX39+CL39</f>
        <v>0</v>
      </c>
      <c r="G39" s="319">
        <f>AI39+AW39+BK39+BY39+CM39</f>
        <v>0</v>
      </c>
      <c r="H39" s="319">
        <f>AJ39+AX39+BL39+BZ39+CN39</f>
        <v>0</v>
      </c>
      <c r="I39" s="319" t="e">
        <f>AK39+AY39+BM39+CA39+CO39</f>
        <v>#REF!</v>
      </c>
      <c r="J39" s="319">
        <f>AL39+AZ39+BN39+CB39+CP39</f>
        <v>0</v>
      </c>
      <c r="K39" s="319">
        <f>AM39+BA39+BO39+CC39+CQ39</f>
        <v>0</v>
      </c>
      <c r="L39" s="319" t="e">
        <f>AN39+BB39+BP39+CD39+CR39</f>
        <v>#REF!</v>
      </c>
      <c r="M39" s="319" t="e">
        <f>AO39+BC39+BQ39+CE39+CS39</f>
        <v>#REF!</v>
      </c>
      <c r="N39" s="319">
        <f>AP39+BD39+BR39+CF39+CT39</f>
        <v>0</v>
      </c>
      <c r="O39" s="319">
        <f>AQ39+BE39+BS39+CG39+CU39</f>
        <v>0</v>
      </c>
      <c r="P39" s="319" t="e">
        <f>AR39+BF39+BT39+CH39+CV39</f>
        <v>#REF!</v>
      </c>
      <c r="Q39" s="319" t="e">
        <f>AS39+BG39+BU39+CI39+CW39</f>
        <v>#REF!</v>
      </c>
      <c r="R39" s="319">
        <v>0</v>
      </c>
      <c r="S39" s="319">
        <v>0</v>
      </c>
      <c r="T39" s="319">
        <v>0</v>
      </c>
      <c r="U39" s="319">
        <v>0</v>
      </c>
      <c r="V39" s="319">
        <v>0</v>
      </c>
      <c r="W39" s="319">
        <v>0</v>
      </c>
      <c r="X39" s="319">
        <v>0</v>
      </c>
      <c r="Y39" s="319">
        <v>0</v>
      </c>
      <c r="Z39" s="319">
        <v>0</v>
      </c>
      <c r="AA39" s="319">
        <v>0</v>
      </c>
      <c r="AB39" s="319">
        <v>0</v>
      </c>
      <c r="AC39" s="319">
        <v>0</v>
      </c>
      <c r="AD39" s="319">
        <v>0</v>
      </c>
      <c r="AE39" s="319">
        <v>0</v>
      </c>
      <c r="AF39" s="319">
        <f>'[6]6'!Q38</f>
        <v>0</v>
      </c>
      <c r="AG39" s="319">
        <f>'[6]6'!R38</f>
        <v>0</v>
      </c>
      <c r="AH39" s="319">
        <f>'[6]6'!S38</f>
        <v>0</v>
      </c>
      <c r="AI39" s="319">
        <v>0</v>
      </c>
      <c r="AJ39" s="319">
        <v>0</v>
      </c>
      <c r="AK39" s="319">
        <f>'[6]6'!T38</f>
        <v>0</v>
      </c>
      <c r="AL39" s="319">
        <f>'[6]6'!U38</f>
        <v>0</v>
      </c>
      <c r="AM39" s="319">
        <f>'[6]6'!W38</f>
        <v>0</v>
      </c>
      <c r="AN39" s="319">
        <f>'[6]6'!X38</f>
        <v>0</v>
      </c>
      <c r="AO39" s="319">
        <f>'[6]6'!Y38</f>
        <v>0</v>
      </c>
      <c r="AP39" s="319">
        <v>0</v>
      </c>
      <c r="AQ39" s="319">
        <v>0</v>
      </c>
      <c r="AR39" s="319">
        <f>'[6]6'!Z38</f>
        <v>0</v>
      </c>
      <c r="AS39" s="319">
        <v>0</v>
      </c>
      <c r="AT39" s="319">
        <f>'[6]6'!AC38</f>
        <v>0</v>
      </c>
      <c r="AU39" s="319">
        <f>'[6]6'!AD38</f>
        <v>0</v>
      </c>
      <c r="AV39" s="319">
        <f>'[6]6'!AE38</f>
        <v>0</v>
      </c>
      <c r="AW39" s="319">
        <v>0</v>
      </c>
      <c r="AX39" s="319">
        <v>0</v>
      </c>
      <c r="AY39" s="319">
        <f>'[6]6'!AF38</f>
        <v>0</v>
      </c>
      <c r="AZ39" s="319">
        <f>'[6]6'!AG38</f>
        <v>0</v>
      </c>
      <c r="BA39" s="319">
        <f>'[6]6'!AI38</f>
        <v>0</v>
      </c>
      <c r="BB39" s="319">
        <f>'[6]6'!AJ38</f>
        <v>0</v>
      </c>
      <c r="BC39" s="319">
        <f>'[6]6'!AK38</f>
        <v>0</v>
      </c>
      <c r="BD39" s="319">
        <v>0</v>
      </c>
      <c r="BE39" s="319">
        <v>0</v>
      </c>
      <c r="BF39" s="319">
        <f>'[6]6'!AL38</f>
        <v>0</v>
      </c>
      <c r="BG39" s="319">
        <f>'[6]6'!AM38</f>
        <v>0</v>
      </c>
      <c r="BH39" s="320">
        <f>'[6]6'!AO38</f>
        <v>0.16</v>
      </c>
      <c r="BI39" s="319">
        <f>'[6]6'!AP38</f>
        <v>0</v>
      </c>
      <c r="BJ39" s="319">
        <f>'[6]6'!AQ38</f>
        <v>0</v>
      </c>
      <c r="BK39" s="319">
        <v>0</v>
      </c>
      <c r="BL39" s="319">
        <v>0</v>
      </c>
      <c r="BM39" s="319">
        <f>'[6]6'!AR38</f>
        <v>0</v>
      </c>
      <c r="BN39" s="319">
        <f>'[6]6'!AS38</f>
        <v>0</v>
      </c>
      <c r="BO39" s="319">
        <f>'[6]6'!AU38</f>
        <v>0</v>
      </c>
      <c r="BP39" s="319">
        <f>'[6]6'!AV38</f>
        <v>0</v>
      </c>
      <c r="BQ39" s="319">
        <f>'[6]6'!AW38</f>
        <v>0</v>
      </c>
      <c r="BR39" s="319">
        <v>0</v>
      </c>
      <c r="BS39" s="319">
        <v>0</v>
      </c>
      <c r="BT39" s="319">
        <f>'[6]6'!AX38</f>
        <v>0</v>
      </c>
      <c r="BU39" s="319">
        <f>'[6]6'!AY38</f>
        <v>0</v>
      </c>
      <c r="BV39" s="319">
        <f>'[6]6'!BC38</f>
        <v>0</v>
      </c>
      <c r="BW39" s="319">
        <f>'[6]6'!BD38</f>
        <v>0</v>
      </c>
      <c r="BX39" s="319">
        <f>'[6]6'!BE38</f>
        <v>0</v>
      </c>
      <c r="BY39" s="319">
        <v>0</v>
      </c>
      <c r="BZ39" s="319">
        <v>0</v>
      </c>
      <c r="CA39" s="319" t="e">
        <f>'[6]6'!BF38</f>
        <v>#REF!</v>
      </c>
      <c r="CB39" s="319">
        <f>'[6]6'!BG38</f>
        <v>0</v>
      </c>
      <c r="CC39" s="319">
        <f>'[6]6'!BI38</f>
        <v>0</v>
      </c>
      <c r="CD39" s="319">
        <f>'[6]6'!BJ38</f>
        <v>0</v>
      </c>
      <c r="CE39" s="319">
        <f>'[6]6'!BK38</f>
        <v>0</v>
      </c>
      <c r="CF39" s="319">
        <v>0</v>
      </c>
      <c r="CG39" s="319">
        <v>0</v>
      </c>
      <c r="CH39" s="319" t="e">
        <f>'[6]6'!BL38</f>
        <v>#REF!</v>
      </c>
      <c r="CI39" s="319">
        <f>'[6]6'!BM38</f>
        <v>0</v>
      </c>
      <c r="CJ39" s="319">
        <f>'[6]6'!BQ38</f>
        <v>0</v>
      </c>
      <c r="CK39" s="319" t="e">
        <f>'[6]6'!BR38</f>
        <v>#REF!</v>
      </c>
      <c r="CL39" s="319">
        <f>'[6]6'!BS38</f>
        <v>0</v>
      </c>
      <c r="CM39" s="319">
        <v>0</v>
      </c>
      <c r="CN39" s="319">
        <v>0</v>
      </c>
      <c r="CO39" s="319">
        <f>'[6]6'!BT38</f>
        <v>0</v>
      </c>
      <c r="CP39" s="319">
        <f>'[6]6'!BU38</f>
        <v>0</v>
      </c>
      <c r="CQ39" s="319">
        <f>'[6]6'!BW38</f>
        <v>0</v>
      </c>
      <c r="CR39" s="319" t="e">
        <f>'[6]6'!BX38</f>
        <v>#REF!</v>
      </c>
      <c r="CS39" s="319" t="e">
        <f>'[6]6'!BY38</f>
        <v>#REF!</v>
      </c>
      <c r="CT39" s="319">
        <v>0</v>
      </c>
      <c r="CU39" s="319">
        <v>0</v>
      </c>
      <c r="CV39" s="319" t="e">
        <f>'[6]6'!BZ38</f>
        <v>#REF!</v>
      </c>
      <c r="CW39" s="319" t="e">
        <f>'[6]6'!CA38</f>
        <v>#REF!</v>
      </c>
      <c r="CX39" s="319">
        <f>AF39+AT39+BH39+BV39+CJ39</f>
        <v>0.16</v>
      </c>
      <c r="CY39" s="319" t="e">
        <f>AG39+AU39+BI39+BW39+CK39</f>
        <v>#REF!</v>
      </c>
      <c r="CZ39" s="319">
        <f>AH39+AV39+BJ39+BX39+CL39</f>
        <v>0</v>
      </c>
      <c r="DA39" s="319">
        <f>AI39+AW39+BK39+BY39+CM39</f>
        <v>0</v>
      </c>
      <c r="DB39" s="319">
        <f>AJ39+AX39+BL39+BZ39+CN39</f>
        <v>0</v>
      </c>
      <c r="DC39" s="319" t="e">
        <f>AK39+AY39+BM39+CA39+CO39</f>
        <v>#REF!</v>
      </c>
      <c r="DD39" s="319">
        <f>AL39+AZ39+BN39+CB39+CP39</f>
        <v>0</v>
      </c>
      <c r="DE39" s="319">
        <f>AM39+BA39+BO39+CC39+CQ39</f>
        <v>0</v>
      </c>
      <c r="DF39" s="319" t="e">
        <f>AN39+BB39+BP39+CD39+CR39</f>
        <v>#REF!</v>
      </c>
      <c r="DG39" s="319" t="e">
        <f>AO39+BC39+BQ39+CE39+CS39</f>
        <v>#REF!</v>
      </c>
      <c r="DH39" s="319">
        <f>AP39+BD39+BR39+CF39+CT39</f>
        <v>0</v>
      </c>
      <c r="DI39" s="319">
        <f>AQ39+BE39+BS39+CG39+CU39</f>
        <v>0</v>
      </c>
      <c r="DJ39" s="319" t="e">
        <f>AR39+BF39+BT39+CH39+CV39</f>
        <v>#REF!</v>
      </c>
      <c r="DK39" s="319" t="e">
        <f>AS39+BG39+BU39+CI39+CW39</f>
        <v>#REF!</v>
      </c>
      <c r="DL39" s="319"/>
    </row>
    <row r="40" spans="1:116" ht="47.25" x14ac:dyDescent="0.25">
      <c r="A40" s="272" t="s">
        <v>123</v>
      </c>
      <c r="B40" s="182" t="s">
        <v>83</v>
      </c>
      <c r="C40" s="273" t="s">
        <v>506</v>
      </c>
      <c r="D40" s="319">
        <f>AF40+AT40+BH40+BV40+CJ40</f>
        <v>0.25</v>
      </c>
      <c r="E40" s="319" t="e">
        <f>AG40+AU40+BI40+BW40+CK40</f>
        <v>#REF!</v>
      </c>
      <c r="F40" s="319">
        <f>AH40+AV40+BJ40+BX40+CL40</f>
        <v>0</v>
      </c>
      <c r="G40" s="319">
        <f>AI40+AW40+BK40+BY40+CM40</f>
        <v>0</v>
      </c>
      <c r="H40" s="319">
        <f>AJ40+AX40+BL40+BZ40+CN40</f>
        <v>0</v>
      </c>
      <c r="I40" s="319" t="e">
        <f>AK40+AY40+BM40+CA40+CO40</f>
        <v>#REF!</v>
      </c>
      <c r="J40" s="319">
        <f>AL40+AZ40+BN40+CB40+CP40</f>
        <v>0</v>
      </c>
      <c r="K40" s="319">
        <f>AM40+BA40+BO40+CC40+CQ40</f>
        <v>0</v>
      </c>
      <c r="L40" s="319" t="e">
        <f>AN40+BB40+BP40+CD40+CR40</f>
        <v>#REF!</v>
      </c>
      <c r="M40" s="319" t="e">
        <f>AO40+BC40+BQ40+CE40+CS40</f>
        <v>#REF!</v>
      </c>
      <c r="N40" s="319">
        <f>AP40+BD40+BR40+CF40+CT40</f>
        <v>0</v>
      </c>
      <c r="O40" s="319">
        <f>AQ40+BE40+BS40+CG40+CU40</f>
        <v>0</v>
      </c>
      <c r="P40" s="319" t="e">
        <f>AR40+BF40+BT40+CH40+CV40</f>
        <v>#REF!</v>
      </c>
      <c r="Q40" s="319" t="e">
        <f>AS40+BG40+BU40+CI40+CW40</f>
        <v>#REF!</v>
      </c>
      <c r="R40" s="319">
        <v>0</v>
      </c>
      <c r="S40" s="319">
        <v>0</v>
      </c>
      <c r="T40" s="319">
        <v>0</v>
      </c>
      <c r="U40" s="319">
        <v>0</v>
      </c>
      <c r="V40" s="319">
        <v>0</v>
      </c>
      <c r="W40" s="319">
        <v>0</v>
      </c>
      <c r="X40" s="319">
        <v>0</v>
      </c>
      <c r="Y40" s="319">
        <v>0</v>
      </c>
      <c r="Z40" s="319">
        <v>0</v>
      </c>
      <c r="AA40" s="319">
        <v>0</v>
      </c>
      <c r="AB40" s="319">
        <v>0</v>
      </c>
      <c r="AC40" s="319">
        <v>0</v>
      </c>
      <c r="AD40" s="319">
        <v>0</v>
      </c>
      <c r="AE40" s="319">
        <v>0</v>
      </c>
      <c r="AF40" s="319">
        <f>'[6]6'!Q39</f>
        <v>0</v>
      </c>
      <c r="AG40" s="319">
        <f>'[6]6'!R39</f>
        <v>0</v>
      </c>
      <c r="AH40" s="319">
        <f>'[6]6'!S39</f>
        <v>0</v>
      </c>
      <c r="AI40" s="319">
        <v>0</v>
      </c>
      <c r="AJ40" s="319">
        <v>0</v>
      </c>
      <c r="AK40" s="319">
        <f>'[6]6'!T39</f>
        <v>0</v>
      </c>
      <c r="AL40" s="319">
        <f>'[6]6'!U39</f>
        <v>0</v>
      </c>
      <c r="AM40" s="319">
        <f>'[6]6'!W39</f>
        <v>0</v>
      </c>
      <c r="AN40" s="319">
        <f>'[6]6'!X39</f>
        <v>0</v>
      </c>
      <c r="AO40" s="319">
        <f>'[6]6'!Y39</f>
        <v>0</v>
      </c>
      <c r="AP40" s="319">
        <v>0</v>
      </c>
      <c r="AQ40" s="319">
        <v>0</v>
      </c>
      <c r="AR40" s="319">
        <f>'[6]6'!Z39</f>
        <v>0</v>
      </c>
      <c r="AS40" s="319">
        <v>0</v>
      </c>
      <c r="AT40" s="319">
        <f>'[6]6'!AC39</f>
        <v>0</v>
      </c>
      <c r="AU40" s="319">
        <f>'[6]6'!AD39</f>
        <v>0</v>
      </c>
      <c r="AV40" s="319">
        <f>'[6]6'!AE39</f>
        <v>0</v>
      </c>
      <c r="AW40" s="319">
        <v>0</v>
      </c>
      <c r="AX40" s="319">
        <v>0</v>
      </c>
      <c r="AY40" s="319">
        <f>'[6]6'!AF39</f>
        <v>0</v>
      </c>
      <c r="AZ40" s="319">
        <f>'[6]6'!AG39</f>
        <v>0</v>
      </c>
      <c r="BA40" s="319">
        <f>'[6]6'!AI39</f>
        <v>0</v>
      </c>
      <c r="BB40" s="319">
        <f>'[6]6'!AJ39</f>
        <v>0</v>
      </c>
      <c r="BC40" s="319">
        <f>'[6]6'!AK39</f>
        <v>0</v>
      </c>
      <c r="BD40" s="319">
        <v>0</v>
      </c>
      <c r="BE40" s="319">
        <v>0</v>
      </c>
      <c r="BF40" s="319">
        <f>'[6]6'!AL39</f>
        <v>0</v>
      </c>
      <c r="BG40" s="319">
        <f>'[6]6'!AM39</f>
        <v>0</v>
      </c>
      <c r="BH40" s="319">
        <f>'[6]6'!AO39</f>
        <v>0</v>
      </c>
      <c r="BI40" s="319">
        <f>'[6]6'!AP39</f>
        <v>0</v>
      </c>
      <c r="BJ40" s="319">
        <f>'[6]6'!AQ39</f>
        <v>0</v>
      </c>
      <c r="BK40" s="319">
        <v>0</v>
      </c>
      <c r="BL40" s="319">
        <v>0</v>
      </c>
      <c r="BM40" s="319">
        <f>'[6]6'!AR39</f>
        <v>0</v>
      </c>
      <c r="BN40" s="319">
        <f>'[6]6'!AS39</f>
        <v>0</v>
      </c>
      <c r="BO40" s="319">
        <f>'[6]6'!AU39</f>
        <v>0</v>
      </c>
      <c r="BP40" s="319">
        <f>'[6]6'!AV39</f>
        <v>0</v>
      </c>
      <c r="BQ40" s="319">
        <f>'[6]6'!AW39</f>
        <v>0</v>
      </c>
      <c r="BR40" s="319">
        <v>0</v>
      </c>
      <c r="BS40" s="319">
        <v>0</v>
      </c>
      <c r="BT40" s="319">
        <f>'[6]6'!AX39</f>
        <v>0</v>
      </c>
      <c r="BU40" s="319">
        <f>'[6]6'!AY39</f>
        <v>0</v>
      </c>
      <c r="BV40" s="320">
        <f>'[6]6'!BA39</f>
        <v>0.25</v>
      </c>
      <c r="BW40" s="319">
        <f>'[6]6'!BD39</f>
        <v>0</v>
      </c>
      <c r="BX40" s="319">
        <f>'[6]6'!BE39</f>
        <v>0</v>
      </c>
      <c r="BY40" s="319">
        <v>0</v>
      </c>
      <c r="BZ40" s="319">
        <v>0</v>
      </c>
      <c r="CA40" s="319" t="e">
        <f>'[6]6'!BF39</f>
        <v>#REF!</v>
      </c>
      <c r="CB40" s="319">
        <f>'[6]6'!BG39</f>
        <v>0</v>
      </c>
      <c r="CC40" s="319">
        <f>'[6]6'!BI39</f>
        <v>0</v>
      </c>
      <c r="CD40" s="319">
        <f>'[6]6'!BJ39</f>
        <v>0</v>
      </c>
      <c r="CE40" s="319">
        <f>'[6]6'!BK39</f>
        <v>0</v>
      </c>
      <c r="CF40" s="319">
        <v>0</v>
      </c>
      <c r="CG40" s="319">
        <v>0</v>
      </c>
      <c r="CH40" s="319" t="e">
        <f>'[6]6'!BL39</f>
        <v>#REF!</v>
      </c>
      <c r="CI40" s="319">
        <f>'[6]6'!BM39</f>
        <v>0</v>
      </c>
      <c r="CJ40" s="319">
        <f>'[6]6'!BQ39</f>
        <v>0</v>
      </c>
      <c r="CK40" s="319" t="e">
        <f>'[6]6'!BR39</f>
        <v>#REF!</v>
      </c>
      <c r="CL40" s="319">
        <f>'[6]6'!BS39</f>
        <v>0</v>
      </c>
      <c r="CM40" s="319">
        <v>0</v>
      </c>
      <c r="CN40" s="319">
        <v>0</v>
      </c>
      <c r="CO40" s="319">
        <f>'[6]6'!BT39</f>
        <v>0</v>
      </c>
      <c r="CP40" s="319">
        <f>'[6]6'!BU39</f>
        <v>0</v>
      </c>
      <c r="CQ40" s="319">
        <f>'[6]6'!BW39</f>
        <v>0</v>
      </c>
      <c r="CR40" s="319" t="e">
        <f>'[6]6'!BX39</f>
        <v>#REF!</v>
      </c>
      <c r="CS40" s="319" t="e">
        <f>'[6]6'!BY39</f>
        <v>#REF!</v>
      </c>
      <c r="CT40" s="319">
        <v>0</v>
      </c>
      <c r="CU40" s="319">
        <v>0</v>
      </c>
      <c r="CV40" s="319" t="e">
        <f>'[6]6'!BZ39</f>
        <v>#REF!</v>
      </c>
      <c r="CW40" s="319" t="e">
        <f>'[6]6'!CA39</f>
        <v>#REF!</v>
      </c>
      <c r="CX40" s="319">
        <f>AF40+AT40+BH40+BV40+CJ40</f>
        <v>0.25</v>
      </c>
      <c r="CY40" s="319" t="e">
        <f>AG40+AU40+BI40+BW40+CK40</f>
        <v>#REF!</v>
      </c>
      <c r="CZ40" s="319">
        <f>AH40+AV40+BJ40+BX40+CL40</f>
        <v>0</v>
      </c>
      <c r="DA40" s="319">
        <f>AI40+AW40+BK40+BY40+CM40</f>
        <v>0</v>
      </c>
      <c r="DB40" s="319">
        <f>AJ40+AX40+BL40+BZ40+CN40</f>
        <v>0</v>
      </c>
      <c r="DC40" s="319" t="e">
        <f>AK40+AY40+BM40+CA40+CO40</f>
        <v>#REF!</v>
      </c>
      <c r="DD40" s="319">
        <f>AL40+AZ40+BN40+CB40+CP40</f>
        <v>0</v>
      </c>
      <c r="DE40" s="319">
        <f>AM40+BA40+BO40+CC40+CQ40</f>
        <v>0</v>
      </c>
      <c r="DF40" s="319" t="e">
        <f>AN40+BB40+BP40+CD40+CR40</f>
        <v>#REF!</v>
      </c>
      <c r="DG40" s="319" t="e">
        <f>AO40+BC40+BQ40+CE40+CS40</f>
        <v>#REF!</v>
      </c>
      <c r="DH40" s="319">
        <f>AP40+BD40+BR40+CF40+CT40</f>
        <v>0</v>
      </c>
      <c r="DI40" s="319">
        <f>AQ40+BE40+BS40+CG40+CU40</f>
        <v>0</v>
      </c>
      <c r="DJ40" s="319" t="e">
        <f>AR40+BF40+BT40+CH40+CV40</f>
        <v>#REF!</v>
      </c>
      <c r="DK40" s="319" t="e">
        <f>AS40+BG40+BU40+CI40+CW40</f>
        <v>#REF!</v>
      </c>
      <c r="DL40" s="319"/>
    </row>
    <row r="41" spans="1:116" ht="47.25" x14ac:dyDescent="0.25">
      <c r="A41" s="272" t="s">
        <v>122</v>
      </c>
      <c r="B41" s="182" t="s">
        <v>104</v>
      </c>
      <c r="C41" s="273" t="s">
        <v>103</v>
      </c>
      <c r="D41" s="319">
        <f>AF41+AT41+BH41+BV41+CJ41</f>
        <v>0.4</v>
      </c>
      <c r="E41" s="319" t="e">
        <f>AG41+AU41+BI41+BW41+CK41</f>
        <v>#REF!</v>
      </c>
      <c r="F41" s="319">
        <f>AH41+AV41+BJ41+BX41+CL41</f>
        <v>0</v>
      </c>
      <c r="G41" s="319">
        <f>AI41+AW41+BK41+BY41+CM41</f>
        <v>0</v>
      </c>
      <c r="H41" s="319">
        <f>AJ41+AX41+BL41+BZ41+CN41</f>
        <v>0</v>
      </c>
      <c r="I41" s="319" t="e">
        <f>AK41+AY41+BM41+CA41+CO41</f>
        <v>#REF!</v>
      </c>
      <c r="J41" s="319">
        <f>AL41+AZ41+BN41+CB41+CP41</f>
        <v>0</v>
      </c>
      <c r="K41" s="319">
        <f>AM41+BA41+BO41+CC41+CQ41</f>
        <v>0</v>
      </c>
      <c r="L41" s="319" t="e">
        <f>AN41+BB41+BP41+CD41+CR41</f>
        <v>#REF!</v>
      </c>
      <c r="M41" s="319" t="e">
        <f>AO41+BC41+BQ41+CE41+CS41</f>
        <v>#REF!</v>
      </c>
      <c r="N41" s="319">
        <f>AP41+BD41+BR41+CF41+CT41</f>
        <v>0</v>
      </c>
      <c r="O41" s="319">
        <f>AQ41+BE41+BS41+CG41+CU41</f>
        <v>0</v>
      </c>
      <c r="P41" s="319" t="e">
        <f>AR41+BF41+BT41+CH41+CV41</f>
        <v>#REF!</v>
      </c>
      <c r="Q41" s="319" t="e">
        <f>AS41+BG41+BU41+CI41+CW41</f>
        <v>#REF!</v>
      </c>
      <c r="R41" s="319">
        <v>0</v>
      </c>
      <c r="S41" s="319">
        <v>0</v>
      </c>
      <c r="T41" s="319">
        <v>0</v>
      </c>
      <c r="U41" s="319">
        <v>0</v>
      </c>
      <c r="V41" s="319">
        <v>0</v>
      </c>
      <c r="W41" s="319">
        <v>0</v>
      </c>
      <c r="X41" s="319">
        <v>0</v>
      </c>
      <c r="Y41" s="319">
        <v>0</v>
      </c>
      <c r="Z41" s="319">
        <v>0</v>
      </c>
      <c r="AA41" s="319">
        <v>0</v>
      </c>
      <c r="AB41" s="319">
        <v>0</v>
      </c>
      <c r="AC41" s="319">
        <v>0</v>
      </c>
      <c r="AD41" s="319">
        <v>0</v>
      </c>
      <c r="AE41" s="319">
        <v>0</v>
      </c>
      <c r="AF41" s="319">
        <f>'[6]6'!Q40</f>
        <v>0</v>
      </c>
      <c r="AG41" s="319">
        <f>'[6]6'!R40</f>
        <v>0</v>
      </c>
      <c r="AH41" s="319">
        <f>'[6]6'!S40</f>
        <v>0</v>
      </c>
      <c r="AI41" s="319">
        <v>0</v>
      </c>
      <c r="AJ41" s="319">
        <v>0</v>
      </c>
      <c r="AK41" s="319">
        <f>'[6]6'!T40</f>
        <v>0</v>
      </c>
      <c r="AL41" s="319">
        <f>'[6]6'!U40</f>
        <v>0</v>
      </c>
      <c r="AM41" s="319">
        <f>'[6]6'!W40</f>
        <v>0</v>
      </c>
      <c r="AN41" s="319">
        <f>'[6]6'!X40</f>
        <v>0</v>
      </c>
      <c r="AO41" s="319">
        <f>'[6]6'!Y40</f>
        <v>0</v>
      </c>
      <c r="AP41" s="319">
        <v>0</v>
      </c>
      <c r="AQ41" s="319">
        <v>0</v>
      </c>
      <c r="AR41" s="319">
        <f>'[6]6'!Z40</f>
        <v>0</v>
      </c>
      <c r="AS41" s="319">
        <v>0</v>
      </c>
      <c r="AT41" s="319">
        <f>'[6]6'!AC40</f>
        <v>0</v>
      </c>
      <c r="AU41" s="319">
        <f>'[6]6'!AD40</f>
        <v>0</v>
      </c>
      <c r="AV41" s="319">
        <f>'[6]6'!AE40</f>
        <v>0</v>
      </c>
      <c r="AW41" s="319">
        <v>0</v>
      </c>
      <c r="AX41" s="319">
        <v>0</v>
      </c>
      <c r="AY41" s="319">
        <f>'[6]6'!AF40</f>
        <v>0</v>
      </c>
      <c r="AZ41" s="319">
        <f>'[6]6'!AG40</f>
        <v>0</v>
      </c>
      <c r="BA41" s="319">
        <f>'[6]6'!AI40</f>
        <v>0</v>
      </c>
      <c r="BB41" s="319">
        <f>'[6]6'!AJ40</f>
        <v>0</v>
      </c>
      <c r="BC41" s="319">
        <f>'[6]6'!AK40</f>
        <v>0</v>
      </c>
      <c r="BD41" s="319">
        <v>0</v>
      </c>
      <c r="BE41" s="319">
        <v>0</v>
      </c>
      <c r="BF41" s="319">
        <f>'[6]6'!AL40</f>
        <v>0</v>
      </c>
      <c r="BG41" s="319">
        <f>'[6]6'!AM40</f>
        <v>0</v>
      </c>
      <c r="BH41" s="319">
        <f>'[6]6'!AO40</f>
        <v>0</v>
      </c>
      <c r="BI41" s="319">
        <f>'[6]6'!AP40</f>
        <v>0</v>
      </c>
      <c r="BJ41" s="319">
        <f>'[6]6'!AQ40</f>
        <v>0</v>
      </c>
      <c r="BK41" s="319">
        <v>0</v>
      </c>
      <c r="BL41" s="319">
        <v>0</v>
      </c>
      <c r="BM41" s="319">
        <f>'[6]6'!AR40</f>
        <v>0</v>
      </c>
      <c r="BN41" s="319">
        <f>'[6]6'!AS40</f>
        <v>0</v>
      </c>
      <c r="BO41" s="319">
        <f>'[6]6'!AU40</f>
        <v>0</v>
      </c>
      <c r="BP41" s="319">
        <f>'[6]6'!AV40</f>
        <v>0</v>
      </c>
      <c r="BQ41" s="319">
        <f>'[6]6'!AW40</f>
        <v>0</v>
      </c>
      <c r="BR41" s="319">
        <v>0</v>
      </c>
      <c r="BS41" s="319">
        <v>0</v>
      </c>
      <c r="BT41" s="319">
        <f>'[6]6'!AX40</f>
        <v>0</v>
      </c>
      <c r="BU41" s="319">
        <f>'[6]6'!AY40</f>
        <v>0</v>
      </c>
      <c r="BV41" s="319">
        <f>'[6]6'!BC40</f>
        <v>0</v>
      </c>
      <c r="BW41" s="319">
        <f>'[6]6'!BD40</f>
        <v>0</v>
      </c>
      <c r="BX41" s="319">
        <f>'[6]6'!BE40</f>
        <v>0</v>
      </c>
      <c r="BY41" s="319">
        <v>0</v>
      </c>
      <c r="BZ41" s="319">
        <v>0</v>
      </c>
      <c r="CA41" s="319" t="e">
        <f>'[6]6'!BF40</f>
        <v>#REF!</v>
      </c>
      <c r="CB41" s="319">
        <f>'[6]6'!BG40</f>
        <v>0</v>
      </c>
      <c r="CC41" s="319">
        <f>'[6]6'!BI40</f>
        <v>0</v>
      </c>
      <c r="CD41" s="319">
        <f>'[6]6'!BJ40</f>
        <v>0</v>
      </c>
      <c r="CE41" s="319">
        <f>'[6]6'!BK40</f>
        <v>0</v>
      </c>
      <c r="CF41" s="319">
        <v>0</v>
      </c>
      <c r="CG41" s="319">
        <v>0</v>
      </c>
      <c r="CH41" s="319">
        <v>0</v>
      </c>
      <c r="CI41" s="319">
        <v>0</v>
      </c>
      <c r="CJ41" s="320">
        <f>'[6]6'!BM40</f>
        <v>0.4</v>
      </c>
      <c r="CK41" s="319" t="e">
        <f>'[6]6'!BR40</f>
        <v>#REF!</v>
      </c>
      <c r="CL41" s="319">
        <f>'[6]6'!BS40</f>
        <v>0</v>
      </c>
      <c r="CM41" s="319">
        <v>0</v>
      </c>
      <c r="CN41" s="319">
        <v>0</v>
      </c>
      <c r="CO41" s="319">
        <f>'[6]6'!BT40</f>
        <v>0</v>
      </c>
      <c r="CP41" s="319">
        <f>'[6]6'!BU40</f>
        <v>0</v>
      </c>
      <c r="CQ41" s="319">
        <f>'[6]6'!BW40</f>
        <v>0</v>
      </c>
      <c r="CR41" s="319" t="e">
        <f>'[6]6'!BX40</f>
        <v>#REF!</v>
      </c>
      <c r="CS41" s="319" t="e">
        <f>'[6]6'!BY40</f>
        <v>#REF!</v>
      </c>
      <c r="CT41" s="319">
        <v>0</v>
      </c>
      <c r="CU41" s="319">
        <v>0</v>
      </c>
      <c r="CV41" s="319" t="e">
        <f>'[6]6'!BZ40</f>
        <v>#REF!</v>
      </c>
      <c r="CW41" s="319" t="e">
        <f>'[6]6'!CA40</f>
        <v>#REF!</v>
      </c>
      <c r="CX41" s="319">
        <f>AF41+AT41+BH41+BV41+CJ41</f>
        <v>0.4</v>
      </c>
      <c r="CY41" s="319" t="e">
        <f>AG41+AU41+BI41+BW41+CK41</f>
        <v>#REF!</v>
      </c>
      <c r="CZ41" s="319">
        <f>AH41+AV41+BJ41+BX41+CL41</f>
        <v>0</v>
      </c>
      <c r="DA41" s="319">
        <f>AI41+AW41+BK41+BY41+CM41</f>
        <v>0</v>
      </c>
      <c r="DB41" s="319">
        <f>AJ41+AX41+BL41+BZ41+CN41</f>
        <v>0</v>
      </c>
      <c r="DC41" s="319" t="e">
        <f>AK41+AY41+BM41+CA41+CO41</f>
        <v>#REF!</v>
      </c>
      <c r="DD41" s="319">
        <f>AL41+AZ41+BN41+CB41+CP41</f>
        <v>0</v>
      </c>
      <c r="DE41" s="319">
        <f>AM41+BA41+BO41+CC41+CQ41</f>
        <v>0</v>
      </c>
      <c r="DF41" s="319" t="e">
        <f>AN41+BB41+BP41+CD41+CR41</f>
        <v>#REF!</v>
      </c>
      <c r="DG41" s="319" t="e">
        <f>AO41+BC41+BQ41+CE41+CS41</f>
        <v>#REF!</v>
      </c>
      <c r="DH41" s="319">
        <f>AP41+BD41+BR41+CF41+CT41</f>
        <v>0</v>
      </c>
      <c r="DI41" s="319">
        <f>AQ41+BE41+BS41+CG41+CU41</f>
        <v>0</v>
      </c>
      <c r="DJ41" s="319" t="e">
        <f>AR41+BF41+BT41+CH41+CV41</f>
        <v>#REF!</v>
      </c>
      <c r="DK41" s="319" t="e">
        <f>AS41+BG41+BU41+CI41+CW41</f>
        <v>#REF!</v>
      </c>
      <c r="DL41" s="319"/>
    </row>
    <row r="42" spans="1:116" ht="47.25" x14ac:dyDescent="0.25">
      <c r="A42" s="272" t="s">
        <v>120</v>
      </c>
      <c r="B42" s="182" t="s">
        <v>101</v>
      </c>
      <c r="C42" s="273" t="s">
        <v>100</v>
      </c>
      <c r="D42" s="319">
        <f>AF42+AT42+BH42+BV42+CJ42</f>
        <v>0.25</v>
      </c>
      <c r="E42" s="319" t="e">
        <f>AG42+AU42+BI42+BW42+CK42</f>
        <v>#REF!</v>
      </c>
      <c r="F42" s="319">
        <f>AH42+AV42+BJ42+BX42+CL42</f>
        <v>0</v>
      </c>
      <c r="G42" s="319">
        <f>AI42+AW42+BK42+BY42+CM42</f>
        <v>0</v>
      </c>
      <c r="H42" s="319">
        <f>AJ42+AX42+BL42+BZ42+CN42</f>
        <v>0</v>
      </c>
      <c r="I42" s="319" t="e">
        <f>AK42+AY42+BM42+CA42+CO42</f>
        <v>#REF!</v>
      </c>
      <c r="J42" s="319">
        <f>AL42+AZ42+BN42+CB42+CP42</f>
        <v>0</v>
      </c>
      <c r="K42" s="319">
        <f>AM42+BA42+BO42+CC42+CQ42</f>
        <v>0</v>
      </c>
      <c r="L42" s="319" t="e">
        <f>AN42+BB42+BP42+CD42+CR42</f>
        <v>#REF!</v>
      </c>
      <c r="M42" s="319" t="e">
        <f>AO42+BC42+BQ42+CE42+CS42</f>
        <v>#REF!</v>
      </c>
      <c r="N42" s="319">
        <f>AP42+BD42+BR42+CF42+CT42</f>
        <v>0</v>
      </c>
      <c r="O42" s="319">
        <f>AQ42+BE42+BS42+CG42+CU42</f>
        <v>0</v>
      </c>
      <c r="P42" s="319" t="e">
        <f>AR42+BF42+BT42+CH42+CV42</f>
        <v>#REF!</v>
      </c>
      <c r="Q42" s="319" t="e">
        <f>AS42+BG42+BU42+CI42+CW42</f>
        <v>#REF!</v>
      </c>
      <c r="R42" s="319">
        <v>0</v>
      </c>
      <c r="S42" s="319">
        <v>0</v>
      </c>
      <c r="T42" s="319">
        <v>0</v>
      </c>
      <c r="U42" s="319">
        <v>0</v>
      </c>
      <c r="V42" s="319">
        <v>0</v>
      </c>
      <c r="W42" s="319">
        <v>0</v>
      </c>
      <c r="X42" s="319">
        <v>0</v>
      </c>
      <c r="Y42" s="319">
        <v>0</v>
      </c>
      <c r="Z42" s="319">
        <v>0</v>
      </c>
      <c r="AA42" s="319">
        <v>0</v>
      </c>
      <c r="AB42" s="319">
        <v>0</v>
      </c>
      <c r="AC42" s="319">
        <v>0</v>
      </c>
      <c r="AD42" s="319">
        <v>0</v>
      </c>
      <c r="AE42" s="319">
        <v>0</v>
      </c>
      <c r="AF42" s="319">
        <f>'[6]6'!Q41</f>
        <v>0</v>
      </c>
      <c r="AG42" s="319">
        <f>'[6]6'!R41</f>
        <v>0</v>
      </c>
      <c r="AH42" s="319">
        <f>'[6]6'!S41</f>
        <v>0</v>
      </c>
      <c r="AI42" s="319">
        <v>0</v>
      </c>
      <c r="AJ42" s="319">
        <v>0</v>
      </c>
      <c r="AK42" s="319">
        <f>'[6]6'!T41</f>
        <v>0</v>
      </c>
      <c r="AL42" s="319">
        <f>'[6]6'!U41</f>
        <v>0</v>
      </c>
      <c r="AM42" s="319">
        <f>'[6]6'!W41</f>
        <v>0</v>
      </c>
      <c r="AN42" s="319">
        <f>'[6]6'!X41</f>
        <v>0</v>
      </c>
      <c r="AO42" s="319">
        <f>'[6]6'!Y41</f>
        <v>0</v>
      </c>
      <c r="AP42" s="319">
        <v>0</v>
      </c>
      <c r="AQ42" s="319">
        <v>0</v>
      </c>
      <c r="AR42" s="319">
        <f>'[6]6'!Z41</f>
        <v>0</v>
      </c>
      <c r="AS42" s="319">
        <v>0</v>
      </c>
      <c r="AT42" s="319">
        <f>'[6]6'!AC41</f>
        <v>0</v>
      </c>
      <c r="AU42" s="319">
        <f>'[6]6'!AD41</f>
        <v>0</v>
      </c>
      <c r="AV42" s="319">
        <f>'[6]6'!AE41</f>
        <v>0</v>
      </c>
      <c r="AW42" s="319">
        <v>0</v>
      </c>
      <c r="AX42" s="319">
        <v>0</v>
      </c>
      <c r="AY42" s="319">
        <f>'[6]6'!AF41</f>
        <v>0</v>
      </c>
      <c r="AZ42" s="319">
        <f>'[6]6'!AG41</f>
        <v>0</v>
      </c>
      <c r="BA42" s="319">
        <f>'[6]6'!AI41</f>
        <v>0</v>
      </c>
      <c r="BB42" s="319">
        <f>'[6]6'!AJ41</f>
        <v>0</v>
      </c>
      <c r="BC42" s="319">
        <f>'[6]6'!AK41</f>
        <v>0</v>
      </c>
      <c r="BD42" s="319">
        <v>0</v>
      </c>
      <c r="BE42" s="319">
        <v>0</v>
      </c>
      <c r="BF42" s="319">
        <f>'[6]6'!AL41</f>
        <v>0</v>
      </c>
      <c r="BG42" s="319">
        <f>'[6]6'!AM41</f>
        <v>0</v>
      </c>
      <c r="BH42" s="319">
        <f>'[6]6'!AO41</f>
        <v>0</v>
      </c>
      <c r="BI42" s="319">
        <f>'[6]6'!AP41</f>
        <v>0</v>
      </c>
      <c r="BJ42" s="319">
        <f>'[6]6'!AQ41</f>
        <v>0</v>
      </c>
      <c r="BK42" s="319">
        <v>0</v>
      </c>
      <c r="BL42" s="319">
        <v>0</v>
      </c>
      <c r="BM42" s="319">
        <f>'[6]6'!AR41</f>
        <v>0</v>
      </c>
      <c r="BN42" s="319">
        <f>'[6]6'!AS41</f>
        <v>0</v>
      </c>
      <c r="BO42" s="319">
        <f>'[6]6'!AU41</f>
        <v>0</v>
      </c>
      <c r="BP42" s="319">
        <f>'[6]6'!AV41</f>
        <v>0</v>
      </c>
      <c r="BQ42" s="319">
        <f>'[6]6'!AW41</f>
        <v>0</v>
      </c>
      <c r="BR42" s="319">
        <v>0</v>
      </c>
      <c r="BS42" s="319">
        <v>0</v>
      </c>
      <c r="BT42" s="319">
        <f>'[6]6'!AX41</f>
        <v>0</v>
      </c>
      <c r="BU42" s="319">
        <f>'[6]6'!AY41</f>
        <v>0</v>
      </c>
      <c r="BV42" s="319">
        <f>'[6]6'!BC41</f>
        <v>0</v>
      </c>
      <c r="BW42" s="319">
        <f>'[6]6'!BD41</f>
        <v>0</v>
      </c>
      <c r="BX42" s="319">
        <f>'[6]6'!BE41</f>
        <v>0</v>
      </c>
      <c r="BY42" s="319">
        <v>0</v>
      </c>
      <c r="BZ42" s="319">
        <v>0</v>
      </c>
      <c r="CA42" s="319" t="e">
        <f>'[6]6'!BF41</f>
        <v>#REF!</v>
      </c>
      <c r="CB42" s="319">
        <f>'[6]6'!BG41</f>
        <v>0</v>
      </c>
      <c r="CC42" s="319">
        <f>'[6]6'!BI41</f>
        <v>0</v>
      </c>
      <c r="CD42" s="319">
        <f>'[6]6'!BJ41</f>
        <v>0</v>
      </c>
      <c r="CE42" s="319">
        <f>'[6]6'!BK41</f>
        <v>0</v>
      </c>
      <c r="CF42" s="319">
        <v>0</v>
      </c>
      <c r="CG42" s="319">
        <v>0</v>
      </c>
      <c r="CH42" s="319">
        <v>0</v>
      </c>
      <c r="CI42" s="319">
        <v>0</v>
      </c>
      <c r="CJ42" s="320">
        <f>'[6]6'!BM41</f>
        <v>0.25</v>
      </c>
      <c r="CK42" s="319" t="e">
        <f>'[6]6'!BR41</f>
        <v>#REF!</v>
      </c>
      <c r="CL42" s="319">
        <f>'[6]6'!BS41</f>
        <v>0</v>
      </c>
      <c r="CM42" s="319">
        <v>0</v>
      </c>
      <c r="CN42" s="319">
        <v>0</v>
      </c>
      <c r="CO42" s="319">
        <f>'[6]6'!BT41</f>
        <v>0</v>
      </c>
      <c r="CP42" s="319">
        <f>'[6]6'!BU41</f>
        <v>0</v>
      </c>
      <c r="CQ42" s="319">
        <f>'[6]6'!BW41</f>
        <v>0</v>
      </c>
      <c r="CR42" s="319" t="e">
        <f>'[6]6'!BX41</f>
        <v>#REF!</v>
      </c>
      <c r="CS42" s="319" t="e">
        <f>'[6]6'!BY41</f>
        <v>#REF!</v>
      </c>
      <c r="CT42" s="319">
        <v>0</v>
      </c>
      <c r="CU42" s="319">
        <v>0</v>
      </c>
      <c r="CV42" s="319" t="e">
        <f>'[6]6'!BZ41</f>
        <v>#REF!</v>
      </c>
      <c r="CW42" s="319" t="e">
        <f>'[6]6'!CA41</f>
        <v>#REF!</v>
      </c>
      <c r="CX42" s="319">
        <f>AF42+AT42+BH42+BV42+CJ42</f>
        <v>0.25</v>
      </c>
      <c r="CY42" s="319" t="e">
        <f>AG42+AU42+BI42+BW42+CK42</f>
        <v>#REF!</v>
      </c>
      <c r="CZ42" s="319">
        <f>AH42+AV42+BJ42+BX42+CL42</f>
        <v>0</v>
      </c>
      <c r="DA42" s="319">
        <f>AI42+AW42+BK42+BY42+CM42</f>
        <v>0</v>
      </c>
      <c r="DB42" s="319">
        <f>AJ42+AX42+BL42+BZ42+CN42</f>
        <v>0</v>
      </c>
      <c r="DC42" s="319" t="e">
        <f>AK42+AY42+BM42+CA42+CO42</f>
        <v>#REF!</v>
      </c>
      <c r="DD42" s="319">
        <f>AL42+AZ42+BN42+CB42+CP42</f>
        <v>0</v>
      </c>
      <c r="DE42" s="319">
        <f>AM42+BA42+BO42+CC42+CQ42</f>
        <v>0</v>
      </c>
      <c r="DF42" s="319" t="e">
        <f>AN42+BB42+BP42+CD42+CR42</f>
        <v>#REF!</v>
      </c>
      <c r="DG42" s="319" t="e">
        <f>AO42+BC42+BQ42+CE42+CS42</f>
        <v>#REF!</v>
      </c>
      <c r="DH42" s="319">
        <f>AP42+BD42+BR42+CF42+CT42</f>
        <v>0</v>
      </c>
      <c r="DI42" s="319">
        <f>AQ42+BE42+BS42+CG42+CU42</f>
        <v>0</v>
      </c>
      <c r="DJ42" s="319" t="e">
        <f>AR42+BF42+BT42+CH42+CV42</f>
        <v>#REF!</v>
      </c>
      <c r="DK42" s="319" t="e">
        <f>AS42+BG42+BU42+CI42+CW42</f>
        <v>#REF!</v>
      </c>
      <c r="DL42" s="319"/>
    </row>
    <row r="43" spans="1:116" ht="67.5" customHeight="1" x14ac:dyDescent="0.25">
      <c r="A43" s="272" t="s">
        <v>118</v>
      </c>
      <c r="B43" s="182" t="s">
        <v>98</v>
      </c>
      <c r="C43" s="273" t="s">
        <v>97</v>
      </c>
      <c r="D43" s="319">
        <f>AF43+AT43+BH43+BV43+CJ43</f>
        <v>0</v>
      </c>
      <c r="E43" s="319">
        <f>AG43+AU43+BI43+BW43+CK43</f>
        <v>0</v>
      </c>
      <c r="F43" s="319">
        <f>AH43+AV43+BJ43+BX43+CL43</f>
        <v>0</v>
      </c>
      <c r="G43" s="319">
        <f>AI43+AW43+BK43+BY43+CM43</f>
        <v>0</v>
      </c>
      <c r="H43" s="319">
        <f>AJ43+AX43+BL43+BZ43+CN43</f>
        <v>0</v>
      </c>
      <c r="I43" s="319">
        <f>AK43+AY43+BM43+CA43+CO43</f>
        <v>0</v>
      </c>
      <c r="J43" s="319">
        <f>AL43+AZ43+BN43+CB43+CP43</f>
        <v>0</v>
      </c>
      <c r="K43" s="319">
        <f>AM43+BA43+BO43+CC43+CQ43</f>
        <v>0</v>
      </c>
      <c r="L43" s="319">
        <f>AN43+BB43+BP43+CD43+CR43</f>
        <v>0</v>
      </c>
      <c r="M43" s="319">
        <f>AO43+BC43+BQ43+CE43+CS43</f>
        <v>0</v>
      </c>
      <c r="N43" s="319">
        <f>AP43+BD43+BR43+CF43+CT43</f>
        <v>0</v>
      </c>
      <c r="O43" s="319">
        <f>AQ43+BE43+BS43+CG43+CU43</f>
        <v>0</v>
      </c>
      <c r="P43" s="319">
        <f>AR43+BF43+BT43+CH43+CV43</f>
        <v>0</v>
      </c>
      <c r="Q43" s="319">
        <f>AS43+BG43+BU43+CI43+CW43</f>
        <v>0</v>
      </c>
      <c r="R43" s="319">
        <v>0</v>
      </c>
      <c r="S43" s="319">
        <v>0</v>
      </c>
      <c r="T43" s="319">
        <v>0</v>
      </c>
      <c r="U43" s="319">
        <v>0</v>
      </c>
      <c r="V43" s="319">
        <v>0</v>
      </c>
      <c r="W43" s="319">
        <v>0</v>
      </c>
      <c r="X43" s="319">
        <v>0</v>
      </c>
      <c r="Y43" s="319">
        <v>0</v>
      </c>
      <c r="Z43" s="319">
        <v>0</v>
      </c>
      <c r="AA43" s="319">
        <v>0</v>
      </c>
      <c r="AB43" s="319">
        <v>0</v>
      </c>
      <c r="AC43" s="319">
        <v>0</v>
      </c>
      <c r="AD43" s="319">
        <v>0</v>
      </c>
      <c r="AE43" s="319">
        <v>0</v>
      </c>
      <c r="AF43" s="319">
        <v>0</v>
      </c>
      <c r="AG43" s="319">
        <v>0</v>
      </c>
      <c r="AH43" s="319">
        <v>0</v>
      </c>
      <c r="AI43" s="319">
        <v>0</v>
      </c>
      <c r="AJ43" s="319">
        <v>0</v>
      </c>
      <c r="AK43" s="319">
        <v>0</v>
      </c>
      <c r="AL43" s="319">
        <v>0</v>
      </c>
      <c r="AM43" s="319">
        <v>0</v>
      </c>
      <c r="AN43" s="319">
        <v>0</v>
      </c>
      <c r="AO43" s="319">
        <v>0</v>
      </c>
      <c r="AP43" s="319">
        <v>0</v>
      </c>
      <c r="AQ43" s="319">
        <v>0</v>
      </c>
      <c r="AR43" s="319">
        <v>0</v>
      </c>
      <c r="AS43" s="319">
        <v>0</v>
      </c>
      <c r="AT43" s="319">
        <v>0</v>
      </c>
      <c r="AU43" s="319">
        <v>0</v>
      </c>
      <c r="AV43" s="319">
        <v>0</v>
      </c>
      <c r="AW43" s="319">
        <v>0</v>
      </c>
      <c r="AX43" s="319">
        <v>0</v>
      </c>
      <c r="AY43" s="319">
        <v>0</v>
      </c>
      <c r="AZ43" s="319">
        <v>0</v>
      </c>
      <c r="BA43" s="319">
        <v>0</v>
      </c>
      <c r="BB43" s="319">
        <v>0</v>
      </c>
      <c r="BC43" s="319">
        <v>0</v>
      </c>
      <c r="BD43" s="319">
        <v>0</v>
      </c>
      <c r="BE43" s="319">
        <v>0</v>
      </c>
      <c r="BF43" s="319">
        <v>0</v>
      </c>
      <c r="BG43" s="319">
        <v>0</v>
      </c>
      <c r="BH43" s="319">
        <v>0</v>
      </c>
      <c r="BI43" s="319">
        <v>0</v>
      </c>
      <c r="BJ43" s="319">
        <v>0</v>
      </c>
      <c r="BK43" s="319">
        <v>0</v>
      </c>
      <c r="BL43" s="319">
        <v>0</v>
      </c>
      <c r="BM43" s="319">
        <v>0</v>
      </c>
      <c r="BN43" s="319">
        <v>0</v>
      </c>
      <c r="BO43" s="319">
        <v>0</v>
      </c>
      <c r="BP43" s="319">
        <v>0</v>
      </c>
      <c r="BQ43" s="319">
        <v>0</v>
      </c>
      <c r="BR43" s="319">
        <v>0</v>
      </c>
      <c r="BS43" s="319">
        <v>0</v>
      </c>
      <c r="BT43" s="319">
        <v>0</v>
      </c>
      <c r="BU43" s="319">
        <v>0</v>
      </c>
      <c r="BV43" s="319">
        <v>0</v>
      </c>
      <c r="BW43" s="319">
        <v>0</v>
      </c>
      <c r="BX43" s="319">
        <v>0</v>
      </c>
      <c r="BY43" s="319">
        <v>0</v>
      </c>
      <c r="BZ43" s="319">
        <v>0</v>
      </c>
      <c r="CA43" s="319">
        <v>0</v>
      </c>
      <c r="CB43" s="319">
        <v>0</v>
      </c>
      <c r="CC43" s="319">
        <v>0</v>
      </c>
      <c r="CD43" s="319">
        <v>0</v>
      </c>
      <c r="CE43" s="319">
        <v>0</v>
      </c>
      <c r="CF43" s="319">
        <v>0</v>
      </c>
      <c r="CG43" s="319">
        <v>0</v>
      </c>
      <c r="CH43" s="319">
        <v>0</v>
      </c>
      <c r="CI43" s="319">
        <v>0</v>
      </c>
      <c r="CJ43" s="319">
        <v>0</v>
      </c>
      <c r="CK43" s="319">
        <v>0</v>
      </c>
      <c r="CL43" s="319">
        <v>0</v>
      </c>
      <c r="CM43" s="319">
        <v>0</v>
      </c>
      <c r="CN43" s="319">
        <v>0</v>
      </c>
      <c r="CO43" s="319">
        <v>0</v>
      </c>
      <c r="CP43" s="319">
        <v>0</v>
      </c>
      <c r="CQ43" s="319">
        <v>0</v>
      </c>
      <c r="CR43" s="319">
        <v>0</v>
      </c>
      <c r="CS43" s="319">
        <v>0</v>
      </c>
      <c r="CT43" s="319">
        <v>0</v>
      </c>
      <c r="CU43" s="319">
        <v>0</v>
      </c>
      <c r="CV43" s="319">
        <v>0</v>
      </c>
      <c r="CW43" s="319">
        <v>0</v>
      </c>
      <c r="CX43" s="319">
        <f>AF43+AT43+BH43+BV43+CJ43</f>
        <v>0</v>
      </c>
      <c r="CY43" s="319">
        <f>AG43+AU43+BI43+BW43+CK43</f>
        <v>0</v>
      </c>
      <c r="CZ43" s="319">
        <f>AH43+AV43+BJ43+BX43+CL43</f>
        <v>0</v>
      </c>
      <c r="DA43" s="319">
        <f>AI43+AW43+BK43+BY43+CM43</f>
        <v>0</v>
      </c>
      <c r="DB43" s="319">
        <f>AJ43+AX43+BL43+BZ43+CN43</f>
        <v>0</v>
      </c>
      <c r="DC43" s="319">
        <f>AK43+AY43+BM43+CA43+CO43</f>
        <v>0</v>
      </c>
      <c r="DD43" s="319">
        <f>AL43+AZ43+BN43+CB43+CP43</f>
        <v>0</v>
      </c>
      <c r="DE43" s="319">
        <f>AM43+BA43+BO43+CC43+CQ43</f>
        <v>0</v>
      </c>
      <c r="DF43" s="319">
        <f>AN43+BB43+BP43+CD43+CR43</f>
        <v>0</v>
      </c>
      <c r="DG43" s="319">
        <f>AO43+BC43+BQ43+CE43+CS43</f>
        <v>0</v>
      </c>
      <c r="DH43" s="319">
        <f>AP43+BD43+BR43+CF43+CT43</f>
        <v>0</v>
      </c>
      <c r="DI43" s="319">
        <f>AQ43+BE43+BS43+CG43+CU43</f>
        <v>0</v>
      </c>
      <c r="DJ43" s="319">
        <f>AR43+BF43+BT43+CH43+CV43</f>
        <v>0</v>
      </c>
      <c r="DK43" s="319">
        <f>AS43+BG43+BU43+CI43+CW43</f>
        <v>0</v>
      </c>
    </row>
    <row r="44" spans="1:116" s="2" customFormat="1" ht="15" x14ac:dyDescent="0.25">
      <c r="B44" s="3"/>
      <c r="C44" s="3"/>
      <c r="D44" s="3"/>
      <c r="E44" s="3"/>
      <c r="F44" s="3"/>
      <c r="G44" s="3"/>
      <c r="H44" s="3"/>
      <c r="I44" s="3"/>
      <c r="J44" s="3"/>
      <c r="K44" s="3"/>
      <c r="L44" s="3"/>
      <c r="M44" s="3"/>
      <c r="N44" s="3"/>
      <c r="O44" s="3"/>
      <c r="P44" s="3"/>
      <c r="Q44" s="3"/>
      <c r="R44" s="3"/>
      <c r="S44" s="74"/>
      <c r="T44" s="3"/>
      <c r="U44" s="3"/>
    </row>
    <row r="45" spans="1:116" s="2" customFormat="1" ht="15" x14ac:dyDescent="0.25">
      <c r="B45" s="3"/>
      <c r="C45" s="3"/>
      <c r="D45" s="3"/>
      <c r="E45" s="3"/>
      <c r="F45" s="3"/>
      <c r="G45" s="3"/>
      <c r="H45" s="3"/>
      <c r="I45" s="3"/>
      <c r="J45" s="3"/>
      <c r="K45" s="3"/>
      <c r="L45" s="3"/>
      <c r="M45" s="3"/>
      <c r="N45" s="3"/>
      <c r="O45" s="3"/>
      <c r="P45" s="3"/>
      <c r="Q45" s="3"/>
      <c r="R45" s="3"/>
      <c r="S45" s="74"/>
      <c r="T45" s="3"/>
      <c r="U45" s="3"/>
    </row>
    <row r="46" spans="1:116" s="2" customFormat="1" ht="15" x14ac:dyDescent="0.25">
      <c r="B46" s="3"/>
      <c r="C46" s="3"/>
      <c r="D46" s="3"/>
      <c r="E46" s="3"/>
      <c r="F46" s="3"/>
      <c r="G46" s="3"/>
      <c r="H46" s="3"/>
      <c r="I46" s="3"/>
      <c r="J46" s="3"/>
      <c r="K46" s="3"/>
      <c r="L46" s="3"/>
      <c r="M46" s="3"/>
      <c r="N46" s="3"/>
      <c r="O46" s="3"/>
      <c r="P46" s="3"/>
      <c r="Q46" s="3"/>
      <c r="R46" s="3"/>
      <c r="S46" s="74"/>
      <c r="T46" s="3"/>
      <c r="U46" s="3"/>
    </row>
    <row r="47" spans="1:116" s="2" customFormat="1" x14ac:dyDescent="0.25">
      <c r="B47" s="59" t="s">
        <v>96</v>
      </c>
      <c r="C47" s="59"/>
      <c r="D47" s="4"/>
      <c r="E47" s="4"/>
      <c r="F47" s="4"/>
      <c r="G47" s="4"/>
      <c r="H47" s="4"/>
      <c r="I47" s="4"/>
      <c r="J47" s="4"/>
      <c r="K47" s="4"/>
      <c r="L47" s="3"/>
      <c r="M47" s="3"/>
      <c r="N47" s="3"/>
      <c r="O47" s="3"/>
      <c r="P47" s="3"/>
      <c r="Q47" s="3"/>
      <c r="R47" s="3"/>
      <c r="S47" s="74"/>
      <c r="T47" s="3"/>
      <c r="U47" s="3"/>
    </row>
    <row r="48" spans="1:116" s="2" customFormat="1" ht="15" x14ac:dyDescent="0.25">
      <c r="B48" s="3"/>
      <c r="C48" s="3"/>
      <c r="D48" s="3"/>
      <c r="E48" s="3"/>
      <c r="F48" s="3"/>
      <c r="G48" s="3"/>
      <c r="H48" s="3"/>
      <c r="I48" s="3"/>
      <c r="J48" s="3"/>
      <c r="K48" s="3"/>
      <c r="L48" s="3"/>
      <c r="M48" s="3"/>
      <c r="N48" s="3"/>
      <c r="O48" s="3"/>
      <c r="P48" s="3"/>
      <c r="Q48" s="3"/>
      <c r="R48" s="3"/>
      <c r="S48" s="74"/>
      <c r="T48" s="3"/>
      <c r="U48" s="3"/>
    </row>
  </sheetData>
  <mergeCells count="40">
    <mergeCell ref="R16:X16"/>
    <mergeCell ref="Y16:AE16"/>
    <mergeCell ref="D16:J16"/>
    <mergeCell ref="A9:AS9"/>
    <mergeCell ref="CJ15:CW15"/>
    <mergeCell ref="CJ16:CP16"/>
    <mergeCell ref="CQ16:CW16"/>
    <mergeCell ref="AF15:AS15"/>
    <mergeCell ref="BH15:BU15"/>
    <mergeCell ref="BV15:CI15"/>
    <mergeCell ref="A7:AS7"/>
    <mergeCell ref="A8:AS8"/>
    <mergeCell ref="DL14:DL17"/>
    <mergeCell ref="D14:Q15"/>
    <mergeCell ref="C14:C17"/>
    <mergeCell ref="B14:B17"/>
    <mergeCell ref="K16:Q16"/>
    <mergeCell ref="A13:DK13"/>
    <mergeCell ref="AT15:BG15"/>
    <mergeCell ref="CX15:DK15"/>
    <mergeCell ref="DE16:DK16"/>
    <mergeCell ref="BH16:BN16"/>
    <mergeCell ref="BO16:BU16"/>
    <mergeCell ref="AF16:AL16"/>
    <mergeCell ref="AM16:AS16"/>
    <mergeCell ref="AT16:AZ16"/>
    <mergeCell ref="CX16:DD16"/>
    <mergeCell ref="BV16:CB16"/>
    <mergeCell ref="CC16:CI16"/>
    <mergeCell ref="BA16:BG16"/>
    <mergeCell ref="A5:AS5"/>
    <mergeCell ref="A6:AS6"/>
    <mergeCell ref="R14:AE15"/>
    <mergeCell ref="AT14:DK14"/>
    <mergeCell ref="A4:AS4"/>
    <mergeCell ref="A10:AS10"/>
    <mergeCell ref="A11:AS11"/>
    <mergeCell ref="A12:AS12"/>
    <mergeCell ref="AF14:AS14"/>
    <mergeCell ref="A14:A17"/>
  </mergeCells>
  <pageMargins left="0.70866141732283472" right="0.70866141732283472" top="0.74803149606299213" bottom="0.74803149606299213" header="0.31496062992125984" footer="0.31496062992125984"/>
  <pageSetup paperSize="8" scale="60" fitToWidth="2" orientation="landscape" r:id="rId1"/>
  <headerFooter differentFirst="1">
    <oddHeader>&amp;C&amp;P</oddHeader>
  </headerFooter>
  <colBreaks count="1" manualBreakCount="1">
    <brk id="43" max="4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47"/>
  <sheetViews>
    <sheetView view="pageBreakPreview" topLeftCell="B7" zoomScale="80" zoomScaleNormal="100" zoomScaleSheetLayoutView="80" workbookViewId="0">
      <pane ySplit="10" topLeftCell="A34" activePane="bottomLeft" state="frozen"/>
      <selection activeCell="B7" sqref="B7"/>
      <selection pane="bottomLeft" activeCell="F39" sqref="F39"/>
    </sheetView>
  </sheetViews>
  <sheetFormatPr defaultRowHeight="15.75" x14ac:dyDescent="0.25"/>
  <cols>
    <col min="1" max="1" width="11.375" style="274" customWidth="1"/>
    <col min="2" max="2" width="46.5" style="274" customWidth="1"/>
    <col min="3" max="3" width="17.125" style="274" customWidth="1"/>
    <col min="4" max="4" width="15.375" style="274" customWidth="1"/>
    <col min="5" max="6" width="5.25" style="274" bestFit="1" customWidth="1"/>
    <col min="7" max="9" width="5.25" style="274" customWidth="1"/>
    <col min="10" max="39" width="6" style="274" customWidth="1"/>
    <col min="40" max="40" width="5.75" style="274" customWidth="1"/>
    <col min="41" max="41" width="16.125" style="274" customWidth="1"/>
    <col min="42" max="42" width="21.25" style="274" customWidth="1"/>
    <col min="43" max="43" width="12.625" style="274" customWidth="1"/>
    <col min="44" max="44" width="22.375" style="274" customWidth="1"/>
    <col min="45" max="45" width="10.875" style="274" customWidth="1"/>
    <col min="46" max="46" width="17.375" style="274" customWidth="1"/>
    <col min="47" max="48" width="4.125" style="274" customWidth="1"/>
    <col min="49" max="49" width="3.75" style="274" customWidth="1"/>
    <col min="50" max="50" width="3.875" style="274" customWidth="1"/>
    <col min="51" max="51" width="4.5" style="274" customWidth="1"/>
    <col min="52" max="52" width="5" style="274" customWidth="1"/>
    <col min="53" max="53" width="5.5" style="274" customWidth="1"/>
    <col min="54" max="54" width="5.75" style="274" customWidth="1"/>
    <col min="55" max="55" width="5.5" style="274" customWidth="1"/>
    <col min="56" max="57" width="5" style="274" customWidth="1"/>
    <col min="58" max="58" width="12.875" style="274" customWidth="1"/>
    <col min="59" max="68" width="5" style="274" customWidth="1"/>
    <col min="69" max="16384" width="9" style="274"/>
  </cols>
  <sheetData>
    <row r="1" spans="1:50" ht="18.75" x14ac:dyDescent="0.25">
      <c r="Q1" s="311"/>
      <c r="R1" s="311"/>
      <c r="S1" s="311"/>
      <c r="T1" s="311"/>
      <c r="U1" s="311"/>
      <c r="V1" s="311"/>
      <c r="W1" s="311"/>
      <c r="X1" s="311"/>
      <c r="Y1" s="311"/>
      <c r="Z1" s="311"/>
      <c r="AA1" s="311"/>
      <c r="AB1" s="311"/>
      <c r="AC1" s="311"/>
      <c r="AD1" s="311"/>
      <c r="AE1" s="311"/>
      <c r="AF1" s="311"/>
      <c r="AG1" s="311"/>
      <c r="AH1" s="311"/>
      <c r="AM1" s="318" t="s">
        <v>645</v>
      </c>
    </row>
    <row r="2" spans="1:50" ht="18.75" x14ac:dyDescent="0.3">
      <c r="Q2" s="311"/>
      <c r="R2" s="311"/>
      <c r="S2" s="311"/>
      <c r="T2" s="311"/>
      <c r="U2" s="311"/>
      <c r="V2" s="311"/>
      <c r="W2" s="311"/>
      <c r="X2" s="311"/>
      <c r="Y2" s="311"/>
      <c r="Z2" s="311"/>
      <c r="AA2" s="311"/>
      <c r="AB2" s="311"/>
      <c r="AC2" s="311"/>
      <c r="AD2" s="311"/>
      <c r="AE2" s="311"/>
      <c r="AF2" s="311"/>
      <c r="AG2" s="311"/>
      <c r="AH2" s="311"/>
      <c r="AM2" s="317" t="s">
        <v>317</v>
      </c>
    </row>
    <row r="3" spans="1:50" ht="18.75" x14ac:dyDescent="0.3">
      <c r="Q3" s="311"/>
      <c r="R3" s="311"/>
      <c r="S3" s="311"/>
      <c r="T3" s="311"/>
      <c r="U3" s="311"/>
      <c r="V3" s="311"/>
      <c r="W3" s="311"/>
      <c r="X3" s="311"/>
      <c r="Y3" s="311"/>
      <c r="Z3" s="311"/>
      <c r="AA3" s="311"/>
      <c r="AB3" s="311"/>
      <c r="AC3" s="311"/>
      <c r="AD3" s="311"/>
      <c r="AE3" s="311"/>
      <c r="AF3" s="311"/>
      <c r="AG3" s="311"/>
      <c r="AH3" s="311"/>
      <c r="AM3" s="317" t="s">
        <v>316</v>
      </c>
    </row>
    <row r="4" spans="1:50" x14ac:dyDescent="0.25">
      <c r="A4" s="315" t="s">
        <v>644</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row>
    <row r="6" spans="1:50" x14ac:dyDescent="0.25">
      <c r="A6" s="338" t="s">
        <v>314</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row>
    <row r="7" spans="1:50" x14ac:dyDescent="0.25">
      <c r="A7" s="313" t="s">
        <v>56</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row>
    <row r="8" spans="1:50" x14ac:dyDescent="0.25">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row>
    <row r="9" spans="1:50" ht="18.75" customHeight="1" x14ac:dyDescent="0.25">
      <c r="A9" s="309" t="s">
        <v>60</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row>
    <row r="10" spans="1:50" x14ac:dyDescent="0.25">
      <c r="A10" s="308"/>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36"/>
      <c r="Z10" s="336"/>
      <c r="AA10" s="336"/>
      <c r="AB10" s="336"/>
      <c r="AC10" s="336"/>
      <c r="AD10" s="336"/>
      <c r="AE10" s="336"/>
      <c r="AF10" s="336"/>
      <c r="AG10" s="336"/>
      <c r="AH10" s="336"/>
      <c r="AI10" s="335"/>
      <c r="AJ10" s="311"/>
      <c r="AK10" s="311"/>
      <c r="AL10" s="311"/>
      <c r="AM10" s="311"/>
      <c r="AN10" s="311"/>
      <c r="AO10" s="311"/>
      <c r="AP10" s="311"/>
      <c r="AQ10" s="311"/>
      <c r="AR10" s="311"/>
      <c r="AS10" s="311"/>
      <c r="AT10" s="311"/>
      <c r="AU10" s="311"/>
      <c r="AV10" s="311"/>
      <c r="AW10" s="311"/>
      <c r="AX10" s="311"/>
    </row>
    <row r="11" spans="1:50" ht="15.75" customHeight="1" x14ac:dyDescent="0.25">
      <c r="A11" s="292" t="s">
        <v>54</v>
      </c>
      <c r="B11" s="292" t="s">
        <v>53</v>
      </c>
      <c r="C11" s="292" t="s">
        <v>52</v>
      </c>
      <c r="D11" s="292" t="s">
        <v>643</v>
      </c>
      <c r="E11" s="307" t="s">
        <v>642</v>
      </c>
      <c r="F11" s="306"/>
      <c r="G11" s="306"/>
      <c r="H11" s="306"/>
      <c r="I11" s="305"/>
      <c r="J11" s="334" t="s">
        <v>641</v>
      </c>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11"/>
      <c r="AO11" s="311"/>
      <c r="AP11" s="311"/>
      <c r="AQ11" s="311"/>
      <c r="AR11" s="311"/>
      <c r="AS11" s="311"/>
      <c r="AT11" s="311"/>
      <c r="AU11" s="311"/>
      <c r="AV11" s="311"/>
      <c r="AW11" s="311"/>
      <c r="AX11" s="311"/>
    </row>
    <row r="12" spans="1:50" ht="65.25" customHeight="1" x14ac:dyDescent="0.25">
      <c r="A12" s="292"/>
      <c r="B12" s="292"/>
      <c r="C12" s="292"/>
      <c r="D12" s="292"/>
      <c r="E12" s="299"/>
      <c r="F12" s="298"/>
      <c r="G12" s="298"/>
      <c r="H12" s="298"/>
      <c r="I12" s="297"/>
      <c r="J12" s="295" t="s">
        <v>616</v>
      </c>
      <c r="K12" s="295"/>
      <c r="L12" s="295"/>
      <c r="M12" s="295"/>
      <c r="N12" s="295"/>
      <c r="O12" s="295" t="s">
        <v>615</v>
      </c>
      <c r="P12" s="295"/>
      <c r="Q12" s="295"/>
      <c r="R12" s="295"/>
      <c r="S12" s="295"/>
      <c r="T12" s="295" t="s">
        <v>614</v>
      </c>
      <c r="U12" s="295"/>
      <c r="V12" s="295"/>
      <c r="W12" s="295"/>
      <c r="X12" s="295"/>
      <c r="Y12" s="295" t="s">
        <v>640</v>
      </c>
      <c r="Z12" s="295"/>
      <c r="AA12" s="295"/>
      <c r="AB12" s="295"/>
      <c r="AC12" s="295"/>
      <c r="AD12" s="295" t="s">
        <v>639</v>
      </c>
      <c r="AE12" s="295"/>
      <c r="AF12" s="295"/>
      <c r="AG12" s="295"/>
      <c r="AH12" s="295"/>
      <c r="AI12" s="292" t="s">
        <v>445</v>
      </c>
      <c r="AJ12" s="292"/>
      <c r="AK12" s="292"/>
      <c r="AL12" s="292"/>
      <c r="AM12" s="292"/>
      <c r="AN12" s="311"/>
      <c r="AO12" s="311"/>
      <c r="AP12" s="311"/>
      <c r="AQ12" s="311"/>
      <c r="AR12" s="311"/>
      <c r="AS12" s="311"/>
      <c r="AT12" s="311"/>
      <c r="AU12" s="311"/>
      <c r="AV12" s="311"/>
      <c r="AW12" s="311"/>
      <c r="AX12" s="311"/>
    </row>
    <row r="13" spans="1:50" ht="60.75" customHeight="1" x14ac:dyDescent="0.25">
      <c r="A13" s="292"/>
      <c r="B13" s="292"/>
      <c r="C13" s="292"/>
      <c r="D13" s="292"/>
      <c r="E13" s="295" t="s">
        <v>638</v>
      </c>
      <c r="F13" s="295"/>
      <c r="G13" s="295"/>
      <c r="H13" s="295"/>
      <c r="I13" s="295"/>
      <c r="J13" s="295" t="s">
        <v>638</v>
      </c>
      <c r="K13" s="295"/>
      <c r="L13" s="295"/>
      <c r="M13" s="295"/>
      <c r="N13" s="295"/>
      <c r="O13" s="295" t="s">
        <v>638</v>
      </c>
      <c r="P13" s="295"/>
      <c r="Q13" s="295"/>
      <c r="R13" s="295"/>
      <c r="S13" s="295"/>
      <c r="T13" s="295" t="s">
        <v>638</v>
      </c>
      <c r="U13" s="295"/>
      <c r="V13" s="295"/>
      <c r="W13" s="295"/>
      <c r="X13" s="295"/>
      <c r="Y13" s="295" t="s">
        <v>638</v>
      </c>
      <c r="Z13" s="295"/>
      <c r="AA13" s="295"/>
      <c r="AB13" s="295"/>
      <c r="AC13" s="295"/>
      <c r="AD13" s="295" t="s">
        <v>638</v>
      </c>
      <c r="AE13" s="295"/>
      <c r="AF13" s="295"/>
      <c r="AG13" s="295"/>
      <c r="AH13" s="295"/>
      <c r="AI13" s="295" t="s">
        <v>278</v>
      </c>
      <c r="AJ13" s="295"/>
      <c r="AK13" s="295"/>
      <c r="AL13" s="295"/>
      <c r="AM13" s="295"/>
      <c r="AN13" s="311"/>
      <c r="AO13" s="311"/>
      <c r="AP13" s="311"/>
      <c r="AQ13" s="311"/>
      <c r="AR13" s="311"/>
      <c r="AS13" s="311"/>
      <c r="AT13" s="311"/>
      <c r="AU13" s="311"/>
      <c r="AV13" s="311"/>
      <c r="AW13" s="311"/>
      <c r="AX13" s="311"/>
    </row>
    <row r="14" spans="1:50" ht="65.25" customHeight="1" x14ac:dyDescent="0.25">
      <c r="A14" s="292"/>
      <c r="B14" s="292"/>
      <c r="C14" s="292"/>
      <c r="D14" s="292"/>
      <c r="E14" s="290" t="s">
        <v>439</v>
      </c>
      <c r="F14" s="290" t="s">
        <v>438</v>
      </c>
      <c r="G14" s="290" t="s">
        <v>437</v>
      </c>
      <c r="H14" s="290" t="s">
        <v>436</v>
      </c>
      <c r="I14" s="290" t="s">
        <v>435</v>
      </c>
      <c r="J14" s="290" t="s">
        <v>439</v>
      </c>
      <c r="K14" s="290" t="s">
        <v>438</v>
      </c>
      <c r="L14" s="290" t="s">
        <v>437</v>
      </c>
      <c r="M14" s="290" t="s">
        <v>436</v>
      </c>
      <c r="N14" s="290" t="s">
        <v>435</v>
      </c>
      <c r="O14" s="290" t="s">
        <v>439</v>
      </c>
      <c r="P14" s="290" t="s">
        <v>438</v>
      </c>
      <c r="Q14" s="290" t="s">
        <v>437</v>
      </c>
      <c r="R14" s="290" t="s">
        <v>436</v>
      </c>
      <c r="S14" s="290" t="s">
        <v>435</v>
      </c>
      <c r="T14" s="290" t="s">
        <v>439</v>
      </c>
      <c r="U14" s="290" t="s">
        <v>438</v>
      </c>
      <c r="V14" s="290" t="s">
        <v>437</v>
      </c>
      <c r="W14" s="290" t="s">
        <v>436</v>
      </c>
      <c r="X14" s="290" t="s">
        <v>435</v>
      </c>
      <c r="Y14" s="290" t="s">
        <v>439</v>
      </c>
      <c r="Z14" s="290" t="s">
        <v>438</v>
      </c>
      <c r="AA14" s="290" t="s">
        <v>437</v>
      </c>
      <c r="AB14" s="290" t="s">
        <v>436</v>
      </c>
      <c r="AC14" s="290" t="s">
        <v>435</v>
      </c>
      <c r="AD14" s="290" t="s">
        <v>439</v>
      </c>
      <c r="AE14" s="290" t="s">
        <v>438</v>
      </c>
      <c r="AF14" s="290" t="s">
        <v>437</v>
      </c>
      <c r="AG14" s="290" t="s">
        <v>436</v>
      </c>
      <c r="AH14" s="290" t="s">
        <v>435</v>
      </c>
      <c r="AI14" s="290" t="s">
        <v>439</v>
      </c>
      <c r="AJ14" s="290" t="s">
        <v>438</v>
      </c>
      <c r="AK14" s="290" t="s">
        <v>437</v>
      </c>
      <c r="AL14" s="290" t="s">
        <v>436</v>
      </c>
      <c r="AM14" s="290" t="s">
        <v>435</v>
      </c>
      <c r="AN14" s="311"/>
      <c r="AO14" s="311"/>
      <c r="AP14" s="311"/>
      <c r="AQ14" s="311"/>
      <c r="AR14" s="311"/>
      <c r="AS14" s="311"/>
      <c r="AT14" s="311"/>
      <c r="AU14" s="311"/>
      <c r="AV14" s="311"/>
      <c r="AW14" s="311"/>
      <c r="AX14" s="311"/>
    </row>
    <row r="15" spans="1:50" ht="65.25" customHeight="1" x14ac:dyDescent="0.25">
      <c r="A15" s="221"/>
      <c r="B15" s="221"/>
      <c r="C15" s="221"/>
      <c r="D15" s="221"/>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311"/>
      <c r="AO15" s="311"/>
      <c r="AP15" s="311"/>
      <c r="AQ15" s="311"/>
      <c r="AR15" s="311"/>
      <c r="AS15" s="311"/>
      <c r="AT15" s="311"/>
      <c r="AU15" s="311"/>
      <c r="AV15" s="311"/>
      <c r="AW15" s="311"/>
      <c r="AX15" s="311"/>
    </row>
    <row r="16" spans="1:50" x14ac:dyDescent="0.25">
      <c r="A16" s="219">
        <v>1</v>
      </c>
      <c r="B16" s="219">
        <v>2</v>
      </c>
      <c r="C16" s="219">
        <v>3</v>
      </c>
      <c r="D16" s="219">
        <v>4</v>
      </c>
      <c r="E16" s="219" t="s">
        <v>567</v>
      </c>
      <c r="F16" s="219" t="s">
        <v>566</v>
      </c>
      <c r="G16" s="219" t="s">
        <v>565</v>
      </c>
      <c r="H16" s="219" t="s">
        <v>564</v>
      </c>
      <c r="I16" s="219" t="s">
        <v>563</v>
      </c>
      <c r="J16" s="219" t="s">
        <v>434</v>
      </c>
      <c r="K16" s="219" t="s">
        <v>433</v>
      </c>
      <c r="L16" s="219" t="s">
        <v>432</v>
      </c>
      <c r="M16" s="219" t="s">
        <v>431</v>
      </c>
      <c r="N16" s="219" t="s">
        <v>430</v>
      </c>
      <c r="O16" s="219" t="s">
        <v>427</v>
      </c>
      <c r="P16" s="219" t="s">
        <v>426</v>
      </c>
      <c r="Q16" s="219" t="s">
        <v>425</v>
      </c>
      <c r="R16" s="219" t="s">
        <v>424</v>
      </c>
      <c r="S16" s="219" t="s">
        <v>423</v>
      </c>
      <c r="T16" s="219" t="s">
        <v>605</v>
      </c>
      <c r="U16" s="219" t="s">
        <v>604</v>
      </c>
      <c r="V16" s="219" t="s">
        <v>603</v>
      </c>
      <c r="W16" s="219" t="s">
        <v>602</v>
      </c>
      <c r="X16" s="219" t="s">
        <v>601</v>
      </c>
      <c r="Y16" s="219" t="s">
        <v>600</v>
      </c>
      <c r="Z16" s="219" t="s">
        <v>599</v>
      </c>
      <c r="AA16" s="219" t="s">
        <v>637</v>
      </c>
      <c r="AB16" s="219" t="s">
        <v>636</v>
      </c>
      <c r="AC16" s="219" t="s">
        <v>635</v>
      </c>
      <c r="AD16" s="219" t="s">
        <v>634</v>
      </c>
      <c r="AE16" s="219" t="s">
        <v>633</v>
      </c>
      <c r="AF16" s="219" t="s">
        <v>632</v>
      </c>
      <c r="AG16" s="219" t="s">
        <v>631</v>
      </c>
      <c r="AH16" s="219" t="s">
        <v>630</v>
      </c>
      <c r="AI16" s="219" t="s">
        <v>420</v>
      </c>
      <c r="AJ16" s="219" t="s">
        <v>419</v>
      </c>
      <c r="AK16" s="219" t="s">
        <v>418</v>
      </c>
      <c r="AL16" s="219" t="s">
        <v>417</v>
      </c>
      <c r="AM16" s="219" t="s">
        <v>416</v>
      </c>
      <c r="AN16" s="311"/>
      <c r="AO16" s="311"/>
      <c r="AP16" s="311"/>
      <c r="AQ16" s="311"/>
      <c r="AR16" s="311"/>
      <c r="AS16" s="311"/>
      <c r="AT16" s="311"/>
      <c r="AU16" s="311"/>
      <c r="AV16" s="311"/>
      <c r="AW16" s="311"/>
      <c r="AX16" s="311"/>
    </row>
    <row r="17" spans="1:50" ht="31.5" x14ac:dyDescent="0.25">
      <c r="A17" s="217" t="str">
        <f>'[2]2'!A18</f>
        <v>0</v>
      </c>
      <c r="B17" s="217" t="str">
        <f>'[2]2'!B18</f>
        <v>ВСЕГО по инвестиционной программе, в том числе:</v>
      </c>
      <c r="C17" s="223">
        <v>0</v>
      </c>
      <c r="D17" s="219">
        <v>0</v>
      </c>
      <c r="E17" s="219">
        <f>SUM(E18:E20)</f>
        <v>0</v>
      </c>
      <c r="F17" s="219">
        <f>SUM(F18:F20)</f>
        <v>0</v>
      </c>
      <c r="G17" s="219">
        <f>SUM(G18:G20)</f>
        <v>0</v>
      </c>
      <c r="H17" s="219">
        <f>SUM(H18:H20)</f>
        <v>0</v>
      </c>
      <c r="I17" s="219">
        <f>SUM(I18:I20)</f>
        <v>0</v>
      </c>
      <c r="J17" s="219">
        <f>SUM(J18:J20)</f>
        <v>0</v>
      </c>
      <c r="K17" s="219">
        <f>SUM(K18:K20)</f>
        <v>0</v>
      </c>
      <c r="L17" s="219">
        <f>SUM(L18:L20)</f>
        <v>1.68</v>
      </c>
      <c r="M17" s="219">
        <f>SUM(M18:M20)</f>
        <v>0</v>
      </c>
      <c r="N17" s="219">
        <f>SUM(N18:N20)</f>
        <v>0</v>
      </c>
      <c r="O17" s="219">
        <f>SUM(O18:O20)</f>
        <v>0.4</v>
      </c>
      <c r="P17" s="219">
        <f>SUM(P18:P20)</f>
        <v>0</v>
      </c>
      <c r="Q17" s="219">
        <f>SUM(Q18:Q20)</f>
        <v>1.68</v>
      </c>
      <c r="R17" s="219">
        <f>SUM(R18:R20)</f>
        <v>0</v>
      </c>
      <c r="S17" s="219">
        <f>SUM(S18:S20)</f>
        <v>0</v>
      </c>
      <c r="T17" s="219">
        <f>SUM(T18:T20)</f>
        <v>0</v>
      </c>
      <c r="U17" s="219">
        <f>SUM(U18:U20)</f>
        <v>0</v>
      </c>
      <c r="V17" s="219">
        <f>SUM(V18:V20)</f>
        <v>1.68</v>
      </c>
      <c r="W17" s="219">
        <f>SUM(W18:W20)</f>
        <v>0</v>
      </c>
      <c r="X17" s="219">
        <f>SUM(X18:X20)</f>
        <v>0</v>
      </c>
      <c r="Y17" s="219">
        <f>SUM(Y18:Y20)</f>
        <v>0</v>
      </c>
      <c r="Z17" s="219">
        <f>SUM(Z18:Z20)</f>
        <v>0</v>
      </c>
      <c r="AA17" s="219">
        <f>SUM(AA18:AA20)</f>
        <v>0</v>
      </c>
      <c r="AB17" s="219">
        <f>SUM(AB18:AB20)</f>
        <v>0</v>
      </c>
      <c r="AC17" s="219">
        <f>SUM(AC18:AC20)</f>
        <v>0</v>
      </c>
      <c r="AD17" s="219">
        <f>SUM(AD18:AD20)</f>
        <v>0</v>
      </c>
      <c r="AE17" s="219">
        <f>SUM(AE18:AE20)</f>
        <v>0</v>
      </c>
      <c r="AF17" s="219">
        <f>SUM(AF18:AF20)</f>
        <v>1.9710000000000001</v>
      </c>
      <c r="AG17" s="219">
        <f>SUM(AG18:AG20)</f>
        <v>0</v>
      </c>
      <c r="AH17" s="219">
        <f>SUM(AH18:AH20)</f>
        <v>0</v>
      </c>
      <c r="AI17" s="219">
        <f>SUM(AI18:AI20)</f>
        <v>0.4</v>
      </c>
      <c r="AJ17" s="219">
        <f>SUM(AJ18:AJ20)</f>
        <v>0</v>
      </c>
      <c r="AK17" s="219">
        <f>SUM(AK18:AK20)</f>
        <v>7.0110000000000001</v>
      </c>
      <c r="AL17" s="219">
        <f>SUM(AL18:AL20)</f>
        <v>0</v>
      </c>
      <c r="AM17" s="219">
        <f>SUM(AM18:AM20)</f>
        <v>0</v>
      </c>
      <c r="AN17" s="311"/>
      <c r="AO17" s="311"/>
      <c r="AP17" s="311"/>
      <c r="AQ17" s="311"/>
      <c r="AR17" s="311"/>
      <c r="AS17" s="311"/>
      <c r="AT17" s="311"/>
      <c r="AU17" s="311"/>
      <c r="AV17" s="311"/>
      <c r="AW17" s="311"/>
      <c r="AX17" s="311"/>
    </row>
    <row r="18" spans="1:50" x14ac:dyDescent="0.25">
      <c r="A18" s="217" t="str">
        <f>'[2]2'!A19</f>
        <v>0.1</v>
      </c>
      <c r="B18" s="217" t="str">
        <f>'[2]2'!B19</f>
        <v>Технологическое присоединение, всего</v>
      </c>
      <c r="C18" s="223">
        <v>0</v>
      </c>
      <c r="D18" s="219">
        <v>0</v>
      </c>
      <c r="E18" s="219">
        <f>E21</f>
        <v>0</v>
      </c>
      <c r="F18" s="219">
        <f>F21</f>
        <v>0</v>
      </c>
      <c r="G18" s="219">
        <f>G21</f>
        <v>0</v>
      </c>
      <c r="H18" s="219">
        <f>H21</f>
        <v>0</v>
      </c>
      <c r="I18" s="219">
        <f>I21</f>
        <v>0</v>
      </c>
      <c r="J18" s="219">
        <f>J21</f>
        <v>0</v>
      </c>
      <c r="K18" s="219">
        <f>K21</f>
        <v>0</v>
      </c>
      <c r="L18" s="219">
        <f>L21</f>
        <v>0</v>
      </c>
      <c r="M18" s="219">
        <f>M21</f>
        <v>0</v>
      </c>
      <c r="N18" s="219">
        <f>N21</f>
        <v>0</v>
      </c>
      <c r="O18" s="219">
        <f>O21</f>
        <v>0</v>
      </c>
      <c r="P18" s="219">
        <f>P21</f>
        <v>0</v>
      </c>
      <c r="Q18" s="219">
        <f>Q21</f>
        <v>0</v>
      </c>
      <c r="R18" s="219">
        <f>R21</f>
        <v>0</v>
      </c>
      <c r="S18" s="219">
        <f>S21</f>
        <v>0</v>
      </c>
      <c r="T18" s="219">
        <f>T21</f>
        <v>0</v>
      </c>
      <c r="U18" s="219">
        <f>U21</f>
        <v>0</v>
      </c>
      <c r="V18" s="219">
        <f>V21</f>
        <v>0</v>
      </c>
      <c r="W18" s="219">
        <f>W21</f>
        <v>0</v>
      </c>
      <c r="X18" s="219">
        <f>X21</f>
        <v>0</v>
      </c>
      <c r="Y18" s="219">
        <f>Y21</f>
        <v>0</v>
      </c>
      <c r="Z18" s="219">
        <f>Z21</f>
        <v>0</v>
      </c>
      <c r="AA18" s="219">
        <f>AA21</f>
        <v>0</v>
      </c>
      <c r="AB18" s="219">
        <f>AB21</f>
        <v>0</v>
      </c>
      <c r="AC18" s="219">
        <f>AC21</f>
        <v>0</v>
      </c>
      <c r="AD18" s="219">
        <f>AD21</f>
        <v>0</v>
      </c>
      <c r="AE18" s="219">
        <f>AE21</f>
        <v>0</v>
      </c>
      <c r="AF18" s="219">
        <f>AF21</f>
        <v>0</v>
      </c>
      <c r="AG18" s="219">
        <f>AG21</f>
        <v>0</v>
      </c>
      <c r="AH18" s="219">
        <f>AH21</f>
        <v>0</v>
      </c>
      <c r="AI18" s="219">
        <f>AI21</f>
        <v>0</v>
      </c>
      <c r="AJ18" s="219">
        <f>AJ21</f>
        <v>0</v>
      </c>
      <c r="AK18" s="219">
        <f>AK21</f>
        <v>0</v>
      </c>
      <c r="AL18" s="219">
        <f>AL21</f>
        <v>0</v>
      </c>
      <c r="AM18" s="219">
        <f>AM21</f>
        <v>0</v>
      </c>
      <c r="AN18" s="311"/>
      <c r="AO18" s="311"/>
      <c r="AP18" s="311"/>
      <c r="AQ18" s="311"/>
      <c r="AR18" s="311"/>
      <c r="AS18" s="311"/>
      <c r="AT18" s="311"/>
      <c r="AU18" s="311"/>
      <c r="AV18" s="311"/>
      <c r="AW18" s="311"/>
      <c r="AX18" s="311"/>
    </row>
    <row r="19" spans="1:50" ht="31.5" x14ac:dyDescent="0.25">
      <c r="A19" s="217" t="str">
        <f>'[2]2'!A20</f>
        <v>0.2</v>
      </c>
      <c r="B19" s="217" t="str">
        <f>'[2]2'!B20</f>
        <v>Реконструкция, модернизация, техническое перевооружение, всего</v>
      </c>
      <c r="C19" s="223">
        <v>0</v>
      </c>
      <c r="D19" s="219">
        <v>0</v>
      </c>
      <c r="E19" s="219">
        <f>E24</f>
        <v>0</v>
      </c>
      <c r="F19" s="219">
        <f>F24</f>
        <v>0</v>
      </c>
      <c r="G19" s="219">
        <f>G24</f>
        <v>0</v>
      </c>
      <c r="H19" s="219">
        <f>H24</f>
        <v>0</v>
      </c>
      <c r="I19" s="219">
        <f>I24</f>
        <v>0</v>
      </c>
      <c r="J19" s="219">
        <f>J24</f>
        <v>0</v>
      </c>
      <c r="K19" s="219">
        <f>K24</f>
        <v>0</v>
      </c>
      <c r="L19" s="219">
        <f>L24</f>
        <v>1.68</v>
      </c>
      <c r="M19" s="219">
        <f>M24</f>
        <v>0</v>
      </c>
      <c r="N19" s="219">
        <f>N24</f>
        <v>0</v>
      </c>
      <c r="O19" s="219">
        <f>O24</f>
        <v>0.4</v>
      </c>
      <c r="P19" s="219">
        <f>P24</f>
        <v>0</v>
      </c>
      <c r="Q19" s="219">
        <f>Q24</f>
        <v>1.68</v>
      </c>
      <c r="R19" s="219">
        <f>R24</f>
        <v>0</v>
      </c>
      <c r="S19" s="219">
        <f>S24</f>
        <v>0</v>
      </c>
      <c r="T19" s="219">
        <f>T24</f>
        <v>0</v>
      </c>
      <c r="U19" s="219">
        <f>U24</f>
        <v>0</v>
      </c>
      <c r="V19" s="219">
        <f>V24</f>
        <v>1.68</v>
      </c>
      <c r="W19" s="219">
        <f>W24</f>
        <v>0</v>
      </c>
      <c r="X19" s="219">
        <f>X24</f>
        <v>0</v>
      </c>
      <c r="Y19" s="219">
        <f>Y24</f>
        <v>0</v>
      </c>
      <c r="Z19" s="219">
        <f>Z24</f>
        <v>0</v>
      </c>
      <c r="AA19" s="219">
        <f>AA24</f>
        <v>0</v>
      </c>
      <c r="AB19" s="219">
        <f>AB24</f>
        <v>0</v>
      </c>
      <c r="AC19" s="219">
        <f>AC24</f>
        <v>0</v>
      </c>
      <c r="AD19" s="219">
        <f>AD24</f>
        <v>0</v>
      </c>
      <c r="AE19" s="219">
        <f>AE24</f>
        <v>0</v>
      </c>
      <c r="AF19" s="219">
        <f>AF24</f>
        <v>1.9710000000000001</v>
      </c>
      <c r="AG19" s="219">
        <f>AG24</f>
        <v>0</v>
      </c>
      <c r="AH19" s="219">
        <f>AH24</f>
        <v>0</v>
      </c>
      <c r="AI19" s="219">
        <f>AI24</f>
        <v>0.4</v>
      </c>
      <c r="AJ19" s="219">
        <f>AJ24</f>
        <v>0</v>
      </c>
      <c r="AK19" s="219">
        <f>AK24</f>
        <v>7.0110000000000001</v>
      </c>
      <c r="AL19" s="219">
        <f>AL24</f>
        <v>0</v>
      </c>
      <c r="AM19" s="219">
        <f>AM24</f>
        <v>0</v>
      </c>
      <c r="AN19" s="311"/>
      <c r="AO19" s="311"/>
      <c r="AP19" s="311"/>
      <c r="AQ19" s="311"/>
      <c r="AR19" s="311"/>
      <c r="AS19" s="311"/>
      <c r="AT19" s="311"/>
      <c r="AU19" s="311"/>
      <c r="AV19" s="311"/>
      <c r="AW19" s="311"/>
      <c r="AX19" s="311"/>
    </row>
    <row r="20" spans="1:50" x14ac:dyDescent="0.25">
      <c r="A20" s="217" t="str">
        <f>'[2]2'!A21</f>
        <v>0.6</v>
      </c>
      <c r="B20" s="217" t="str">
        <f>'[2]2'!B21</f>
        <v>Прочие инвестиционные проекты, всего</v>
      </c>
      <c r="C20" s="223">
        <v>0</v>
      </c>
      <c r="D20" s="219">
        <v>0</v>
      </c>
      <c r="E20" s="219">
        <f>E26</f>
        <v>0</v>
      </c>
      <c r="F20" s="219">
        <f>F26</f>
        <v>0</v>
      </c>
      <c r="G20" s="219">
        <f>G26</f>
        <v>0</v>
      </c>
      <c r="H20" s="219">
        <f>H26</f>
        <v>0</v>
      </c>
      <c r="I20" s="219">
        <f>I26</f>
        <v>0</v>
      </c>
      <c r="J20" s="219">
        <f>J26</f>
        <v>0</v>
      </c>
      <c r="K20" s="219">
        <f>K26</f>
        <v>0</v>
      </c>
      <c r="L20" s="219">
        <f>L26</f>
        <v>0</v>
      </c>
      <c r="M20" s="219">
        <f>M26</f>
        <v>0</v>
      </c>
      <c r="N20" s="219">
        <f>N26</f>
        <v>0</v>
      </c>
      <c r="O20" s="219">
        <f>O26</f>
        <v>0</v>
      </c>
      <c r="P20" s="219">
        <f>P26</f>
        <v>0</v>
      </c>
      <c r="Q20" s="219">
        <f>Q26</f>
        <v>0</v>
      </c>
      <c r="R20" s="219">
        <f>R26</f>
        <v>0</v>
      </c>
      <c r="S20" s="219">
        <f>S26</f>
        <v>0</v>
      </c>
      <c r="T20" s="219">
        <f>T26</f>
        <v>0</v>
      </c>
      <c r="U20" s="219">
        <f>U26</f>
        <v>0</v>
      </c>
      <c r="V20" s="219">
        <f>V26</f>
        <v>0</v>
      </c>
      <c r="W20" s="219">
        <f>W26</f>
        <v>0</v>
      </c>
      <c r="X20" s="219">
        <f>X26</f>
        <v>0</v>
      </c>
      <c r="Y20" s="219">
        <f>Y26</f>
        <v>0</v>
      </c>
      <c r="Z20" s="219">
        <f>Z26</f>
        <v>0</v>
      </c>
      <c r="AA20" s="219">
        <f>AA26</f>
        <v>0</v>
      </c>
      <c r="AB20" s="219">
        <f>AB26</f>
        <v>0</v>
      </c>
      <c r="AC20" s="219">
        <f>AC26</f>
        <v>0</v>
      </c>
      <c r="AD20" s="219">
        <f>AD26</f>
        <v>0</v>
      </c>
      <c r="AE20" s="219">
        <f>AE26</f>
        <v>0</v>
      </c>
      <c r="AF20" s="219">
        <f>AF26</f>
        <v>0</v>
      </c>
      <c r="AG20" s="219">
        <f>AG26</f>
        <v>0</v>
      </c>
      <c r="AH20" s="219">
        <f>AH26</f>
        <v>0</v>
      </c>
      <c r="AI20" s="219">
        <f>AI26</f>
        <v>0</v>
      </c>
      <c r="AJ20" s="219">
        <f>AJ26</f>
        <v>0</v>
      </c>
      <c r="AK20" s="219">
        <f>AK26</f>
        <v>0</v>
      </c>
      <c r="AL20" s="219">
        <f>AL26</f>
        <v>0</v>
      </c>
      <c r="AM20" s="219">
        <f>AM26</f>
        <v>0</v>
      </c>
      <c r="AN20" s="311"/>
      <c r="AO20" s="311"/>
      <c r="AP20" s="311"/>
      <c r="AQ20" s="311"/>
      <c r="AR20" s="311"/>
      <c r="AS20" s="311"/>
      <c r="AT20" s="311"/>
      <c r="AU20" s="311"/>
      <c r="AV20" s="311"/>
      <c r="AW20" s="311"/>
      <c r="AX20" s="311"/>
    </row>
    <row r="21" spans="1:50" ht="31.5" x14ac:dyDescent="0.25">
      <c r="A21" s="217">
        <f>'[2]2'!A22</f>
        <v>0</v>
      </c>
      <c r="B21" s="217" t="str">
        <f>'[2]2'!B22</f>
        <v>Технологическое присоединение, всего, в том числе:</v>
      </c>
      <c r="C21" s="223">
        <v>0</v>
      </c>
      <c r="D21" s="219">
        <v>0</v>
      </c>
      <c r="E21" s="219">
        <v>0</v>
      </c>
      <c r="F21" s="219">
        <v>0</v>
      </c>
      <c r="G21" s="219">
        <v>0</v>
      </c>
      <c r="H21" s="219">
        <v>0</v>
      </c>
      <c r="I21" s="219">
        <v>0</v>
      </c>
      <c r="J21" s="219">
        <v>0</v>
      </c>
      <c r="K21" s="219">
        <v>0</v>
      </c>
      <c r="L21" s="219">
        <v>0</v>
      </c>
      <c r="M21" s="219">
        <v>0</v>
      </c>
      <c r="N21" s="219">
        <v>0</v>
      </c>
      <c r="O21" s="219">
        <v>0</v>
      </c>
      <c r="P21" s="219">
        <v>0</v>
      </c>
      <c r="Q21" s="219">
        <v>0</v>
      </c>
      <c r="R21" s="219">
        <v>0</v>
      </c>
      <c r="S21" s="219">
        <v>0</v>
      </c>
      <c r="T21" s="219">
        <v>0</v>
      </c>
      <c r="U21" s="219">
        <v>0</v>
      </c>
      <c r="V21" s="219">
        <v>0</v>
      </c>
      <c r="W21" s="219">
        <v>0</v>
      </c>
      <c r="X21" s="219">
        <v>0</v>
      </c>
      <c r="Y21" s="219">
        <v>0</v>
      </c>
      <c r="Z21" s="219">
        <v>0</v>
      </c>
      <c r="AA21" s="219">
        <v>0</v>
      </c>
      <c r="AB21" s="219">
        <v>0</v>
      </c>
      <c r="AC21" s="219">
        <v>0</v>
      </c>
      <c r="AD21" s="219">
        <v>0</v>
      </c>
      <c r="AE21" s="219">
        <v>0</v>
      </c>
      <c r="AF21" s="219">
        <v>0</v>
      </c>
      <c r="AG21" s="219">
        <v>0</v>
      </c>
      <c r="AH21" s="219">
        <v>0</v>
      </c>
      <c r="AI21" s="219">
        <v>0</v>
      </c>
      <c r="AJ21" s="219">
        <v>0</v>
      </c>
      <c r="AK21" s="219">
        <v>0</v>
      </c>
      <c r="AL21" s="219">
        <v>0</v>
      </c>
      <c r="AM21" s="219">
        <v>0</v>
      </c>
      <c r="AN21" s="311"/>
      <c r="AO21" s="311"/>
      <c r="AP21" s="311"/>
      <c r="AQ21" s="311"/>
      <c r="AR21" s="311"/>
      <c r="AS21" s="311"/>
      <c r="AT21" s="311"/>
      <c r="AU21" s="311"/>
      <c r="AV21" s="311"/>
      <c r="AW21" s="311"/>
      <c r="AX21" s="311"/>
    </row>
    <row r="22" spans="1:50" x14ac:dyDescent="0.25">
      <c r="A22" s="217"/>
      <c r="B22" s="333" t="str">
        <f>'[2]2'!B23</f>
        <v>Республика Марий Эл</v>
      </c>
      <c r="C22" s="223"/>
      <c r="D22" s="221"/>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311"/>
      <c r="AO22" s="311"/>
      <c r="AP22" s="311"/>
      <c r="AQ22" s="311"/>
      <c r="AR22" s="311"/>
      <c r="AS22" s="311"/>
      <c r="AT22" s="311"/>
      <c r="AU22" s="311"/>
      <c r="AV22" s="311"/>
      <c r="AW22" s="311"/>
      <c r="AX22" s="311"/>
    </row>
    <row r="23" spans="1:50" ht="47.25" x14ac:dyDescent="0.25">
      <c r="A23" s="217" t="str">
        <f>'[2]2'!A24</f>
        <v>1.2.2</v>
      </c>
      <c r="B23" s="217" t="str">
        <f>'[2]2'!B24</f>
        <v>Реконструкция, модернизация, техническое перевооружение линий электропередачи, всего, в том числе:</v>
      </c>
      <c r="C23" s="223">
        <v>0</v>
      </c>
      <c r="D23" s="222">
        <v>0</v>
      </c>
      <c r="E23" s="222">
        <f>E24</f>
        <v>0</v>
      </c>
      <c r="F23" s="222">
        <f>F24</f>
        <v>0</v>
      </c>
      <c r="G23" s="222">
        <f>G24</f>
        <v>0</v>
      </c>
      <c r="H23" s="222">
        <f>H24</f>
        <v>0</v>
      </c>
      <c r="I23" s="222">
        <f>I24</f>
        <v>0</v>
      </c>
      <c r="J23" s="222">
        <f>J24</f>
        <v>0</v>
      </c>
      <c r="K23" s="222">
        <f>K24</f>
        <v>0</v>
      </c>
      <c r="L23" s="222">
        <f>L24</f>
        <v>1.68</v>
      </c>
      <c r="M23" s="222">
        <f>M24</f>
        <v>0</v>
      </c>
      <c r="N23" s="222">
        <f>N24</f>
        <v>0</v>
      </c>
      <c r="O23" s="222">
        <f>O24</f>
        <v>0.4</v>
      </c>
      <c r="P23" s="222">
        <f>P24</f>
        <v>0</v>
      </c>
      <c r="Q23" s="222">
        <f>Q24</f>
        <v>1.68</v>
      </c>
      <c r="R23" s="222">
        <f>R24</f>
        <v>0</v>
      </c>
      <c r="S23" s="222">
        <f>S24</f>
        <v>0</v>
      </c>
      <c r="T23" s="222">
        <f>T24</f>
        <v>0</v>
      </c>
      <c r="U23" s="222">
        <f>U24</f>
        <v>0</v>
      </c>
      <c r="V23" s="222">
        <f>V24</f>
        <v>1.68</v>
      </c>
      <c r="W23" s="222">
        <f>W24</f>
        <v>0</v>
      </c>
      <c r="X23" s="222">
        <f>X24</f>
        <v>0</v>
      </c>
      <c r="Y23" s="222">
        <f>Y24</f>
        <v>0</v>
      </c>
      <c r="Z23" s="222">
        <f>Z24</f>
        <v>0</v>
      </c>
      <c r="AA23" s="222">
        <f>AA24</f>
        <v>0</v>
      </c>
      <c r="AB23" s="222">
        <f>AB24</f>
        <v>0</v>
      </c>
      <c r="AC23" s="222">
        <f>AC24</f>
        <v>0</v>
      </c>
      <c r="AD23" s="222">
        <f>AD24</f>
        <v>0</v>
      </c>
      <c r="AE23" s="222">
        <f>AE24</f>
        <v>0</v>
      </c>
      <c r="AF23" s="222">
        <f>AF24</f>
        <v>1.9710000000000001</v>
      </c>
      <c r="AG23" s="222">
        <f>AG24</f>
        <v>0</v>
      </c>
      <c r="AH23" s="222">
        <f>AH24</f>
        <v>0</v>
      </c>
      <c r="AI23" s="222">
        <f>AI24</f>
        <v>0.4</v>
      </c>
      <c r="AJ23" s="222">
        <f>AJ24</f>
        <v>0</v>
      </c>
      <c r="AK23" s="222">
        <f>AK24</f>
        <v>7.0110000000000001</v>
      </c>
      <c r="AL23" s="222">
        <f>AL24</f>
        <v>0</v>
      </c>
      <c r="AM23" s="222">
        <f>AM24</f>
        <v>0</v>
      </c>
      <c r="AN23" s="311"/>
      <c r="AO23" s="311"/>
      <c r="AP23" s="311"/>
      <c r="AQ23" s="311"/>
      <c r="AR23" s="311"/>
      <c r="AS23" s="311"/>
      <c r="AT23" s="311"/>
      <c r="AU23" s="311"/>
      <c r="AV23" s="311"/>
      <c r="AW23" s="311"/>
      <c r="AX23" s="311"/>
    </row>
    <row r="24" spans="1:50" ht="31.5" x14ac:dyDescent="0.25">
      <c r="A24" s="217" t="str">
        <f>'[2]2'!A25</f>
        <v>1.2.2.1</v>
      </c>
      <c r="B24" s="217" t="str">
        <f>'[2]2'!B25</f>
        <v>Реконструкция линий электропередачи, всего, в том числе:</v>
      </c>
      <c r="C24" s="223">
        <v>0</v>
      </c>
      <c r="D24" s="222">
        <v>0</v>
      </c>
      <c r="E24" s="222">
        <f>E25</f>
        <v>0</v>
      </c>
      <c r="F24" s="222">
        <f>F25</f>
        <v>0</v>
      </c>
      <c r="G24" s="222">
        <f>G25</f>
        <v>0</v>
      </c>
      <c r="H24" s="222">
        <f>H25</f>
        <v>0</v>
      </c>
      <c r="I24" s="222">
        <f>I25</f>
        <v>0</v>
      </c>
      <c r="J24" s="222">
        <f>SUM(J25:J33)</f>
        <v>0</v>
      </c>
      <c r="K24" s="222">
        <f>SUM(K25:K33)</f>
        <v>0</v>
      </c>
      <c r="L24" s="222">
        <f>SUM(L25:L33)</f>
        <v>1.68</v>
      </c>
      <c r="M24" s="222">
        <f>SUM(M25:M33)</f>
        <v>0</v>
      </c>
      <c r="N24" s="222">
        <f>SUM(N25:N33)</f>
        <v>0</v>
      </c>
      <c r="O24" s="222">
        <f>SUM(O25:O33)</f>
        <v>0.4</v>
      </c>
      <c r="P24" s="222">
        <f>SUM(P25:P33)</f>
        <v>0</v>
      </c>
      <c r="Q24" s="222">
        <f>SUM(Q25:Q33)</f>
        <v>1.68</v>
      </c>
      <c r="R24" s="222">
        <f>SUM(R25:R33)</f>
        <v>0</v>
      </c>
      <c r="S24" s="222">
        <f>SUM(S25:S33)</f>
        <v>0</v>
      </c>
      <c r="T24" s="222">
        <f>SUM(T25:T33)</f>
        <v>0</v>
      </c>
      <c r="U24" s="222">
        <f>SUM(U25:U33)</f>
        <v>0</v>
      </c>
      <c r="V24" s="222">
        <f>SUM(V25:V33)</f>
        <v>1.68</v>
      </c>
      <c r="W24" s="222">
        <f>SUM(W25:W33)</f>
        <v>0</v>
      </c>
      <c r="X24" s="222">
        <f>SUM(X25:X33)</f>
        <v>0</v>
      </c>
      <c r="Y24" s="222">
        <f>SUM(Y25:Y33)</f>
        <v>0</v>
      </c>
      <c r="Z24" s="222">
        <f>SUM(Z25:Z33)</f>
        <v>0</v>
      </c>
      <c r="AA24" s="222">
        <f>SUM(AA25:AA33)</f>
        <v>0</v>
      </c>
      <c r="AB24" s="222">
        <f>SUM(AB25:AB33)</f>
        <v>0</v>
      </c>
      <c r="AC24" s="222">
        <f>SUM(AC25:AC33)</f>
        <v>0</v>
      </c>
      <c r="AD24" s="222">
        <f>SUM(AD25:AD33)</f>
        <v>0</v>
      </c>
      <c r="AE24" s="222">
        <f>SUM(AE25:AE33)</f>
        <v>0</v>
      </c>
      <c r="AF24" s="222">
        <f>SUM(AF25:AF33)</f>
        <v>1.9710000000000001</v>
      </c>
      <c r="AG24" s="222">
        <f>SUM(AG25:AG33)</f>
        <v>0</v>
      </c>
      <c r="AH24" s="222">
        <f>SUM(AH25:AH33)</f>
        <v>0</v>
      </c>
      <c r="AI24" s="222">
        <f>SUM(AI25:AI33)</f>
        <v>0.4</v>
      </c>
      <c r="AJ24" s="222">
        <f>SUM(AJ25:AJ33)</f>
        <v>0</v>
      </c>
      <c r="AK24" s="222">
        <f>SUM(AK25:AK33)</f>
        <v>7.0110000000000001</v>
      </c>
      <c r="AL24" s="222">
        <f>SUM(AL25:AL33)</f>
        <v>0</v>
      </c>
      <c r="AM24" s="222">
        <f>SUM(AM25:AM33)</f>
        <v>0</v>
      </c>
      <c r="AN24" s="311"/>
      <c r="AO24" s="311"/>
      <c r="AP24" s="311"/>
      <c r="AQ24" s="311"/>
      <c r="AR24" s="311"/>
      <c r="AS24" s="311"/>
      <c r="AT24" s="311"/>
      <c r="AU24" s="311"/>
      <c r="AV24" s="311"/>
      <c r="AW24" s="311"/>
      <c r="AX24" s="311"/>
    </row>
    <row r="25" spans="1:50" ht="114.75" customHeight="1" x14ac:dyDescent="0.25">
      <c r="A25" s="272" t="s">
        <v>171</v>
      </c>
      <c r="B25" s="286" t="s">
        <v>6</v>
      </c>
      <c r="C25" s="270" t="s">
        <v>78</v>
      </c>
      <c r="D25" s="219" t="s">
        <v>629</v>
      </c>
      <c r="E25" s="219">
        <f>J25+O25+T25+Y25+AD25</f>
        <v>0</v>
      </c>
      <c r="F25" s="219">
        <v>0</v>
      </c>
      <c r="G25" s="219">
        <v>0</v>
      </c>
      <c r="H25" s="219">
        <v>0</v>
      </c>
      <c r="I25" s="219">
        <v>0</v>
      </c>
      <c r="J25" s="219">
        <v>0</v>
      </c>
      <c r="K25" s="219">
        <v>0</v>
      </c>
      <c r="L25" s="281">
        <v>1.68</v>
      </c>
      <c r="M25" s="219">
        <v>0</v>
      </c>
      <c r="N25" s="219">
        <v>0</v>
      </c>
      <c r="O25" s="219">
        <v>0</v>
      </c>
      <c r="P25" s="219">
        <v>0</v>
      </c>
      <c r="Q25" s="281">
        <v>1.68</v>
      </c>
      <c r="R25" s="219">
        <v>0</v>
      </c>
      <c r="S25" s="219">
        <v>0</v>
      </c>
      <c r="T25" s="219">
        <v>0</v>
      </c>
      <c r="U25" s="219">
        <v>0</v>
      </c>
      <c r="V25" s="281">
        <v>1.68</v>
      </c>
      <c r="W25" s="219">
        <v>0</v>
      </c>
      <c r="X25" s="219">
        <v>0</v>
      </c>
      <c r="Y25" s="219">
        <v>0</v>
      </c>
      <c r="Z25" s="219">
        <v>0</v>
      </c>
      <c r="AA25" s="219">
        <v>0</v>
      </c>
      <c r="AB25" s="219">
        <v>0</v>
      </c>
      <c r="AC25" s="219">
        <v>0</v>
      </c>
      <c r="AD25" s="219">
        <v>0</v>
      </c>
      <c r="AE25" s="219">
        <v>0</v>
      </c>
      <c r="AF25" s="219">
        <v>0</v>
      </c>
      <c r="AG25" s="219">
        <v>0</v>
      </c>
      <c r="AH25" s="219">
        <v>0</v>
      </c>
      <c r="AI25" s="219">
        <f>J25+O25+T25+Y25+AD25</f>
        <v>0</v>
      </c>
      <c r="AJ25" s="219">
        <f>K25+P25+U25+Z25+AE25</f>
        <v>0</v>
      </c>
      <c r="AK25" s="219">
        <f>L25+Q25+V25+AA25+AF25</f>
        <v>5.04</v>
      </c>
      <c r="AL25" s="219">
        <f>M25+R25+W25+AB25+AG25</f>
        <v>0</v>
      </c>
      <c r="AM25" s="219">
        <f>N25+S25+X25+AC25+AH25</f>
        <v>0</v>
      </c>
      <c r="AN25" s="311"/>
      <c r="AO25" s="311"/>
      <c r="AP25" s="311"/>
      <c r="AQ25" s="311"/>
      <c r="AR25" s="311"/>
      <c r="AS25" s="311"/>
      <c r="AT25" s="311"/>
      <c r="AU25" s="311"/>
      <c r="AV25" s="311"/>
      <c r="AW25" s="311"/>
      <c r="AX25" s="311"/>
    </row>
    <row r="26" spans="1:50" ht="94.5" x14ac:dyDescent="0.25">
      <c r="A26" s="272" t="s">
        <v>77</v>
      </c>
      <c r="B26" s="286" t="s">
        <v>76</v>
      </c>
      <c r="C26" s="270" t="s">
        <v>75</v>
      </c>
      <c r="D26" s="219"/>
      <c r="E26" s="219">
        <f>SUM(E27:E34)</f>
        <v>0</v>
      </c>
      <c r="F26" s="219">
        <f>SUM(F27:F34)</f>
        <v>0</v>
      </c>
      <c r="G26" s="219">
        <f>SUM(G27:G34)</f>
        <v>0</v>
      </c>
      <c r="H26" s="219">
        <f>SUM(H27:H34)</f>
        <v>0</v>
      </c>
      <c r="I26" s="219">
        <f>SUM(I27:I34)</f>
        <v>0</v>
      </c>
      <c r="J26" s="219">
        <v>0</v>
      </c>
      <c r="K26" s="219">
        <f>SUM(K27:K34)</f>
        <v>0</v>
      </c>
      <c r="L26" s="219">
        <f>SUM(L27:L34)</f>
        <v>0</v>
      </c>
      <c r="M26" s="219">
        <f>SUM(M27:M34)</f>
        <v>0</v>
      </c>
      <c r="N26" s="219">
        <f>SUM(N27:N34)</f>
        <v>0</v>
      </c>
      <c r="O26" s="219">
        <v>0</v>
      </c>
      <c r="P26" s="219">
        <f>SUM(P27:P34)</f>
        <v>0</v>
      </c>
      <c r="Q26" s="219">
        <f>SUM(Q27:Q34)</f>
        <v>0</v>
      </c>
      <c r="R26" s="219">
        <f>SUM(R27:R34)</f>
        <v>0</v>
      </c>
      <c r="S26" s="219">
        <v>0</v>
      </c>
      <c r="T26" s="219">
        <v>0</v>
      </c>
      <c r="U26" s="219">
        <f>SUM(U27:U34)</f>
        <v>0</v>
      </c>
      <c r="V26" s="219">
        <f>SUM(V27:V34)</f>
        <v>0</v>
      </c>
      <c r="W26" s="219">
        <f>SUM(W27:W34)</f>
        <v>0</v>
      </c>
      <c r="X26" s="219">
        <v>0</v>
      </c>
      <c r="Y26" s="219">
        <v>0</v>
      </c>
      <c r="Z26" s="219">
        <v>0</v>
      </c>
      <c r="AA26" s="219">
        <v>0</v>
      </c>
      <c r="AB26" s="219">
        <v>0</v>
      </c>
      <c r="AC26" s="219">
        <v>0</v>
      </c>
      <c r="AD26" s="219">
        <v>0</v>
      </c>
      <c r="AE26" s="219">
        <v>0</v>
      </c>
      <c r="AF26" s="219">
        <v>0</v>
      </c>
      <c r="AG26" s="219">
        <v>0</v>
      </c>
      <c r="AH26" s="219">
        <v>0</v>
      </c>
      <c r="AI26" s="219">
        <f>J26+O26+T26+Y26+AD26</f>
        <v>0</v>
      </c>
      <c r="AJ26" s="219">
        <f>K26+P26+U26+Z26+AE26</f>
        <v>0</v>
      </c>
      <c r="AK26" s="219">
        <f>L26+Q26+V26+AA26+AF26</f>
        <v>0</v>
      </c>
      <c r="AL26" s="219">
        <f>M26+R26+W26+AB26+AG26</f>
        <v>0</v>
      </c>
      <c r="AM26" s="219">
        <f>N26+S26+X26+AC26+AH26</f>
        <v>0</v>
      </c>
      <c r="AN26" s="311"/>
      <c r="AO26" s="311"/>
      <c r="AP26" s="311"/>
      <c r="AQ26" s="311"/>
      <c r="AR26" s="311"/>
      <c r="AS26" s="311"/>
      <c r="AT26" s="311"/>
      <c r="AU26" s="311"/>
      <c r="AV26" s="311"/>
      <c r="AW26" s="311"/>
      <c r="AX26" s="311"/>
    </row>
    <row r="27" spans="1:50" ht="78" customHeight="1" x14ac:dyDescent="0.25">
      <c r="A27" s="272" t="s">
        <v>169</v>
      </c>
      <c r="B27" s="271" t="s">
        <v>93</v>
      </c>
      <c r="C27" s="270" t="s">
        <v>92</v>
      </c>
      <c r="D27" s="221" t="s">
        <v>628</v>
      </c>
      <c r="E27" s="219">
        <v>0</v>
      </c>
      <c r="F27" s="219">
        <v>0</v>
      </c>
      <c r="G27" s="219">
        <v>0</v>
      </c>
      <c r="H27" s="219">
        <v>0</v>
      </c>
      <c r="I27" s="219">
        <v>0</v>
      </c>
      <c r="J27" s="219">
        <v>0</v>
      </c>
      <c r="K27" s="219">
        <v>0</v>
      </c>
      <c r="L27" s="219">
        <v>0</v>
      </c>
      <c r="M27" s="219">
        <v>0</v>
      </c>
      <c r="N27" s="219">
        <v>0</v>
      </c>
      <c r="O27" s="219">
        <v>0</v>
      </c>
      <c r="P27" s="219">
        <v>0</v>
      </c>
      <c r="Q27" s="219">
        <v>0</v>
      </c>
      <c r="R27" s="219">
        <v>0</v>
      </c>
      <c r="S27" s="219">
        <v>0</v>
      </c>
      <c r="T27" s="219">
        <v>0</v>
      </c>
      <c r="U27" s="219">
        <v>0</v>
      </c>
      <c r="V27" s="219">
        <v>0</v>
      </c>
      <c r="W27" s="219">
        <v>0</v>
      </c>
      <c r="X27" s="219">
        <v>0</v>
      </c>
      <c r="Y27" s="219">
        <v>0</v>
      </c>
      <c r="Z27" s="219">
        <v>0</v>
      </c>
      <c r="AA27" s="219">
        <v>0</v>
      </c>
      <c r="AB27" s="219">
        <v>0</v>
      </c>
      <c r="AC27" s="219">
        <v>0</v>
      </c>
      <c r="AD27" s="219">
        <v>0</v>
      </c>
      <c r="AE27" s="219">
        <v>0</v>
      </c>
      <c r="AF27" s="219">
        <v>0</v>
      </c>
      <c r="AG27" s="219">
        <v>0</v>
      </c>
      <c r="AH27" s="219">
        <v>0</v>
      </c>
      <c r="AI27" s="219">
        <f>J27+O27+T27+Y27+AD27</f>
        <v>0</v>
      </c>
      <c r="AJ27" s="219">
        <f>K27+P27+U27+Z27+AE27</f>
        <v>0</v>
      </c>
      <c r="AK27" s="219">
        <f>L27+Q27+V27+AA27+AF27</f>
        <v>0</v>
      </c>
      <c r="AL27" s="219">
        <f>M27+R27+W27+AB27+AG27</f>
        <v>0</v>
      </c>
      <c r="AM27" s="219">
        <f>N27+S27+X27+AC27+AH27</f>
        <v>0</v>
      </c>
      <c r="AN27" s="311"/>
      <c r="AO27" s="311"/>
      <c r="AP27" s="311"/>
      <c r="AQ27" s="311"/>
      <c r="AR27" s="311"/>
      <c r="AS27" s="311"/>
      <c r="AT27" s="311"/>
      <c r="AU27" s="311"/>
      <c r="AV27" s="311"/>
      <c r="AW27" s="311"/>
      <c r="AX27" s="311"/>
    </row>
    <row r="28" spans="1:50" ht="62.25" customHeight="1" x14ac:dyDescent="0.25">
      <c r="A28" s="272" t="s">
        <v>168</v>
      </c>
      <c r="B28" s="271" t="s">
        <v>91</v>
      </c>
      <c r="C28" s="270" t="s">
        <v>90</v>
      </c>
      <c r="D28" s="221"/>
      <c r="E28" s="219">
        <v>0</v>
      </c>
      <c r="F28" s="219">
        <v>0</v>
      </c>
      <c r="G28" s="219">
        <v>0</v>
      </c>
      <c r="H28" s="219">
        <v>0</v>
      </c>
      <c r="I28" s="219">
        <v>0</v>
      </c>
      <c r="J28" s="219">
        <v>0</v>
      </c>
      <c r="K28" s="219">
        <v>0</v>
      </c>
      <c r="L28" s="219">
        <v>0</v>
      </c>
      <c r="M28" s="219">
        <v>0</v>
      </c>
      <c r="N28" s="219">
        <v>0</v>
      </c>
      <c r="O28" s="219">
        <v>0.4</v>
      </c>
      <c r="P28" s="219">
        <v>0</v>
      </c>
      <c r="Q28" s="219">
        <v>0</v>
      </c>
      <c r="R28" s="219">
        <v>0</v>
      </c>
      <c r="S28" s="219">
        <v>0</v>
      </c>
      <c r="T28" s="219">
        <v>0</v>
      </c>
      <c r="U28" s="219">
        <v>0</v>
      </c>
      <c r="V28" s="219">
        <v>0</v>
      </c>
      <c r="W28" s="219">
        <v>0</v>
      </c>
      <c r="X28" s="219">
        <v>0</v>
      </c>
      <c r="Y28" s="219">
        <v>0</v>
      </c>
      <c r="Z28" s="219">
        <v>0</v>
      </c>
      <c r="AA28" s="219">
        <v>0</v>
      </c>
      <c r="AB28" s="219">
        <v>0</v>
      </c>
      <c r="AC28" s="219">
        <v>0</v>
      </c>
      <c r="AD28" s="219">
        <v>0</v>
      </c>
      <c r="AE28" s="219">
        <v>0</v>
      </c>
      <c r="AF28" s="219">
        <v>0</v>
      </c>
      <c r="AG28" s="219">
        <v>0</v>
      </c>
      <c r="AH28" s="219">
        <v>0</v>
      </c>
      <c r="AI28" s="219">
        <f>J28+O28+T28+Y28+AD28</f>
        <v>0.4</v>
      </c>
      <c r="AJ28" s="219">
        <f>K28+P28+U28+Z28+AE28</f>
        <v>0</v>
      </c>
      <c r="AK28" s="219">
        <f>L28+Q28+V28+AA28+AF28</f>
        <v>0</v>
      </c>
      <c r="AL28" s="219">
        <f>M28+R28+W28+AB28+AG28</f>
        <v>0</v>
      </c>
      <c r="AM28" s="219">
        <f>N28+S28+X28+AC28+AH28</f>
        <v>0</v>
      </c>
      <c r="AN28" s="311"/>
      <c r="AO28" s="311"/>
      <c r="AP28" s="311"/>
      <c r="AQ28" s="311"/>
      <c r="AR28" s="311"/>
      <c r="AS28" s="311"/>
      <c r="AT28" s="311"/>
      <c r="AU28" s="311"/>
      <c r="AV28" s="311"/>
      <c r="AW28" s="311"/>
      <c r="AX28" s="311"/>
    </row>
    <row r="29" spans="1:50" ht="69" customHeight="1" x14ac:dyDescent="0.25">
      <c r="A29" s="272" t="s">
        <v>167</v>
      </c>
      <c r="B29" s="271" t="s">
        <v>88</v>
      </c>
      <c r="C29" s="270" t="s">
        <v>87</v>
      </c>
      <c r="D29" s="221"/>
      <c r="E29" s="219">
        <v>0</v>
      </c>
      <c r="F29" s="219">
        <v>0</v>
      </c>
      <c r="G29" s="219">
        <v>0</v>
      </c>
      <c r="H29" s="219">
        <v>0</v>
      </c>
      <c r="I29" s="219">
        <v>0</v>
      </c>
      <c r="J29" s="219">
        <v>0</v>
      </c>
      <c r="K29" s="219">
        <v>0</v>
      </c>
      <c r="L29" s="219">
        <v>0</v>
      </c>
      <c r="M29" s="219">
        <v>0</v>
      </c>
      <c r="N29" s="219">
        <v>0</v>
      </c>
      <c r="O29" s="219">
        <v>0</v>
      </c>
      <c r="P29" s="219">
        <v>0</v>
      </c>
      <c r="Q29" s="219">
        <v>0</v>
      </c>
      <c r="R29" s="219">
        <v>0</v>
      </c>
      <c r="S29" s="219">
        <v>0</v>
      </c>
      <c r="T29" s="219">
        <v>0</v>
      </c>
      <c r="U29" s="219">
        <v>0</v>
      </c>
      <c r="V29" s="219">
        <v>0</v>
      </c>
      <c r="W29" s="219">
        <v>0</v>
      </c>
      <c r="X29" s="219">
        <v>0</v>
      </c>
      <c r="Y29" s="219">
        <v>0</v>
      </c>
      <c r="Z29" s="219">
        <v>0</v>
      </c>
      <c r="AA29" s="219">
        <v>0</v>
      </c>
      <c r="AB29" s="219">
        <v>0</v>
      </c>
      <c r="AC29" s="219">
        <v>0</v>
      </c>
      <c r="AD29" s="219">
        <v>0</v>
      </c>
      <c r="AE29" s="219">
        <v>0</v>
      </c>
      <c r="AF29" s="219">
        <v>0</v>
      </c>
      <c r="AG29" s="219">
        <v>0</v>
      </c>
      <c r="AH29" s="219">
        <v>0</v>
      </c>
      <c r="AI29" s="219">
        <f>J29+O29+T29+Y29+AD29</f>
        <v>0</v>
      </c>
      <c r="AJ29" s="219">
        <f>K29+P29+U29+Z29+AE29</f>
        <v>0</v>
      </c>
      <c r="AK29" s="219">
        <f>L29+Q29+V29+AA29+AF29</f>
        <v>0</v>
      </c>
      <c r="AL29" s="219">
        <f>M29+R29+W29+AB29+AG29</f>
        <v>0</v>
      </c>
      <c r="AM29" s="219">
        <f>N29+S29+X29+AC29+AH29</f>
        <v>0</v>
      </c>
      <c r="AN29" s="311"/>
      <c r="AO29" s="311"/>
      <c r="AP29" s="311"/>
      <c r="AQ29" s="311"/>
      <c r="AR29" s="311"/>
      <c r="AS29" s="311"/>
      <c r="AT29" s="311"/>
      <c r="AU29" s="311"/>
      <c r="AV29" s="311"/>
      <c r="AW29" s="311"/>
      <c r="AX29" s="311"/>
    </row>
    <row r="30" spans="1:50" ht="65.25" customHeight="1" x14ac:dyDescent="0.25">
      <c r="A30" s="272" t="s">
        <v>166</v>
      </c>
      <c r="B30" s="271" t="s">
        <v>85</v>
      </c>
      <c r="C30" s="270" t="s">
        <v>84</v>
      </c>
      <c r="D30" s="219"/>
      <c r="E30" s="219">
        <v>0</v>
      </c>
      <c r="F30" s="219">
        <v>0</v>
      </c>
      <c r="G30" s="219">
        <v>0</v>
      </c>
      <c r="H30" s="219">
        <v>0</v>
      </c>
      <c r="I30" s="219">
        <v>0</v>
      </c>
      <c r="J30" s="219">
        <v>0</v>
      </c>
      <c r="K30" s="219">
        <v>0</v>
      </c>
      <c r="L30" s="219">
        <v>0</v>
      </c>
      <c r="M30" s="219">
        <v>0</v>
      </c>
      <c r="N30" s="219">
        <v>0</v>
      </c>
      <c r="O30" s="219">
        <v>0</v>
      </c>
      <c r="P30" s="219">
        <v>0</v>
      </c>
      <c r="Q30" s="219">
        <v>0</v>
      </c>
      <c r="R30" s="219">
        <v>0</v>
      </c>
      <c r="S30" s="219">
        <v>0</v>
      </c>
      <c r="T30" s="219">
        <v>0</v>
      </c>
      <c r="U30" s="219">
        <v>0</v>
      </c>
      <c r="V30" s="219">
        <v>0</v>
      </c>
      <c r="W30" s="219">
        <v>0</v>
      </c>
      <c r="X30" s="219">
        <v>0</v>
      </c>
      <c r="Y30" s="219">
        <v>0</v>
      </c>
      <c r="Z30" s="219">
        <v>0</v>
      </c>
      <c r="AA30" s="219">
        <v>0</v>
      </c>
      <c r="AB30" s="219">
        <v>0</v>
      </c>
      <c r="AC30" s="219">
        <v>0</v>
      </c>
      <c r="AD30" s="219">
        <v>0</v>
      </c>
      <c r="AE30" s="219">
        <v>0</v>
      </c>
      <c r="AF30" s="219">
        <v>0</v>
      </c>
      <c r="AG30" s="219">
        <v>0</v>
      </c>
      <c r="AH30" s="219">
        <v>0</v>
      </c>
      <c r="AI30" s="219">
        <f>J30+O30+T30+Y30+AD30</f>
        <v>0</v>
      </c>
      <c r="AJ30" s="219">
        <f>K30+P30+U30+Z30+AE30</f>
        <v>0</v>
      </c>
      <c r="AK30" s="219">
        <f>L30+Q30+V30+AA30+AF30</f>
        <v>0</v>
      </c>
      <c r="AL30" s="219">
        <f>M30+R30+W30+AB30+AG30</f>
        <v>0</v>
      </c>
      <c r="AM30" s="219">
        <f>N30+S30+X30+AC30+AH30</f>
        <v>0</v>
      </c>
      <c r="AN30" s="311"/>
      <c r="AO30" s="311"/>
      <c r="AP30" s="311"/>
      <c r="AQ30" s="311"/>
      <c r="AR30" s="311"/>
      <c r="AS30" s="311"/>
      <c r="AT30" s="311"/>
      <c r="AU30" s="311"/>
      <c r="AV30" s="311"/>
      <c r="AW30" s="311"/>
      <c r="AX30" s="311"/>
    </row>
    <row r="31" spans="1:50" ht="45" customHeight="1" x14ac:dyDescent="0.25">
      <c r="A31" s="272" t="s">
        <v>164</v>
      </c>
      <c r="B31" s="271" t="s">
        <v>107</v>
      </c>
      <c r="C31" s="270" t="s">
        <v>163</v>
      </c>
      <c r="D31" s="221" t="s">
        <v>627</v>
      </c>
      <c r="E31" s="219">
        <v>0</v>
      </c>
      <c r="F31" s="219">
        <v>0</v>
      </c>
      <c r="G31" s="219">
        <v>0</v>
      </c>
      <c r="H31" s="219">
        <v>0</v>
      </c>
      <c r="I31" s="219">
        <v>0</v>
      </c>
      <c r="J31" s="219">
        <v>0</v>
      </c>
      <c r="K31" s="219">
        <v>0</v>
      </c>
      <c r="L31" s="219">
        <v>0</v>
      </c>
      <c r="M31" s="219">
        <v>0</v>
      </c>
      <c r="N31" s="219">
        <v>0</v>
      </c>
      <c r="O31" s="219">
        <v>0</v>
      </c>
      <c r="P31" s="219">
        <v>0</v>
      </c>
      <c r="Q31" s="219">
        <v>0</v>
      </c>
      <c r="R31" s="219">
        <v>0</v>
      </c>
      <c r="S31" s="219">
        <v>0</v>
      </c>
      <c r="T31" s="219">
        <v>0</v>
      </c>
      <c r="U31" s="219">
        <v>0</v>
      </c>
      <c r="V31" s="219">
        <v>0</v>
      </c>
      <c r="W31" s="219">
        <v>0</v>
      </c>
      <c r="X31" s="219">
        <v>0</v>
      </c>
      <c r="Y31" s="219">
        <v>0</v>
      </c>
      <c r="Z31" s="219">
        <v>0</v>
      </c>
      <c r="AA31" s="219">
        <v>0</v>
      </c>
      <c r="AB31" s="219">
        <v>0</v>
      </c>
      <c r="AC31" s="219">
        <v>0</v>
      </c>
      <c r="AD31" s="219">
        <v>0</v>
      </c>
      <c r="AE31" s="219">
        <v>0</v>
      </c>
      <c r="AF31" s="281">
        <v>0.74</v>
      </c>
      <c r="AG31" s="219">
        <v>0</v>
      </c>
      <c r="AH31" s="219">
        <v>0</v>
      </c>
      <c r="AI31" s="219">
        <f>J31+O31+T31+Y31+AD31</f>
        <v>0</v>
      </c>
      <c r="AJ31" s="219">
        <f>K31+P31+U31+Z31+AE31</f>
        <v>0</v>
      </c>
      <c r="AK31" s="219">
        <f>L31+Q31+V31+AA31+AF31</f>
        <v>0.74</v>
      </c>
      <c r="AL31" s="219">
        <f>M31+R31+W31+AB31+AG31</f>
        <v>0</v>
      </c>
      <c r="AM31" s="219">
        <f>N31+S31+X31+AC31+AH31</f>
        <v>0</v>
      </c>
      <c r="AN31" s="311"/>
      <c r="AO31" s="311"/>
      <c r="AP31" s="311"/>
      <c r="AQ31" s="311"/>
      <c r="AR31" s="311"/>
      <c r="AS31" s="311"/>
      <c r="AT31" s="311"/>
      <c r="AU31" s="311"/>
      <c r="AV31" s="311"/>
      <c r="AW31" s="311"/>
      <c r="AX31" s="311"/>
    </row>
    <row r="32" spans="1:50" ht="45" customHeight="1" x14ac:dyDescent="0.25">
      <c r="A32" s="272" t="s">
        <v>162</v>
      </c>
      <c r="B32" s="271" t="s">
        <v>106</v>
      </c>
      <c r="C32" s="270" t="s">
        <v>161</v>
      </c>
      <c r="D32" s="221" t="s">
        <v>627</v>
      </c>
      <c r="E32" s="219">
        <v>0</v>
      </c>
      <c r="F32" s="219">
        <v>0</v>
      </c>
      <c r="G32" s="219">
        <v>0</v>
      </c>
      <c r="H32" s="219">
        <v>0</v>
      </c>
      <c r="I32" s="219">
        <v>0</v>
      </c>
      <c r="J32" s="219">
        <v>0</v>
      </c>
      <c r="K32" s="219">
        <v>0</v>
      </c>
      <c r="L32" s="219">
        <v>0</v>
      </c>
      <c r="M32" s="219">
        <v>0</v>
      </c>
      <c r="N32" s="219">
        <v>0</v>
      </c>
      <c r="O32" s="219">
        <v>0</v>
      </c>
      <c r="P32" s="219">
        <v>0</v>
      </c>
      <c r="Q32" s="219">
        <v>0</v>
      </c>
      <c r="R32" s="219">
        <v>0</v>
      </c>
      <c r="S32" s="219">
        <v>0</v>
      </c>
      <c r="T32" s="219">
        <v>0</v>
      </c>
      <c r="U32" s="219">
        <v>0</v>
      </c>
      <c r="V32" s="219">
        <v>0</v>
      </c>
      <c r="W32" s="219">
        <v>0</v>
      </c>
      <c r="X32" s="219">
        <v>0</v>
      </c>
      <c r="Y32" s="219">
        <v>0</v>
      </c>
      <c r="Z32" s="219">
        <v>0</v>
      </c>
      <c r="AA32" s="219">
        <v>0</v>
      </c>
      <c r="AB32" s="219">
        <v>0</v>
      </c>
      <c r="AC32" s="219">
        <v>0</v>
      </c>
      <c r="AD32" s="219">
        <v>0</v>
      </c>
      <c r="AE32" s="219">
        <v>0</v>
      </c>
      <c r="AF32" s="281">
        <v>0.68</v>
      </c>
      <c r="AG32" s="219">
        <v>0</v>
      </c>
      <c r="AH32" s="219">
        <v>0</v>
      </c>
      <c r="AI32" s="219">
        <f>J32+O32+T32+Y32+AD32</f>
        <v>0</v>
      </c>
      <c r="AJ32" s="219">
        <f>K32+P32+U32+Z32+AE32</f>
        <v>0</v>
      </c>
      <c r="AK32" s="219">
        <f>L32+Q32+V32+AA32+AF32</f>
        <v>0.68</v>
      </c>
      <c r="AL32" s="219">
        <f>M32+R32+W32+AB32+AG32</f>
        <v>0</v>
      </c>
      <c r="AM32" s="219">
        <f>N32+S32+X32+AC32+AH32</f>
        <v>0</v>
      </c>
      <c r="AN32" s="311"/>
      <c r="AO32" s="311"/>
      <c r="AP32" s="311"/>
      <c r="AQ32" s="311"/>
      <c r="AR32" s="311"/>
      <c r="AS32" s="311"/>
      <c r="AT32" s="311"/>
      <c r="AU32" s="311"/>
      <c r="AV32" s="311"/>
      <c r="AW32" s="311"/>
      <c r="AX32" s="311"/>
    </row>
    <row r="33" spans="1:50" ht="63" customHeight="1" x14ac:dyDescent="0.25">
      <c r="A33" s="272" t="s">
        <v>160</v>
      </c>
      <c r="B33" s="271" t="s">
        <v>105</v>
      </c>
      <c r="C33" s="270" t="s">
        <v>159</v>
      </c>
      <c r="D33" s="221" t="s">
        <v>627</v>
      </c>
      <c r="E33" s="219">
        <v>0</v>
      </c>
      <c r="F33" s="219">
        <v>0</v>
      </c>
      <c r="G33" s="219">
        <v>0</v>
      </c>
      <c r="H33" s="219">
        <v>0</v>
      </c>
      <c r="I33" s="219">
        <v>0</v>
      </c>
      <c r="J33" s="219">
        <v>0</v>
      </c>
      <c r="K33" s="219">
        <v>0</v>
      </c>
      <c r="L33" s="219">
        <v>0</v>
      </c>
      <c r="M33" s="219">
        <v>0</v>
      </c>
      <c r="N33" s="219">
        <v>0</v>
      </c>
      <c r="O33" s="219">
        <v>0</v>
      </c>
      <c r="P33" s="219">
        <v>0</v>
      </c>
      <c r="Q33" s="219">
        <v>0</v>
      </c>
      <c r="R33" s="219">
        <v>0</v>
      </c>
      <c r="S33" s="219">
        <v>0</v>
      </c>
      <c r="T33" s="219">
        <v>0</v>
      </c>
      <c r="U33" s="219">
        <v>0</v>
      </c>
      <c r="V33" s="219">
        <v>0</v>
      </c>
      <c r="W33" s="219">
        <v>0</v>
      </c>
      <c r="X33" s="219">
        <v>0</v>
      </c>
      <c r="Y33" s="219">
        <v>0</v>
      </c>
      <c r="Z33" s="219">
        <v>0</v>
      </c>
      <c r="AA33" s="219">
        <v>0</v>
      </c>
      <c r="AB33" s="219">
        <v>0</v>
      </c>
      <c r="AC33" s="219">
        <v>0</v>
      </c>
      <c r="AD33" s="219">
        <v>0</v>
      </c>
      <c r="AE33" s="219">
        <v>0</v>
      </c>
      <c r="AF33" s="281">
        <v>0.55100000000000005</v>
      </c>
      <c r="AG33" s="219">
        <v>0</v>
      </c>
      <c r="AH33" s="219">
        <v>0</v>
      </c>
      <c r="AI33" s="219">
        <f>J33+O33+T33+Y33+AD33</f>
        <v>0</v>
      </c>
      <c r="AJ33" s="219">
        <f>K33+P33+U33+Z33+AE33</f>
        <v>0</v>
      </c>
      <c r="AK33" s="219">
        <f>L33+Q33+V33+AA33+AF33</f>
        <v>0.55100000000000005</v>
      </c>
      <c r="AL33" s="219">
        <f>M33+R33+W33+AB33+AG33</f>
        <v>0</v>
      </c>
      <c r="AM33" s="219">
        <f>N33+S33+X33+AC33+AH33</f>
        <v>0</v>
      </c>
      <c r="AN33" s="311"/>
      <c r="AO33" s="311"/>
      <c r="AP33" s="311"/>
      <c r="AQ33" s="311"/>
      <c r="AR33" s="311"/>
      <c r="AS33" s="311"/>
      <c r="AT33" s="311"/>
      <c r="AU33" s="311"/>
      <c r="AV33" s="311"/>
      <c r="AW33" s="311"/>
      <c r="AX33" s="311"/>
    </row>
    <row r="34" spans="1:50" ht="31.5" x14ac:dyDescent="0.25">
      <c r="A34" s="217" t="str">
        <f>'[2]2'!A33</f>
        <v>1.6</v>
      </c>
      <c r="B34" s="217" t="str">
        <f>'[2]2'!B33</f>
        <v>Прочие инвестиционные проекты, всего, в том числе:</v>
      </c>
      <c r="C34" s="217">
        <f>'[2]2'!C33</f>
        <v>0</v>
      </c>
      <c r="D34" s="222">
        <v>0</v>
      </c>
      <c r="E34" s="222">
        <v>0</v>
      </c>
      <c r="F34" s="222">
        <v>0</v>
      </c>
      <c r="G34" s="222">
        <v>0</v>
      </c>
      <c r="H34" s="222">
        <v>0</v>
      </c>
      <c r="I34" s="222">
        <v>0</v>
      </c>
      <c r="J34" s="222">
        <f>SUM(J35:J41)</f>
        <v>0.5</v>
      </c>
      <c r="K34" s="222">
        <f>SUM(K35:K41)</f>
        <v>0</v>
      </c>
      <c r="L34" s="222">
        <f>SUM(L35:L41)</f>
        <v>0</v>
      </c>
      <c r="M34" s="222">
        <f>SUM(M35:M41)</f>
        <v>0</v>
      </c>
      <c r="N34" s="222">
        <f>SUM(N35:N41)</f>
        <v>0</v>
      </c>
      <c r="O34" s="222">
        <f>SUM(O35:O41)</f>
        <v>0.25</v>
      </c>
      <c r="P34" s="222">
        <f>SUM(P35:P41)</f>
        <v>0</v>
      </c>
      <c r="Q34" s="222">
        <f>SUM(Q35:Q41)</f>
        <v>0</v>
      </c>
      <c r="R34" s="222">
        <f>SUM(R35:R41)</f>
        <v>0</v>
      </c>
      <c r="S34" s="222">
        <f>SUM(S35:S41)</f>
        <v>0</v>
      </c>
      <c r="T34" s="222">
        <f>SUM(T35:T41)</f>
        <v>0.1</v>
      </c>
      <c r="U34" s="222">
        <f>SUM(U35:U41)</f>
        <v>0</v>
      </c>
      <c r="V34" s="222">
        <f>SUM(V35:V41)</f>
        <v>0</v>
      </c>
      <c r="W34" s="222">
        <f>SUM(W35:W41)</f>
        <v>0</v>
      </c>
      <c r="X34" s="222">
        <f>SUM(X35:X41)</f>
        <v>0</v>
      </c>
      <c r="Y34" s="222">
        <f>SUM(Y35:Y41)</f>
        <v>0.25</v>
      </c>
      <c r="Z34" s="222">
        <f>SUM(Z35:Z41)</f>
        <v>0</v>
      </c>
      <c r="AA34" s="222">
        <f>SUM(AA35:AA41)</f>
        <v>0</v>
      </c>
      <c r="AB34" s="222">
        <f>SUM(AB35:AB41)</f>
        <v>0</v>
      </c>
      <c r="AC34" s="222">
        <f>SUM(AC35:AC41)</f>
        <v>0</v>
      </c>
      <c r="AD34" s="222">
        <f>SUM(AD35:AD41)</f>
        <v>0.65</v>
      </c>
      <c r="AE34" s="222">
        <f>SUM(AE35:AE41)</f>
        <v>0</v>
      </c>
      <c r="AF34" s="222">
        <f>SUM(AF35:AF41)</f>
        <v>0</v>
      </c>
      <c r="AG34" s="222">
        <f>SUM(AG35:AG41)</f>
        <v>0</v>
      </c>
      <c r="AH34" s="222">
        <f>SUM(AH35:AH41)</f>
        <v>0</v>
      </c>
      <c r="AI34" s="222">
        <f>SUM(AI35:AI41)</f>
        <v>1.75</v>
      </c>
      <c r="AJ34" s="222">
        <f>SUM(AJ35:AJ41)</f>
        <v>0</v>
      </c>
      <c r="AK34" s="222">
        <f>SUM(AK35:AK41)</f>
        <v>0</v>
      </c>
      <c r="AL34" s="222">
        <f>SUM(AL35:AL41)</f>
        <v>0</v>
      </c>
      <c r="AM34" s="222">
        <f>SUM(I34,N34,S34,X34)</f>
        <v>0</v>
      </c>
      <c r="AN34" s="311"/>
      <c r="AO34" s="311"/>
      <c r="AP34" s="311"/>
      <c r="AQ34" s="311"/>
      <c r="AR34" s="311"/>
      <c r="AS34" s="311"/>
      <c r="AT34" s="311"/>
      <c r="AU34" s="311"/>
      <c r="AV34" s="311"/>
      <c r="AW34" s="311"/>
      <c r="AX34" s="311"/>
    </row>
    <row r="35" spans="1:50" ht="47.25" x14ac:dyDescent="0.25">
      <c r="A35" s="332" t="s">
        <v>2</v>
      </c>
      <c r="B35" s="182" t="s">
        <v>62</v>
      </c>
      <c r="C35" s="9" t="s">
        <v>64</v>
      </c>
      <c r="D35" s="221" t="s">
        <v>623</v>
      </c>
      <c r="E35" s="219">
        <v>0</v>
      </c>
      <c r="F35" s="219">
        <v>0</v>
      </c>
      <c r="G35" s="219">
        <v>0</v>
      </c>
      <c r="H35" s="219">
        <v>0</v>
      </c>
      <c r="I35" s="219">
        <v>0</v>
      </c>
      <c r="J35" s="219">
        <v>0.5</v>
      </c>
      <c r="K35" s="219">
        <v>0</v>
      </c>
      <c r="L35" s="219">
        <v>0</v>
      </c>
      <c r="M35" s="219">
        <v>0</v>
      </c>
      <c r="N35" s="219">
        <v>0</v>
      </c>
      <c r="O35" s="219">
        <v>0</v>
      </c>
      <c r="P35" s="219">
        <v>0</v>
      </c>
      <c r="Q35" s="219">
        <v>0</v>
      </c>
      <c r="R35" s="219">
        <v>0</v>
      </c>
      <c r="S35" s="219">
        <v>0</v>
      </c>
      <c r="T35" s="219">
        <v>0</v>
      </c>
      <c r="U35" s="219">
        <v>0</v>
      </c>
      <c r="V35" s="219">
        <v>0</v>
      </c>
      <c r="W35" s="219">
        <v>0</v>
      </c>
      <c r="X35" s="219">
        <v>0</v>
      </c>
      <c r="Y35" s="219">
        <v>0</v>
      </c>
      <c r="Z35" s="219">
        <v>0</v>
      </c>
      <c r="AA35" s="219">
        <v>0</v>
      </c>
      <c r="AB35" s="219">
        <v>0</v>
      </c>
      <c r="AC35" s="219">
        <v>0</v>
      </c>
      <c r="AD35" s="219">
        <v>0</v>
      </c>
      <c r="AE35" s="219">
        <v>0</v>
      </c>
      <c r="AF35" s="219">
        <v>0</v>
      </c>
      <c r="AG35" s="219">
        <v>0</v>
      </c>
      <c r="AH35" s="219">
        <v>0</v>
      </c>
      <c r="AI35" s="219">
        <f>J35+O35+T35+Y35+AD35</f>
        <v>0.5</v>
      </c>
      <c r="AJ35" s="219">
        <f>K35+P35+U35+Z35+AE35</f>
        <v>0</v>
      </c>
      <c r="AK35" s="219">
        <f>L35+Q35+V35+AA35+AF35</f>
        <v>0</v>
      </c>
      <c r="AL35" s="219">
        <f>M35+R35+W35+AB35+AG35</f>
        <v>0</v>
      </c>
      <c r="AM35" s="219">
        <f>N35+S35+X35+AC35+AH35</f>
        <v>0</v>
      </c>
      <c r="AN35" s="311"/>
      <c r="AO35" s="311"/>
      <c r="AP35" s="311"/>
      <c r="AQ35" s="311"/>
      <c r="AR35" s="311"/>
      <c r="AS35" s="311"/>
      <c r="AT35" s="311"/>
      <c r="AU35" s="311"/>
      <c r="AV35" s="311"/>
      <c r="AW35" s="311"/>
      <c r="AX35" s="311"/>
    </row>
    <row r="36" spans="1:50" ht="47.25" x14ac:dyDescent="0.25">
      <c r="A36" s="332" t="s">
        <v>102</v>
      </c>
      <c r="B36" s="182" t="s">
        <v>67</v>
      </c>
      <c r="C36" s="9" t="s">
        <v>66</v>
      </c>
      <c r="D36" s="221" t="s">
        <v>626</v>
      </c>
      <c r="E36" s="219">
        <v>0</v>
      </c>
      <c r="F36" s="219">
        <v>0</v>
      </c>
      <c r="G36" s="219">
        <v>0</v>
      </c>
      <c r="H36" s="219">
        <v>0</v>
      </c>
      <c r="I36" s="219">
        <v>0</v>
      </c>
      <c r="J36" s="219">
        <v>0</v>
      </c>
      <c r="K36" s="219">
        <v>0</v>
      </c>
      <c r="L36" s="219">
        <v>0</v>
      </c>
      <c r="M36" s="219">
        <v>0</v>
      </c>
      <c r="N36" s="219">
        <v>0</v>
      </c>
      <c r="O36" s="219">
        <v>0.25</v>
      </c>
      <c r="P36" s="219">
        <v>0</v>
      </c>
      <c r="Q36" s="219">
        <v>0</v>
      </c>
      <c r="R36" s="219">
        <v>0</v>
      </c>
      <c r="S36" s="219">
        <v>0</v>
      </c>
      <c r="T36" s="219">
        <v>0</v>
      </c>
      <c r="U36" s="219">
        <v>0</v>
      </c>
      <c r="V36" s="219">
        <v>0</v>
      </c>
      <c r="W36" s="219">
        <v>0</v>
      </c>
      <c r="X36" s="219">
        <v>0</v>
      </c>
      <c r="Y36" s="219">
        <v>0</v>
      </c>
      <c r="Z36" s="219">
        <v>0</v>
      </c>
      <c r="AA36" s="219">
        <v>0</v>
      </c>
      <c r="AB36" s="219">
        <v>0</v>
      </c>
      <c r="AC36" s="219">
        <v>0</v>
      </c>
      <c r="AD36" s="219">
        <v>0</v>
      </c>
      <c r="AE36" s="219">
        <v>0</v>
      </c>
      <c r="AF36" s="219">
        <v>0</v>
      </c>
      <c r="AG36" s="219">
        <v>0</v>
      </c>
      <c r="AH36" s="219">
        <v>0</v>
      </c>
      <c r="AI36" s="219">
        <f>J36+O36+T36+Y36+AD36</f>
        <v>0.25</v>
      </c>
      <c r="AJ36" s="219">
        <f>K36+P36+U36+Z36+AE36</f>
        <v>0</v>
      </c>
      <c r="AK36" s="219">
        <f>L36+Q36+V36+AA36+AF36</f>
        <v>0</v>
      </c>
      <c r="AL36" s="219">
        <f>M36+R36+W36+AB36+AG36</f>
        <v>0</v>
      </c>
      <c r="AM36" s="219">
        <f>N36+S36+X36+AC36+AH36</f>
        <v>0</v>
      </c>
      <c r="AN36" s="311"/>
      <c r="AO36" s="311"/>
      <c r="AP36" s="311"/>
      <c r="AQ36" s="311"/>
      <c r="AR36" s="311"/>
      <c r="AS36" s="311"/>
      <c r="AT36" s="311"/>
      <c r="AU36" s="311"/>
      <c r="AV36" s="311"/>
      <c r="AW36" s="311"/>
      <c r="AX36" s="311"/>
    </row>
    <row r="37" spans="1:50" ht="47.25" x14ac:dyDescent="0.25">
      <c r="A37" s="332" t="s">
        <v>99</v>
      </c>
      <c r="B37" s="182" t="s">
        <v>74</v>
      </c>
      <c r="C37" s="9" t="s">
        <v>73</v>
      </c>
      <c r="D37" s="221" t="s">
        <v>625</v>
      </c>
      <c r="E37" s="219">
        <v>0</v>
      </c>
      <c r="F37" s="219">
        <v>0</v>
      </c>
      <c r="G37" s="219">
        <v>0</v>
      </c>
      <c r="H37" s="219">
        <v>0</v>
      </c>
      <c r="I37" s="219">
        <v>0</v>
      </c>
      <c r="J37" s="219">
        <v>0</v>
      </c>
      <c r="K37" s="219">
        <v>0</v>
      </c>
      <c r="L37" s="219">
        <v>0</v>
      </c>
      <c r="M37" s="219">
        <v>0</v>
      </c>
      <c r="N37" s="219">
        <v>0</v>
      </c>
      <c r="O37" s="219">
        <v>0</v>
      </c>
      <c r="P37" s="219">
        <v>0</v>
      </c>
      <c r="Q37" s="219">
        <v>0</v>
      </c>
      <c r="R37" s="219">
        <v>0</v>
      </c>
      <c r="S37" s="219">
        <v>0</v>
      </c>
      <c r="T37" s="219">
        <v>0.1</v>
      </c>
      <c r="U37" s="219">
        <v>0</v>
      </c>
      <c r="V37" s="219">
        <v>0</v>
      </c>
      <c r="W37" s="219">
        <v>0</v>
      </c>
      <c r="X37" s="219">
        <v>0</v>
      </c>
      <c r="Y37" s="219">
        <v>0</v>
      </c>
      <c r="Z37" s="219">
        <v>0</v>
      </c>
      <c r="AA37" s="219">
        <v>0</v>
      </c>
      <c r="AB37" s="219">
        <v>0</v>
      </c>
      <c r="AC37" s="219">
        <v>0</v>
      </c>
      <c r="AD37" s="219">
        <v>0</v>
      </c>
      <c r="AE37" s="219">
        <v>0</v>
      </c>
      <c r="AF37" s="219">
        <v>0</v>
      </c>
      <c r="AG37" s="219">
        <v>0</v>
      </c>
      <c r="AH37" s="219">
        <v>0</v>
      </c>
      <c r="AI37" s="219">
        <f>J37+O37+T37+Y37+AD37</f>
        <v>0.1</v>
      </c>
      <c r="AJ37" s="219">
        <f>K37+P37+U37+Z37+AE37</f>
        <v>0</v>
      </c>
      <c r="AK37" s="219">
        <f>L37+Q37+V37+AA37+AF37</f>
        <v>0</v>
      </c>
      <c r="AL37" s="219">
        <f>M37+R37+W37+AB37+AG37</f>
        <v>0</v>
      </c>
      <c r="AM37" s="219">
        <f>N37+S37+X37+AC37+AH37</f>
        <v>0</v>
      </c>
      <c r="AN37" s="311"/>
      <c r="AO37" s="311"/>
      <c r="AP37" s="311"/>
      <c r="AQ37" s="311"/>
      <c r="AR37" s="311"/>
      <c r="AS37" s="311"/>
      <c r="AT37" s="311"/>
      <c r="AU37" s="311"/>
      <c r="AV37" s="311"/>
      <c r="AW37" s="311"/>
      <c r="AX37" s="311"/>
    </row>
    <row r="38" spans="1:50" ht="47.25" x14ac:dyDescent="0.25">
      <c r="A38" s="332" t="s">
        <v>123</v>
      </c>
      <c r="B38" s="182" t="s">
        <v>83</v>
      </c>
      <c r="C38" s="9" t="s">
        <v>82</v>
      </c>
      <c r="D38" s="221" t="s">
        <v>623</v>
      </c>
      <c r="E38" s="219">
        <v>0</v>
      </c>
      <c r="F38" s="219">
        <v>0</v>
      </c>
      <c r="G38" s="219">
        <v>0</v>
      </c>
      <c r="H38" s="219">
        <v>0</v>
      </c>
      <c r="I38" s="219">
        <v>0</v>
      </c>
      <c r="J38" s="219">
        <v>0</v>
      </c>
      <c r="K38" s="219">
        <v>0</v>
      </c>
      <c r="L38" s="219">
        <v>0</v>
      </c>
      <c r="M38" s="219">
        <v>0</v>
      </c>
      <c r="N38" s="219">
        <v>0</v>
      </c>
      <c r="O38" s="219">
        <v>0</v>
      </c>
      <c r="P38" s="219">
        <v>0</v>
      </c>
      <c r="Q38" s="219">
        <v>0</v>
      </c>
      <c r="R38" s="219">
        <v>0</v>
      </c>
      <c r="S38" s="219">
        <v>0</v>
      </c>
      <c r="T38" s="219">
        <v>0</v>
      </c>
      <c r="U38" s="219">
        <v>0</v>
      </c>
      <c r="V38" s="219">
        <v>0</v>
      </c>
      <c r="W38" s="219">
        <v>0</v>
      </c>
      <c r="X38" s="219">
        <v>0</v>
      </c>
      <c r="Y38" s="219">
        <v>0.25</v>
      </c>
      <c r="Z38" s="219">
        <v>0</v>
      </c>
      <c r="AA38" s="219">
        <v>0</v>
      </c>
      <c r="AB38" s="219">
        <v>0</v>
      </c>
      <c r="AC38" s="219">
        <v>0</v>
      </c>
      <c r="AD38" s="219">
        <v>0</v>
      </c>
      <c r="AE38" s="219">
        <v>0</v>
      </c>
      <c r="AF38" s="219">
        <v>0</v>
      </c>
      <c r="AG38" s="219">
        <v>0</v>
      </c>
      <c r="AH38" s="219">
        <v>0</v>
      </c>
      <c r="AI38" s="219">
        <f>J38+O38+T38+Y38+AD38</f>
        <v>0.25</v>
      </c>
      <c r="AJ38" s="219">
        <f>K38+P38+U38+Z38+AE38</f>
        <v>0</v>
      </c>
      <c r="AK38" s="219">
        <f>L38+Q38+V38+AA38+AF38</f>
        <v>0</v>
      </c>
      <c r="AL38" s="219">
        <f>M38+R38+W38+AB38+AG38</f>
        <v>0</v>
      </c>
      <c r="AM38" s="219">
        <f>N38+S38+X38+AC38+AH38</f>
        <v>0</v>
      </c>
      <c r="AN38" s="311"/>
      <c r="AO38" s="311"/>
      <c r="AP38" s="311"/>
      <c r="AQ38" s="311"/>
      <c r="AR38" s="311"/>
      <c r="AS38" s="311"/>
      <c r="AT38" s="311"/>
      <c r="AU38" s="311"/>
      <c r="AV38" s="311"/>
      <c r="AW38" s="311"/>
      <c r="AX38" s="311"/>
    </row>
    <row r="39" spans="1:50" ht="47.25" x14ac:dyDescent="0.25">
      <c r="A39" s="332" t="s">
        <v>122</v>
      </c>
      <c r="B39" s="182" t="s">
        <v>104</v>
      </c>
      <c r="C39" s="9" t="s">
        <v>121</v>
      </c>
      <c r="D39" s="221" t="s">
        <v>624</v>
      </c>
      <c r="E39" s="219">
        <v>0</v>
      </c>
      <c r="F39" s="219">
        <v>0</v>
      </c>
      <c r="G39" s="219">
        <v>0</v>
      </c>
      <c r="H39" s="219">
        <v>0</v>
      </c>
      <c r="I39" s="219">
        <v>0</v>
      </c>
      <c r="J39" s="219">
        <v>0</v>
      </c>
      <c r="K39" s="219">
        <v>0</v>
      </c>
      <c r="L39" s="219">
        <v>0</v>
      </c>
      <c r="M39" s="219">
        <v>0</v>
      </c>
      <c r="N39" s="219">
        <v>0</v>
      </c>
      <c r="O39" s="219">
        <v>0</v>
      </c>
      <c r="P39" s="219">
        <v>0</v>
      </c>
      <c r="Q39" s="219">
        <v>0</v>
      </c>
      <c r="R39" s="219">
        <v>0</v>
      </c>
      <c r="S39" s="219">
        <v>0</v>
      </c>
      <c r="T39" s="219">
        <v>0</v>
      </c>
      <c r="U39" s="219">
        <v>0</v>
      </c>
      <c r="V39" s="219">
        <v>0</v>
      </c>
      <c r="W39" s="219">
        <v>0</v>
      </c>
      <c r="X39" s="219">
        <v>0</v>
      </c>
      <c r="Y39" s="219">
        <v>0</v>
      </c>
      <c r="Z39" s="219">
        <v>0</v>
      </c>
      <c r="AA39" s="219">
        <v>0</v>
      </c>
      <c r="AB39" s="219">
        <v>0</v>
      </c>
      <c r="AC39" s="219">
        <v>0</v>
      </c>
      <c r="AD39" s="219">
        <v>0.4</v>
      </c>
      <c r="AE39" s="219">
        <v>0</v>
      </c>
      <c r="AF39" s="219">
        <v>0</v>
      </c>
      <c r="AG39" s="219">
        <v>0</v>
      </c>
      <c r="AH39" s="219">
        <v>0</v>
      </c>
      <c r="AI39" s="219">
        <f>J39+O39+T39+Y39+AD39</f>
        <v>0.4</v>
      </c>
      <c r="AJ39" s="219">
        <f>K39+P39+U39+Z39+AE39</f>
        <v>0</v>
      </c>
      <c r="AK39" s="219">
        <f>L39+Q39+V39+AA39+AF39</f>
        <v>0</v>
      </c>
      <c r="AL39" s="219">
        <f>M39+R39+W39+AB39+AG39</f>
        <v>0</v>
      </c>
      <c r="AM39" s="219">
        <f>N39+S39+X39+AC39+AH39</f>
        <v>0</v>
      </c>
      <c r="AN39" s="311"/>
      <c r="AO39" s="311"/>
      <c r="AP39" s="311"/>
      <c r="AQ39" s="311"/>
      <c r="AR39" s="311"/>
      <c r="AS39" s="311"/>
      <c r="AT39" s="311"/>
      <c r="AU39" s="311"/>
      <c r="AV39" s="311"/>
      <c r="AW39" s="311"/>
      <c r="AX39" s="311"/>
    </row>
    <row r="40" spans="1:50" ht="47.25" x14ac:dyDescent="0.25">
      <c r="A40" s="332" t="s">
        <v>120</v>
      </c>
      <c r="B40" s="182" t="s">
        <v>101</v>
      </c>
      <c r="C40" s="9" t="s">
        <v>119</v>
      </c>
      <c r="D40" s="221" t="s">
        <v>623</v>
      </c>
      <c r="E40" s="219">
        <v>0</v>
      </c>
      <c r="F40" s="219">
        <v>0</v>
      </c>
      <c r="G40" s="219">
        <v>0</v>
      </c>
      <c r="H40" s="219">
        <v>0</v>
      </c>
      <c r="I40" s="219">
        <v>0</v>
      </c>
      <c r="J40" s="219">
        <v>0</v>
      </c>
      <c r="K40" s="219">
        <v>0</v>
      </c>
      <c r="L40" s="219">
        <v>0</v>
      </c>
      <c r="M40" s="219">
        <v>0</v>
      </c>
      <c r="N40" s="219">
        <v>0</v>
      </c>
      <c r="O40" s="219">
        <v>0</v>
      </c>
      <c r="P40" s="219">
        <v>0</v>
      </c>
      <c r="Q40" s="219">
        <v>0</v>
      </c>
      <c r="R40" s="219">
        <v>0</v>
      </c>
      <c r="S40" s="219">
        <v>0</v>
      </c>
      <c r="T40" s="219">
        <v>0</v>
      </c>
      <c r="U40" s="219">
        <v>0</v>
      </c>
      <c r="V40" s="219">
        <v>0</v>
      </c>
      <c r="W40" s="219">
        <v>0</v>
      </c>
      <c r="X40" s="219">
        <v>0</v>
      </c>
      <c r="Y40" s="219">
        <v>0</v>
      </c>
      <c r="Z40" s="219">
        <v>0</v>
      </c>
      <c r="AA40" s="219">
        <v>0</v>
      </c>
      <c r="AB40" s="219">
        <v>0</v>
      </c>
      <c r="AC40" s="219">
        <v>0</v>
      </c>
      <c r="AD40" s="219">
        <v>0.25</v>
      </c>
      <c r="AE40" s="219">
        <v>0</v>
      </c>
      <c r="AF40" s="219">
        <v>0</v>
      </c>
      <c r="AG40" s="219">
        <v>0</v>
      </c>
      <c r="AH40" s="219">
        <v>0</v>
      </c>
      <c r="AI40" s="219">
        <f>J40+O40+T40+Y40+AD40</f>
        <v>0.25</v>
      </c>
      <c r="AJ40" s="219">
        <f>K40+P40+U40+Z40+AE40</f>
        <v>0</v>
      </c>
      <c r="AK40" s="219">
        <f>L40+Q40+V40+AA40+AF40</f>
        <v>0</v>
      </c>
      <c r="AL40" s="219">
        <f>M40+R40+W40+AB40+AG40</f>
        <v>0</v>
      </c>
      <c r="AM40" s="219">
        <f>N40+S40+X40+AC40+AH40</f>
        <v>0</v>
      </c>
      <c r="AN40" s="311"/>
      <c r="AO40" s="311"/>
      <c r="AP40" s="311"/>
      <c r="AQ40" s="311"/>
      <c r="AR40" s="311"/>
      <c r="AS40" s="311"/>
      <c r="AT40" s="311"/>
      <c r="AU40" s="311"/>
      <c r="AV40" s="311"/>
      <c r="AW40" s="311"/>
      <c r="AX40" s="311"/>
    </row>
    <row r="41" spans="1:50" s="311" customFormat="1" ht="48.75" customHeight="1" x14ac:dyDescent="0.25">
      <c r="A41" s="332" t="s">
        <v>118</v>
      </c>
      <c r="B41" s="182" t="s">
        <v>98</v>
      </c>
      <c r="C41" s="9" t="s">
        <v>117</v>
      </c>
      <c r="D41" s="221"/>
      <c r="E41" s="219">
        <v>0</v>
      </c>
      <c r="F41" s="219">
        <v>0</v>
      </c>
      <c r="G41" s="219">
        <v>0</v>
      </c>
      <c r="H41" s="219">
        <v>0</v>
      </c>
      <c r="I41" s="219">
        <v>0</v>
      </c>
      <c r="J41" s="219">
        <v>0</v>
      </c>
      <c r="K41" s="219">
        <v>0</v>
      </c>
      <c r="L41" s="219">
        <v>0</v>
      </c>
      <c r="M41" s="219">
        <v>0</v>
      </c>
      <c r="N41" s="219">
        <v>0</v>
      </c>
      <c r="O41" s="219">
        <v>0</v>
      </c>
      <c r="P41" s="219">
        <v>0</v>
      </c>
      <c r="Q41" s="219">
        <v>0</v>
      </c>
      <c r="R41" s="219">
        <v>0</v>
      </c>
      <c r="S41" s="219">
        <v>0</v>
      </c>
      <c r="T41" s="219">
        <v>0</v>
      </c>
      <c r="U41" s="219">
        <v>0</v>
      </c>
      <c r="V41" s="219">
        <v>0</v>
      </c>
      <c r="W41" s="219">
        <v>0</v>
      </c>
      <c r="X41" s="219">
        <v>0</v>
      </c>
      <c r="Y41" s="219">
        <v>0</v>
      </c>
      <c r="Z41" s="219">
        <v>0</v>
      </c>
      <c r="AA41" s="219">
        <v>0</v>
      </c>
      <c r="AB41" s="219">
        <v>0</v>
      </c>
      <c r="AC41" s="219">
        <v>0</v>
      </c>
      <c r="AD41" s="219">
        <v>0</v>
      </c>
      <c r="AE41" s="219">
        <v>0</v>
      </c>
      <c r="AF41" s="219">
        <v>0</v>
      </c>
      <c r="AG41" s="219">
        <v>0</v>
      </c>
      <c r="AH41" s="219">
        <v>0</v>
      </c>
      <c r="AI41" s="219">
        <f>J41+O41+T41+Y41+AD41</f>
        <v>0</v>
      </c>
      <c r="AJ41" s="219">
        <f>K41+P41+U41+Z41+AE41</f>
        <v>0</v>
      </c>
      <c r="AK41" s="219">
        <f>L41+Q41+V41+AA41+AF41</f>
        <v>0</v>
      </c>
      <c r="AL41" s="219">
        <f>M41+R41+W41+AB41+AG41</f>
        <v>0</v>
      </c>
      <c r="AM41" s="219">
        <f>N41+S41+X41+AC41+AH41</f>
        <v>0</v>
      </c>
    </row>
    <row r="42" spans="1:50" s="311" customFormat="1" x14ac:dyDescent="0.25">
      <c r="A42" s="279"/>
      <c r="B42" s="279"/>
      <c r="C42" s="279"/>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row>
    <row r="47" spans="1:50" x14ac:dyDescent="0.25">
      <c r="B47" s="331"/>
      <c r="C47" s="330" t="s">
        <v>460</v>
      </c>
      <c r="D47" s="329"/>
      <c r="E47" s="328"/>
      <c r="F47" s="328"/>
      <c r="K47" s="327" t="s">
        <v>622</v>
      </c>
    </row>
  </sheetData>
  <mergeCells count="24">
    <mergeCell ref="A9:AM9"/>
    <mergeCell ref="A6:AM6"/>
    <mergeCell ref="A7:AM7"/>
    <mergeCell ref="T13:X13"/>
    <mergeCell ref="J11:AM11"/>
    <mergeCell ref="J12:N12"/>
    <mergeCell ref="A4:AM4"/>
    <mergeCell ref="D11:D14"/>
    <mergeCell ref="C11:C14"/>
    <mergeCell ref="B11:B14"/>
    <mergeCell ref="A11:A14"/>
    <mergeCell ref="AI12:AM12"/>
    <mergeCell ref="J13:N13"/>
    <mergeCell ref="AI13:AM13"/>
    <mergeCell ref="A10:X10"/>
    <mergeCell ref="O13:S13"/>
    <mergeCell ref="AD12:AH12"/>
    <mergeCell ref="AD13:AH13"/>
    <mergeCell ref="O12:S12"/>
    <mergeCell ref="T12:X12"/>
    <mergeCell ref="E13:I13"/>
    <mergeCell ref="E11:I12"/>
    <mergeCell ref="Y12:AC12"/>
    <mergeCell ref="Y13:AC13"/>
  </mergeCells>
  <pageMargins left="0.70866141732283472" right="0.70866141732283472" top="0.74803149606299213" bottom="0.74803149606299213" header="0.31496062992125984" footer="0.31496062992125984"/>
  <pageSetup paperSize="8" scale="4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47"/>
  <sheetViews>
    <sheetView view="pageBreakPreview" topLeftCell="A19" zoomScale="70" zoomScaleNormal="100" zoomScaleSheetLayoutView="70" workbookViewId="0">
      <selection activeCell="D31" sqref="D31"/>
    </sheetView>
  </sheetViews>
  <sheetFormatPr defaultRowHeight="15.75" x14ac:dyDescent="0.25"/>
  <cols>
    <col min="1" max="1" width="12" style="71" customWidth="1"/>
    <col min="2" max="2" width="39.75" style="71" customWidth="1"/>
    <col min="3" max="3" width="20.875" style="71" customWidth="1"/>
    <col min="4" max="4" width="28.125" style="71" customWidth="1"/>
    <col min="5" max="5" width="29.625" style="71" customWidth="1"/>
    <col min="6" max="6" width="4.625" style="71" customWidth="1"/>
    <col min="7" max="7" width="4.375" style="71" customWidth="1"/>
    <col min="8" max="9" width="3.375" style="71" customWidth="1"/>
    <col min="10" max="10" width="4.125" style="71" customWidth="1"/>
    <col min="11" max="13" width="5.75" style="71" customWidth="1"/>
    <col min="14" max="14" width="3.875" style="71" customWidth="1"/>
    <col min="15" max="15" width="4.5" style="71" customWidth="1"/>
    <col min="16" max="16" width="3.875" style="71" customWidth="1"/>
    <col min="17" max="17" width="4.375" style="71" customWidth="1"/>
    <col min="18" max="20" width="5.75" style="71" customWidth="1"/>
    <col min="21" max="21" width="6.125" style="71" customWidth="1"/>
    <col min="22" max="22" width="5.75" style="71" customWidth="1"/>
    <col min="23" max="23" width="6.5" style="71" customWidth="1"/>
    <col min="24" max="24" width="3.5" style="71" customWidth="1"/>
    <col min="25" max="25" width="5.75" style="71" customWidth="1"/>
    <col min="26" max="26" width="16.125" style="71" customWidth="1"/>
    <col min="27" max="27" width="21.25" style="71" customWidth="1"/>
    <col min="28" max="28" width="12.625" style="71" customWidth="1"/>
    <col min="29" max="29" width="22.375" style="71" customWidth="1"/>
    <col min="30" max="30" width="10.875" style="71" customWidth="1"/>
    <col min="31" max="31" width="17.375" style="71" customWidth="1"/>
    <col min="32" max="33" width="4.125" style="71" customWidth="1"/>
    <col min="34" max="34" width="3.75" style="71" customWidth="1"/>
    <col min="35" max="35" width="3.875" style="71" customWidth="1"/>
    <col min="36" max="36" width="4.5" style="71" customWidth="1"/>
    <col min="37" max="37" width="5" style="71" customWidth="1"/>
    <col min="38" max="38" width="5.5" style="71" customWidth="1"/>
    <col min="39" max="39" width="5.75" style="71" customWidth="1"/>
    <col min="40" max="40" width="5.5" style="71" customWidth="1"/>
    <col min="41" max="42" width="5" style="71" customWidth="1"/>
    <col min="43" max="43" width="12.875" style="71" customWidth="1"/>
    <col min="44" max="53" width="5" style="71" customWidth="1"/>
    <col min="54" max="16384" width="9" style="71"/>
  </cols>
  <sheetData>
    <row r="1" spans="1:43" x14ac:dyDescent="0.25">
      <c r="F1" s="72"/>
      <c r="G1" s="72"/>
      <c r="H1" s="72"/>
      <c r="I1" s="72"/>
      <c r="J1" s="72"/>
      <c r="K1" s="72"/>
    </row>
    <row r="2" spans="1:43" x14ac:dyDescent="0.25">
      <c r="F2" s="72"/>
      <c r="G2" s="72"/>
      <c r="H2" s="72"/>
      <c r="I2" s="72"/>
      <c r="J2" s="72"/>
      <c r="K2" s="72"/>
    </row>
    <row r="3" spans="1:43" x14ac:dyDescent="0.25">
      <c r="F3" s="72"/>
      <c r="G3" s="72"/>
      <c r="H3" s="72"/>
      <c r="I3" s="72"/>
      <c r="J3" s="72"/>
      <c r="K3" s="72"/>
    </row>
    <row r="4" spans="1:43" x14ac:dyDescent="0.25">
      <c r="F4" s="72"/>
      <c r="G4" s="72"/>
      <c r="H4" s="72"/>
      <c r="I4" s="72"/>
      <c r="J4" s="72"/>
      <c r="K4" s="72"/>
    </row>
    <row r="5" spans="1:43" x14ac:dyDescent="0.25">
      <c r="F5" s="72"/>
      <c r="G5" s="72"/>
      <c r="H5" s="72"/>
      <c r="I5" s="72"/>
      <c r="J5" s="72"/>
      <c r="K5" s="72"/>
    </row>
    <row r="6" spans="1:43" x14ac:dyDescent="0.25">
      <c r="F6" s="72"/>
      <c r="G6" s="72"/>
      <c r="H6" s="72"/>
      <c r="I6" s="72"/>
      <c r="J6" s="72"/>
      <c r="K6" s="72"/>
    </row>
    <row r="7" spans="1:43" x14ac:dyDescent="0.25">
      <c r="A7" s="354" t="s">
        <v>653</v>
      </c>
      <c r="B7" s="354"/>
      <c r="C7" s="354"/>
      <c r="D7" s="354"/>
      <c r="E7" s="354"/>
      <c r="F7" s="72"/>
      <c r="G7" s="72"/>
      <c r="H7" s="72"/>
      <c r="I7" s="72"/>
      <c r="J7" s="72"/>
      <c r="K7" s="72"/>
    </row>
    <row r="8" spans="1:43" x14ac:dyDescent="0.25">
      <c r="F8" s="72"/>
      <c r="G8" s="72"/>
      <c r="H8" s="72"/>
      <c r="I8" s="72"/>
      <c r="J8" s="72"/>
      <c r="K8" s="72"/>
    </row>
    <row r="9" spans="1:43" x14ac:dyDescent="0.25">
      <c r="A9" s="353" t="s">
        <v>314</v>
      </c>
      <c r="B9" s="353"/>
      <c r="C9" s="353"/>
      <c r="D9" s="353"/>
      <c r="E9" s="353"/>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row>
    <row r="10" spans="1:43" x14ac:dyDescent="0.25">
      <c r="A10" s="353" t="s">
        <v>56</v>
      </c>
      <c r="B10" s="353"/>
      <c r="C10" s="353"/>
      <c r="D10" s="353"/>
      <c r="E10" s="353"/>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row>
    <row r="11" spans="1:43" x14ac:dyDescent="0.25">
      <c r="A11" s="37"/>
      <c r="B11" s="37"/>
      <c r="C11" s="37"/>
      <c r="D11" s="37"/>
      <c r="E11" s="37"/>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row>
    <row r="12" spans="1:43" x14ac:dyDescent="0.25">
      <c r="A12" s="250" t="s">
        <v>60</v>
      </c>
      <c r="B12" s="250"/>
      <c r="C12" s="250"/>
      <c r="D12" s="250"/>
      <c r="E12" s="250"/>
      <c r="F12" s="72"/>
      <c r="G12" s="72"/>
      <c r="H12" s="72"/>
      <c r="I12" s="72"/>
      <c r="J12" s="72"/>
      <c r="K12" s="72"/>
    </row>
    <row r="13" spans="1:43" x14ac:dyDescent="0.25">
      <c r="A13" s="352"/>
      <c r="B13" s="352"/>
      <c r="C13" s="352"/>
      <c r="D13" s="352"/>
      <c r="E13" s="352"/>
      <c r="F13" s="72"/>
      <c r="G13" s="72"/>
      <c r="H13" s="72"/>
      <c r="I13" s="72"/>
      <c r="J13" s="72"/>
      <c r="K13" s="72"/>
    </row>
    <row r="14" spans="1:43" ht="30.75" customHeight="1" x14ac:dyDescent="0.25">
      <c r="A14" s="351" t="str">
        <f>'[8]7'!A11:AS11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4" s="350"/>
      <c r="C14" s="350"/>
      <c r="D14" s="350"/>
      <c r="E14" s="350"/>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row>
    <row r="15" spans="1:43" ht="16.5" customHeight="1" x14ac:dyDescent="0.25">
      <c r="A15" s="250" t="s">
        <v>652</v>
      </c>
      <c r="B15" s="250"/>
      <c r="C15" s="250"/>
      <c r="D15" s="250"/>
      <c r="E15" s="250"/>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row>
    <row r="16" spans="1:43" ht="35.25" customHeight="1" x14ac:dyDescent="0.25">
      <c r="A16" s="349" t="s">
        <v>651</v>
      </c>
      <c r="B16" s="349"/>
      <c r="C16" s="349"/>
      <c r="D16" s="349"/>
      <c r="E16" s="3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row>
    <row r="17" spans="1:35" x14ac:dyDescent="0.25">
      <c r="A17" s="248"/>
      <c r="B17" s="248"/>
      <c r="C17" s="248"/>
      <c r="D17" s="248"/>
      <c r="E17" s="248"/>
      <c r="F17" s="246"/>
      <c r="G17" s="246"/>
      <c r="H17" s="246"/>
      <c r="I17" s="246"/>
      <c r="J17" s="246"/>
      <c r="K17" s="246"/>
      <c r="L17" s="246"/>
      <c r="M17" s="246"/>
      <c r="N17" s="72"/>
      <c r="O17" s="72"/>
      <c r="P17" s="72"/>
      <c r="Q17" s="72"/>
      <c r="R17" s="72"/>
      <c r="S17" s="72"/>
      <c r="T17" s="72"/>
      <c r="U17" s="72"/>
      <c r="V17" s="72"/>
      <c r="W17" s="72"/>
      <c r="X17" s="72"/>
      <c r="Y17" s="72"/>
      <c r="Z17" s="72"/>
      <c r="AA17" s="72"/>
      <c r="AB17" s="72"/>
      <c r="AC17" s="72"/>
      <c r="AD17" s="72"/>
      <c r="AE17" s="72"/>
      <c r="AF17" s="72"/>
      <c r="AG17" s="72"/>
      <c r="AH17" s="72"/>
      <c r="AI17" s="72"/>
    </row>
    <row r="18" spans="1:35" ht="53.25" customHeight="1" x14ac:dyDescent="0.25">
      <c r="A18" s="242" t="s">
        <v>54</v>
      </c>
      <c r="B18" s="228" t="s">
        <v>53</v>
      </c>
      <c r="C18" s="228" t="s">
        <v>650</v>
      </c>
      <c r="D18" s="348" t="s">
        <v>649</v>
      </c>
      <c r="E18" s="347"/>
      <c r="F18" s="346"/>
      <c r="G18" s="346"/>
      <c r="H18" s="346"/>
      <c r="I18" s="346"/>
      <c r="J18" s="346"/>
      <c r="K18" s="346"/>
      <c r="L18" s="346"/>
      <c r="M18" s="346"/>
      <c r="N18" s="72"/>
      <c r="O18" s="72"/>
      <c r="P18" s="72"/>
      <c r="Q18" s="72"/>
      <c r="R18" s="72"/>
      <c r="S18" s="72"/>
      <c r="T18" s="72"/>
      <c r="U18" s="72"/>
      <c r="V18" s="72"/>
      <c r="W18" s="72"/>
      <c r="X18" s="72"/>
      <c r="Y18" s="72"/>
      <c r="Z18" s="72"/>
      <c r="AA18" s="72"/>
      <c r="AB18" s="72"/>
      <c r="AC18" s="72"/>
      <c r="AD18" s="72"/>
      <c r="AE18" s="72"/>
      <c r="AF18" s="72"/>
      <c r="AG18" s="72"/>
      <c r="AH18" s="72"/>
      <c r="AI18" s="72"/>
    </row>
    <row r="19" spans="1:35" ht="54" customHeight="1" x14ac:dyDescent="0.25">
      <c r="A19" s="229"/>
      <c r="B19" s="228"/>
      <c r="C19" s="228"/>
      <c r="D19" s="345"/>
      <c r="E19" s="344"/>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row>
    <row r="20" spans="1:35" ht="36" customHeight="1" x14ac:dyDescent="0.25">
      <c r="A20" s="229"/>
      <c r="B20" s="228"/>
      <c r="C20" s="228"/>
      <c r="D20" s="228" t="s">
        <v>648</v>
      </c>
      <c r="E20" s="228"/>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row>
    <row r="21" spans="1:35" ht="74.25" customHeight="1" x14ac:dyDescent="0.25">
      <c r="A21" s="226"/>
      <c r="B21" s="228"/>
      <c r="C21" s="228"/>
      <c r="D21" s="231" t="s">
        <v>647</v>
      </c>
      <c r="E21" s="231" t="s">
        <v>646</v>
      </c>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row>
    <row r="22" spans="1:35" x14ac:dyDescent="0.25">
      <c r="A22" s="225">
        <v>1</v>
      </c>
      <c r="B22" s="225">
        <v>2</v>
      </c>
      <c r="C22" s="225">
        <v>3</v>
      </c>
      <c r="D22" s="224" t="s">
        <v>494</v>
      </c>
      <c r="E22" s="224" t="s">
        <v>493</v>
      </c>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row>
    <row r="23" spans="1:35" ht="31.5" x14ac:dyDescent="0.25">
      <c r="A23" s="217" t="str">
        <f>'[7]8'!A16</f>
        <v>0</v>
      </c>
      <c r="B23" s="217" t="str">
        <f>'[7]8'!B16</f>
        <v>ВСЕГО по инвестиционной программе, в том числе:</v>
      </c>
      <c r="C23" s="217"/>
      <c r="D23" s="343">
        <f>SUM(D24:D26)</f>
        <v>0</v>
      </c>
      <c r="E23" s="343">
        <f>SUM(E24:E26)</f>
        <v>39.700000000000003</v>
      </c>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row>
    <row r="24" spans="1:35" x14ac:dyDescent="0.25">
      <c r="A24" s="217" t="str">
        <f>'[7]8'!A17</f>
        <v>0.1</v>
      </c>
      <c r="B24" s="217" t="str">
        <f>'[7]8'!B17</f>
        <v>Технологическое присоединение, всего</v>
      </c>
      <c r="C24" s="217"/>
      <c r="D24" s="343">
        <v>0</v>
      </c>
      <c r="E24" s="343">
        <v>0</v>
      </c>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35" ht="31.5" x14ac:dyDescent="0.25">
      <c r="A25" s="217" t="str">
        <f>'[7]8'!A18</f>
        <v>0.2</v>
      </c>
      <c r="B25" s="217" t="str">
        <f>'[7]8'!B18</f>
        <v>Реконструкция, модернизация, техническое перевооружение, всего</v>
      </c>
      <c r="C25" s="217"/>
      <c r="D25" s="343">
        <v>0</v>
      </c>
      <c r="E25" s="343">
        <v>0</v>
      </c>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row>
    <row r="26" spans="1:35" ht="111" customHeight="1" x14ac:dyDescent="0.25">
      <c r="A26" s="217" t="str">
        <f>'[7]8'!A19</f>
        <v>0.6</v>
      </c>
      <c r="B26" s="217" t="str">
        <f>'[7]8'!B19</f>
        <v>Прочие инвестиционные проекты, всего</v>
      </c>
      <c r="C26" s="217"/>
      <c r="D26" s="343">
        <f>D32</f>
        <v>0</v>
      </c>
      <c r="E26" s="343">
        <f>E32</f>
        <v>39.700000000000003</v>
      </c>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row>
    <row r="27" spans="1:35" ht="31.5" x14ac:dyDescent="0.25">
      <c r="A27" s="217">
        <f>'[7]8'!A20</f>
        <v>0</v>
      </c>
      <c r="B27" s="217" t="str">
        <f>'[7]8'!B20</f>
        <v>Технологическое присоединение, всего, в том числе:</v>
      </c>
      <c r="C27" s="217"/>
      <c r="D27" s="343"/>
      <c r="E27" s="343"/>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row>
    <row r="28" spans="1:35" x14ac:dyDescent="0.25">
      <c r="A28" s="217">
        <f>'[7]8'!A21</f>
        <v>0</v>
      </c>
      <c r="B28" s="217" t="str">
        <f>'[7]8'!B21</f>
        <v>Республика Марий Эл</v>
      </c>
      <c r="C28" s="217"/>
      <c r="D28" s="343"/>
      <c r="E28" s="343"/>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row>
    <row r="29" spans="1:35" ht="47.25" x14ac:dyDescent="0.25">
      <c r="A29" s="217" t="str">
        <f>'[7]8'!A22</f>
        <v>1.2.2</v>
      </c>
      <c r="B29" s="217" t="str">
        <f>'[7]8'!B22</f>
        <v>Реконструкция, модернизация, техническое перевооружение линий электропередачи, всего, в том числе:</v>
      </c>
      <c r="C29" s="217"/>
      <c r="D29" s="343">
        <v>0</v>
      </c>
      <c r="E29" s="343">
        <v>0</v>
      </c>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row>
    <row r="30" spans="1:35" ht="31.5" x14ac:dyDescent="0.25">
      <c r="A30" s="217" t="str">
        <f>'[7]8'!A23</f>
        <v>1.2.2.1</v>
      </c>
      <c r="B30" s="217" t="str">
        <f>'[7]8'!B23</f>
        <v>Реконструкция линий электропередачи, всего, в том числе:</v>
      </c>
      <c r="C30" s="217"/>
      <c r="D30" s="343">
        <v>0</v>
      </c>
      <c r="E30" s="343">
        <v>0</v>
      </c>
    </row>
    <row r="31" spans="1:35" ht="119.25" customHeight="1" x14ac:dyDescent="0.25">
      <c r="A31" s="269" t="str">
        <f>'[7]8'!A24</f>
        <v>1.2.2.1.1</v>
      </c>
      <c r="B31" s="269" t="s">
        <v>6</v>
      </c>
      <c r="C31" s="269" t="s">
        <v>78</v>
      </c>
      <c r="D31" s="323">
        <v>0</v>
      </c>
      <c r="E31" s="323">
        <v>0</v>
      </c>
    </row>
    <row r="32" spans="1:35" ht="31.5" x14ac:dyDescent="0.25">
      <c r="A32" s="217" t="str">
        <f>'[7]8'!A25</f>
        <v>1.6</v>
      </c>
      <c r="B32" s="217" t="str">
        <f>'[7]8'!B25</f>
        <v>Прочие инвестиционные проекты, всего, в том числе:</v>
      </c>
      <c r="C32" s="217"/>
      <c r="D32" s="343">
        <f>SUM(D33:D38)</f>
        <v>0</v>
      </c>
      <c r="E32" s="343">
        <f>SUM(E33:E38)</f>
        <v>39.700000000000003</v>
      </c>
    </row>
    <row r="33" spans="1:8" ht="63" x14ac:dyDescent="0.25">
      <c r="A33" s="10" t="s">
        <v>2</v>
      </c>
      <c r="B33" s="39" t="s">
        <v>62</v>
      </c>
      <c r="C33" s="9" t="s">
        <v>64</v>
      </c>
      <c r="D33" s="323">
        <v>0</v>
      </c>
      <c r="E33" s="323">
        <v>15.1</v>
      </c>
    </row>
    <row r="34" spans="1:8" ht="63" x14ac:dyDescent="0.25">
      <c r="A34" s="10" t="s">
        <v>102</v>
      </c>
      <c r="B34" s="39" t="s">
        <v>67</v>
      </c>
      <c r="C34" s="9" t="s">
        <v>66</v>
      </c>
      <c r="D34" s="323">
        <v>0</v>
      </c>
      <c r="E34" s="323">
        <v>13.8</v>
      </c>
    </row>
    <row r="35" spans="1:8" ht="63" x14ac:dyDescent="0.25">
      <c r="A35" s="10" t="s">
        <v>99</v>
      </c>
      <c r="B35" s="39" t="s">
        <v>74</v>
      </c>
      <c r="C35" s="9" t="s">
        <v>73</v>
      </c>
      <c r="D35" s="323">
        <v>0</v>
      </c>
      <c r="E35" s="323">
        <v>10.8</v>
      </c>
    </row>
    <row r="36" spans="1:8" ht="63" x14ac:dyDescent="0.25">
      <c r="A36" s="10" t="s">
        <v>123</v>
      </c>
      <c r="B36" s="39" t="s">
        <v>83</v>
      </c>
      <c r="C36" s="9" t="s">
        <v>82</v>
      </c>
      <c r="D36" s="323">
        <v>0</v>
      </c>
      <c r="E36" s="323">
        <v>0</v>
      </c>
    </row>
    <row r="37" spans="1:8" ht="63" x14ac:dyDescent="0.25">
      <c r="A37" s="10" t="s">
        <v>122</v>
      </c>
      <c r="B37" s="39" t="s">
        <v>104</v>
      </c>
      <c r="C37" s="9" t="s">
        <v>121</v>
      </c>
      <c r="D37" s="323">
        <v>0</v>
      </c>
      <c r="E37" s="323">
        <v>0</v>
      </c>
    </row>
    <row r="38" spans="1:8" ht="47.25" customHeight="1" x14ac:dyDescent="0.25">
      <c r="A38" s="10" t="s">
        <v>120</v>
      </c>
      <c r="B38" s="39" t="s">
        <v>101</v>
      </c>
      <c r="C38" s="9" t="s">
        <v>119</v>
      </c>
      <c r="D38" s="323">
        <v>0</v>
      </c>
      <c r="E38" s="323">
        <v>0</v>
      </c>
    </row>
    <row r="39" spans="1:8" ht="47.25" customHeight="1" x14ac:dyDescent="0.25">
      <c r="A39" s="342"/>
      <c r="B39" s="341"/>
      <c r="C39" s="340"/>
      <c r="D39" s="339"/>
      <c r="E39" s="339"/>
    </row>
    <row r="40" spans="1:8" x14ac:dyDescent="0.25">
      <c r="B40" s="330" t="s">
        <v>460</v>
      </c>
      <c r="C40" s="329"/>
      <c r="D40" s="274"/>
      <c r="E40" s="327" t="s">
        <v>459</v>
      </c>
      <c r="F40" s="274"/>
      <c r="G40" s="274"/>
      <c r="H40" s="274"/>
    </row>
    <row r="47" spans="1:8" ht="13.5" customHeight="1" x14ac:dyDescent="0.25"/>
  </sheetData>
  <mergeCells count="13">
    <mergeCell ref="A16:E16"/>
    <mergeCell ref="A18:A21"/>
    <mergeCell ref="B18:B21"/>
    <mergeCell ref="C18:C21"/>
    <mergeCell ref="A17:E17"/>
    <mergeCell ref="D20:E20"/>
    <mergeCell ref="D18:E19"/>
    <mergeCell ref="A15:E15"/>
    <mergeCell ref="A7:E7"/>
    <mergeCell ref="A9:E9"/>
    <mergeCell ref="A10:E10"/>
    <mergeCell ref="A12:E12"/>
    <mergeCell ref="A14:E14"/>
  </mergeCells>
  <pageMargins left="0.70866141732283472" right="0.70866141732283472" top="0.74803149606299213" bottom="0.74803149606299213" header="0.31496062992125984" footer="0.31496062992125984"/>
  <pageSetup paperSize="8"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40"/>
  <sheetViews>
    <sheetView view="pageBreakPreview" topLeftCell="A28" zoomScale="60" zoomScaleNormal="100" workbookViewId="0">
      <selection activeCell="I49" sqref="I49"/>
    </sheetView>
  </sheetViews>
  <sheetFormatPr defaultRowHeight="15" x14ac:dyDescent="0.25"/>
  <cols>
    <col min="1" max="1" width="8.875" style="2" customWidth="1"/>
    <col min="2" max="2" width="50.5" style="3" customWidth="1"/>
    <col min="3" max="3" width="21.875" style="3" customWidth="1"/>
    <col min="4" max="4" width="20.375" style="3" customWidth="1"/>
    <col min="5" max="5" width="23.25" style="3" customWidth="1"/>
    <col min="6" max="6" width="16.75" style="3" customWidth="1"/>
    <col min="7" max="7" width="28.375" style="3" customWidth="1"/>
    <col min="8" max="8" width="20.5" style="3" customWidth="1"/>
    <col min="9" max="9" width="24.25" style="3" customWidth="1"/>
    <col min="10" max="11" width="28.375" style="3" customWidth="1"/>
    <col min="12" max="12" width="24.375" style="3" customWidth="1"/>
    <col min="13" max="13" width="33.25" style="3" customWidth="1"/>
    <col min="14" max="14" width="42.125" style="3" customWidth="1"/>
    <col min="15" max="17" width="17.125" style="3" customWidth="1"/>
    <col min="18" max="18" width="16.375" style="3" customWidth="1"/>
    <col min="19" max="19" width="10.125" style="74" customWidth="1"/>
    <col min="20" max="20" width="14.125" style="74" customWidth="1"/>
    <col min="21" max="21" width="7.125" style="74" customWidth="1"/>
    <col min="22" max="22" width="19.625" style="74" customWidth="1"/>
    <col min="23" max="23" width="15.125" style="74" customWidth="1"/>
    <col min="24" max="24" width="22.25" style="74" customWidth="1"/>
    <col min="25" max="25" width="23.625" style="74" customWidth="1"/>
    <col min="26" max="26" width="6.875" style="3" bestFit="1" customWidth="1"/>
    <col min="27" max="27" width="6.625" style="3" customWidth="1"/>
    <col min="28" max="28" width="8.125" style="3" customWidth="1"/>
    <col min="29" max="29" width="12.125" style="3" customWidth="1"/>
    <col min="30" max="16384" width="9" style="2"/>
  </cols>
  <sheetData>
    <row r="1" spans="1:45" ht="18.75" x14ac:dyDescent="0.25">
      <c r="E1" s="71"/>
      <c r="F1" s="71"/>
      <c r="G1" s="71"/>
      <c r="H1" s="71"/>
      <c r="I1" s="71"/>
      <c r="J1" s="71"/>
      <c r="K1" s="71"/>
      <c r="L1" s="71"/>
      <c r="M1" s="71"/>
      <c r="R1" s="211" t="s">
        <v>676</v>
      </c>
    </row>
    <row r="2" spans="1:45" ht="18.75" x14ac:dyDescent="0.3">
      <c r="E2" s="71"/>
      <c r="F2" s="71"/>
      <c r="G2" s="71"/>
      <c r="H2" s="71"/>
      <c r="I2" s="71"/>
      <c r="J2" s="71"/>
      <c r="K2" s="71"/>
      <c r="L2" s="71"/>
      <c r="M2" s="71"/>
      <c r="R2" s="167" t="s">
        <v>317</v>
      </c>
    </row>
    <row r="3" spans="1:45" ht="18.75" x14ac:dyDescent="0.3">
      <c r="E3" s="71"/>
      <c r="F3" s="71"/>
      <c r="G3" s="71"/>
      <c r="H3" s="71"/>
      <c r="I3" s="71"/>
      <c r="J3" s="71"/>
      <c r="K3" s="71"/>
      <c r="L3" s="71"/>
      <c r="M3" s="71"/>
      <c r="R3" s="167" t="s">
        <v>316</v>
      </c>
    </row>
    <row r="4" spans="1:45" ht="15.75" x14ac:dyDescent="0.25">
      <c r="A4" s="257" t="s">
        <v>675</v>
      </c>
      <c r="B4" s="257"/>
      <c r="C4" s="257"/>
      <c r="D4" s="257"/>
      <c r="E4" s="257"/>
      <c r="F4" s="257"/>
      <c r="G4" s="257"/>
      <c r="H4" s="257"/>
      <c r="I4" s="257"/>
      <c r="J4" s="257"/>
      <c r="K4" s="257"/>
      <c r="L4" s="257"/>
      <c r="M4" s="257"/>
      <c r="N4" s="257"/>
      <c r="O4" s="257"/>
      <c r="P4" s="257"/>
      <c r="Q4" s="257"/>
      <c r="R4" s="257"/>
    </row>
    <row r="5" spans="1:45" ht="15.75" x14ac:dyDescent="0.25">
      <c r="A5" s="370"/>
      <c r="B5" s="370"/>
      <c r="C5" s="370"/>
      <c r="D5" s="370"/>
      <c r="E5" s="370"/>
      <c r="F5" s="370"/>
      <c r="G5" s="370"/>
      <c r="H5" s="370"/>
      <c r="I5" s="370"/>
      <c r="J5" s="370"/>
      <c r="K5" s="370"/>
      <c r="L5" s="370"/>
      <c r="M5" s="370"/>
      <c r="N5" s="370"/>
      <c r="O5" s="370"/>
      <c r="P5" s="370"/>
      <c r="Q5" s="370"/>
      <c r="R5" s="370"/>
    </row>
    <row r="6" spans="1:45" ht="15.75" x14ac:dyDescent="0.25">
      <c r="A6" s="353" t="s">
        <v>314</v>
      </c>
      <c r="B6" s="353"/>
      <c r="C6" s="353"/>
      <c r="D6" s="353"/>
      <c r="E6" s="353"/>
      <c r="F6" s="353"/>
      <c r="G6" s="353"/>
      <c r="H6" s="353"/>
      <c r="I6" s="353"/>
      <c r="J6" s="353"/>
      <c r="K6" s="353"/>
      <c r="L6" s="353"/>
      <c r="M6" s="353"/>
      <c r="N6" s="353"/>
      <c r="O6" s="353"/>
      <c r="P6" s="353"/>
      <c r="Q6" s="353"/>
      <c r="R6" s="353"/>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row>
    <row r="7" spans="1:45" ht="15.75" x14ac:dyDescent="0.25">
      <c r="A7" s="55" t="s">
        <v>56</v>
      </c>
      <c r="B7" s="55"/>
      <c r="C7" s="55"/>
      <c r="D7" s="55"/>
      <c r="E7" s="55"/>
      <c r="F7" s="55"/>
      <c r="G7" s="55"/>
      <c r="H7" s="55"/>
      <c r="I7" s="55"/>
      <c r="J7" s="55"/>
      <c r="K7" s="55"/>
      <c r="L7" s="55"/>
      <c r="M7" s="55"/>
      <c r="N7" s="55"/>
      <c r="O7" s="55"/>
      <c r="P7" s="55"/>
      <c r="Q7" s="55"/>
      <c r="R7" s="55"/>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row>
    <row r="8" spans="1:45" ht="15.75" x14ac:dyDescent="0.2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row>
    <row r="9" spans="1:45" ht="15.75" x14ac:dyDescent="0.25">
      <c r="A9" s="58" t="s">
        <v>60</v>
      </c>
      <c r="B9" s="58"/>
      <c r="C9" s="58"/>
      <c r="D9" s="58"/>
      <c r="E9" s="58"/>
      <c r="F9" s="58"/>
      <c r="G9" s="58"/>
      <c r="H9" s="58"/>
      <c r="I9" s="58"/>
      <c r="J9" s="58"/>
      <c r="K9" s="58"/>
      <c r="L9" s="58"/>
      <c r="M9" s="58"/>
      <c r="N9" s="58"/>
      <c r="O9" s="58"/>
      <c r="P9" s="58"/>
      <c r="Q9" s="58"/>
      <c r="R9" s="58"/>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row>
    <row r="10" spans="1:45" ht="15" customHeight="1" x14ac:dyDescent="0.25">
      <c r="A10" s="369"/>
      <c r="B10" s="369"/>
      <c r="C10" s="369"/>
      <c r="D10" s="369"/>
      <c r="E10" s="369"/>
      <c r="F10" s="369"/>
      <c r="G10" s="369"/>
      <c r="H10" s="369"/>
      <c r="I10" s="369"/>
      <c r="J10" s="369"/>
      <c r="K10" s="369"/>
      <c r="L10" s="369"/>
      <c r="M10" s="369"/>
      <c r="N10" s="369"/>
      <c r="O10" s="369"/>
      <c r="P10" s="369"/>
      <c r="Q10" s="369"/>
      <c r="R10" s="369"/>
      <c r="S10" s="368"/>
    </row>
    <row r="11" spans="1:45" s="3" customFormat="1" ht="184.5" customHeight="1" x14ac:dyDescent="0.25">
      <c r="A11" s="358" t="s">
        <v>54</v>
      </c>
      <c r="B11" s="358" t="s">
        <v>53</v>
      </c>
      <c r="C11" s="358" t="s">
        <v>52</v>
      </c>
      <c r="D11" s="367" t="s">
        <v>674</v>
      </c>
      <c r="E11" s="367" t="s">
        <v>673</v>
      </c>
      <c r="F11" s="358" t="s">
        <v>672</v>
      </c>
      <c r="G11" s="366" t="s">
        <v>671</v>
      </c>
      <c r="H11" s="358" t="s">
        <v>670</v>
      </c>
      <c r="I11" s="358" t="s">
        <v>669</v>
      </c>
      <c r="J11" s="358" t="s">
        <v>668</v>
      </c>
      <c r="K11" s="358" t="s">
        <v>667</v>
      </c>
      <c r="L11" s="365" t="s">
        <v>666</v>
      </c>
      <c r="M11" s="364" t="s">
        <v>665</v>
      </c>
      <c r="N11" s="43" t="s">
        <v>664</v>
      </c>
      <c r="O11" s="363" t="s">
        <v>663</v>
      </c>
      <c r="P11" s="363" t="s">
        <v>662</v>
      </c>
      <c r="Q11" s="363" t="s">
        <v>661</v>
      </c>
      <c r="R11" s="358" t="s">
        <v>660</v>
      </c>
    </row>
    <row r="12" spans="1:45" ht="18.75" customHeight="1" x14ac:dyDescent="0.25">
      <c r="A12" s="357">
        <v>1</v>
      </c>
      <c r="B12" s="357">
        <v>2</v>
      </c>
      <c r="C12" s="357">
        <v>3</v>
      </c>
      <c r="D12" s="357">
        <v>4</v>
      </c>
      <c r="E12" s="357">
        <v>5</v>
      </c>
      <c r="F12" s="357">
        <v>6</v>
      </c>
      <c r="G12" s="357">
        <v>7</v>
      </c>
      <c r="H12" s="357">
        <v>8</v>
      </c>
      <c r="I12" s="357">
        <v>9</v>
      </c>
      <c r="J12" s="357">
        <v>10</v>
      </c>
      <c r="K12" s="357">
        <v>11</v>
      </c>
      <c r="L12" s="357">
        <v>12</v>
      </c>
      <c r="M12" s="357">
        <v>13</v>
      </c>
      <c r="N12" s="357">
        <v>14</v>
      </c>
      <c r="O12" s="357">
        <v>15</v>
      </c>
      <c r="P12" s="357">
        <v>16</v>
      </c>
      <c r="Q12" s="357">
        <v>17</v>
      </c>
      <c r="R12" s="357">
        <v>18</v>
      </c>
      <c r="T12" s="2"/>
      <c r="U12" s="2"/>
      <c r="V12" s="2"/>
      <c r="W12" s="2"/>
      <c r="X12" s="2"/>
      <c r="Y12" s="2"/>
      <c r="Z12" s="2"/>
      <c r="AA12" s="2"/>
      <c r="AB12" s="2"/>
      <c r="AC12" s="2"/>
    </row>
    <row r="13" spans="1:45" ht="15.75" x14ac:dyDescent="0.25">
      <c r="A13" s="217" t="str">
        <f>'[9]9'!A23</f>
        <v>0</v>
      </c>
      <c r="B13" s="217" t="str">
        <f>'[9]9'!B23</f>
        <v>ВСЕГО по инвестиционной программе, в том числе:</v>
      </c>
      <c r="C13" s="217" t="s">
        <v>21</v>
      </c>
      <c r="D13" s="362" t="s">
        <v>21</v>
      </c>
      <c r="E13" s="362" t="s">
        <v>21</v>
      </c>
      <c r="F13" s="362" t="s">
        <v>21</v>
      </c>
      <c r="G13" s="362" t="s">
        <v>21</v>
      </c>
      <c r="H13" s="362" t="s">
        <v>21</v>
      </c>
      <c r="I13" s="362" t="s">
        <v>21</v>
      </c>
      <c r="J13" s="362" t="s">
        <v>21</v>
      </c>
      <c r="K13" s="362" t="s">
        <v>21</v>
      </c>
      <c r="L13" s="362" t="s">
        <v>21</v>
      </c>
      <c r="M13" s="362" t="s">
        <v>21</v>
      </c>
      <c r="N13" s="362" t="s">
        <v>21</v>
      </c>
      <c r="O13" s="362" t="s">
        <v>21</v>
      </c>
      <c r="P13" s="362" t="s">
        <v>21</v>
      </c>
      <c r="Q13" s="362" t="s">
        <v>21</v>
      </c>
      <c r="R13" s="362" t="s">
        <v>21</v>
      </c>
      <c r="T13" s="2"/>
      <c r="U13" s="2"/>
      <c r="V13" s="2"/>
      <c r="W13" s="2"/>
      <c r="X13" s="2"/>
      <c r="Y13" s="2"/>
      <c r="Z13" s="2"/>
      <c r="AA13" s="2"/>
      <c r="AB13" s="2"/>
      <c r="AC13" s="2"/>
    </row>
    <row r="14" spans="1:45" ht="31.5" customHeight="1" x14ac:dyDescent="0.25">
      <c r="A14" s="217" t="str">
        <f>'[9]9'!A24</f>
        <v>0.1</v>
      </c>
      <c r="B14" s="217" t="str">
        <f>'[9]9'!B24</f>
        <v>Технологическое присоединение, всего</v>
      </c>
      <c r="C14" s="217" t="s">
        <v>21</v>
      </c>
      <c r="D14" s="362" t="s">
        <v>21</v>
      </c>
      <c r="E14" s="362" t="s">
        <v>21</v>
      </c>
      <c r="F14" s="362" t="s">
        <v>21</v>
      </c>
      <c r="G14" s="362" t="s">
        <v>21</v>
      </c>
      <c r="H14" s="362" t="s">
        <v>21</v>
      </c>
      <c r="I14" s="362" t="s">
        <v>21</v>
      </c>
      <c r="J14" s="362" t="s">
        <v>21</v>
      </c>
      <c r="K14" s="362" t="s">
        <v>21</v>
      </c>
      <c r="L14" s="362" t="s">
        <v>21</v>
      </c>
      <c r="M14" s="362" t="s">
        <v>21</v>
      </c>
      <c r="N14" s="362" t="s">
        <v>21</v>
      </c>
      <c r="O14" s="362" t="s">
        <v>21</v>
      </c>
      <c r="P14" s="362" t="s">
        <v>21</v>
      </c>
      <c r="Q14" s="362" t="s">
        <v>21</v>
      </c>
      <c r="R14" s="362" t="s">
        <v>21</v>
      </c>
      <c r="T14" s="2"/>
      <c r="U14" s="2"/>
      <c r="V14" s="2"/>
      <c r="W14" s="2"/>
      <c r="X14" s="2"/>
      <c r="Y14" s="2"/>
      <c r="Z14" s="2"/>
      <c r="AA14" s="2"/>
      <c r="AB14" s="2"/>
      <c r="AC14" s="2"/>
    </row>
    <row r="15" spans="1:45" ht="31.5" x14ac:dyDescent="0.25">
      <c r="A15" s="217" t="str">
        <f>'[9]9'!A25</f>
        <v>0.2</v>
      </c>
      <c r="B15" s="217" t="str">
        <f>'[9]9'!B25</f>
        <v>Реконструкция, модернизация, техническое перевооружение, всего</v>
      </c>
      <c r="C15" s="217" t="s">
        <v>21</v>
      </c>
      <c r="D15" s="362" t="s">
        <v>21</v>
      </c>
      <c r="E15" s="362" t="s">
        <v>21</v>
      </c>
      <c r="F15" s="362" t="s">
        <v>21</v>
      </c>
      <c r="G15" s="362" t="s">
        <v>21</v>
      </c>
      <c r="H15" s="362" t="s">
        <v>21</v>
      </c>
      <c r="I15" s="362" t="s">
        <v>21</v>
      </c>
      <c r="J15" s="362" t="s">
        <v>21</v>
      </c>
      <c r="K15" s="362" t="s">
        <v>21</v>
      </c>
      <c r="L15" s="362" t="s">
        <v>21</v>
      </c>
      <c r="M15" s="362" t="s">
        <v>21</v>
      </c>
      <c r="N15" s="362" t="s">
        <v>21</v>
      </c>
      <c r="O15" s="362" t="s">
        <v>21</v>
      </c>
      <c r="P15" s="362" t="s">
        <v>21</v>
      </c>
      <c r="Q15" s="362" t="s">
        <v>21</v>
      </c>
      <c r="R15" s="362" t="s">
        <v>21</v>
      </c>
      <c r="T15" s="2"/>
      <c r="U15" s="2"/>
      <c r="V15" s="2"/>
      <c r="W15" s="2"/>
      <c r="X15" s="2"/>
      <c r="Y15" s="2"/>
      <c r="Z15" s="2"/>
      <c r="AA15" s="2"/>
      <c r="AB15" s="2"/>
      <c r="AC15" s="2"/>
    </row>
    <row r="16" spans="1:45" ht="15.75" x14ac:dyDescent="0.25">
      <c r="A16" s="217" t="str">
        <f>'[9]9'!A26</f>
        <v>0.6</v>
      </c>
      <c r="B16" s="217" t="str">
        <f>'[9]9'!B26</f>
        <v>Прочие инвестиционные проекты, всего</v>
      </c>
      <c r="C16" s="217" t="s">
        <v>21</v>
      </c>
      <c r="D16" s="362" t="s">
        <v>21</v>
      </c>
      <c r="E16" s="362" t="s">
        <v>21</v>
      </c>
      <c r="F16" s="362" t="s">
        <v>21</v>
      </c>
      <c r="G16" s="362" t="s">
        <v>21</v>
      </c>
      <c r="H16" s="362" t="s">
        <v>21</v>
      </c>
      <c r="I16" s="362" t="s">
        <v>21</v>
      </c>
      <c r="J16" s="362" t="s">
        <v>21</v>
      </c>
      <c r="K16" s="362" t="s">
        <v>21</v>
      </c>
      <c r="L16" s="362" t="s">
        <v>21</v>
      </c>
      <c r="M16" s="362" t="s">
        <v>21</v>
      </c>
      <c r="N16" s="362" t="s">
        <v>21</v>
      </c>
      <c r="O16" s="362" t="s">
        <v>21</v>
      </c>
      <c r="P16" s="362" t="s">
        <v>21</v>
      </c>
      <c r="Q16" s="362" t="s">
        <v>21</v>
      </c>
      <c r="R16" s="362" t="s">
        <v>21</v>
      </c>
      <c r="T16" s="2"/>
      <c r="U16" s="2"/>
      <c r="V16" s="2"/>
      <c r="W16" s="2"/>
      <c r="X16" s="2"/>
      <c r="Y16" s="2"/>
      <c r="Z16" s="2"/>
      <c r="AA16" s="2"/>
      <c r="AB16" s="2"/>
      <c r="AC16" s="2"/>
    </row>
    <row r="17" spans="1:29" ht="15.75" x14ac:dyDescent="0.25">
      <c r="A17" s="217">
        <f>'[9]9'!A27</f>
        <v>0</v>
      </c>
      <c r="B17" s="217" t="str">
        <f>'[9]9'!B27</f>
        <v>Технологическое присоединение, всего, в том числе:</v>
      </c>
      <c r="C17" s="217" t="s">
        <v>21</v>
      </c>
      <c r="D17" s="362" t="s">
        <v>21</v>
      </c>
      <c r="E17" s="362" t="s">
        <v>21</v>
      </c>
      <c r="F17" s="362" t="s">
        <v>21</v>
      </c>
      <c r="G17" s="362" t="s">
        <v>21</v>
      </c>
      <c r="H17" s="362" t="s">
        <v>21</v>
      </c>
      <c r="I17" s="362" t="s">
        <v>21</v>
      </c>
      <c r="J17" s="362" t="s">
        <v>21</v>
      </c>
      <c r="K17" s="362" t="s">
        <v>21</v>
      </c>
      <c r="L17" s="362" t="s">
        <v>21</v>
      </c>
      <c r="M17" s="362" t="s">
        <v>21</v>
      </c>
      <c r="N17" s="362" t="s">
        <v>21</v>
      </c>
      <c r="O17" s="362" t="s">
        <v>21</v>
      </c>
      <c r="P17" s="362" t="s">
        <v>21</v>
      </c>
      <c r="Q17" s="362" t="s">
        <v>21</v>
      </c>
      <c r="R17" s="362" t="s">
        <v>21</v>
      </c>
      <c r="T17" s="2"/>
      <c r="U17" s="2"/>
      <c r="V17" s="2"/>
      <c r="W17" s="2"/>
      <c r="X17" s="2"/>
      <c r="Y17" s="2"/>
      <c r="Z17" s="2"/>
      <c r="AA17" s="2"/>
      <c r="AB17" s="2"/>
      <c r="AC17" s="2"/>
    </row>
    <row r="18" spans="1:29" ht="15.75" x14ac:dyDescent="0.25">
      <c r="A18" s="217">
        <f>'[9]9'!A28</f>
        <v>0</v>
      </c>
      <c r="B18" s="217" t="str">
        <f>'[9]9'!B28</f>
        <v>Республика Марий Эл</v>
      </c>
      <c r="C18" s="217" t="s">
        <v>21</v>
      </c>
      <c r="D18" s="362" t="s">
        <v>21</v>
      </c>
      <c r="E18" s="362" t="s">
        <v>21</v>
      </c>
      <c r="F18" s="362" t="s">
        <v>21</v>
      </c>
      <c r="G18" s="362" t="s">
        <v>21</v>
      </c>
      <c r="H18" s="362" t="s">
        <v>21</v>
      </c>
      <c r="I18" s="362" t="s">
        <v>21</v>
      </c>
      <c r="J18" s="362" t="s">
        <v>21</v>
      </c>
      <c r="K18" s="362" t="s">
        <v>21</v>
      </c>
      <c r="L18" s="362" t="s">
        <v>21</v>
      </c>
      <c r="M18" s="362" t="s">
        <v>21</v>
      </c>
      <c r="N18" s="362" t="s">
        <v>21</v>
      </c>
      <c r="O18" s="362" t="s">
        <v>21</v>
      </c>
      <c r="P18" s="362" t="s">
        <v>21</v>
      </c>
      <c r="Q18" s="362" t="s">
        <v>21</v>
      </c>
      <c r="R18" s="362" t="s">
        <v>21</v>
      </c>
      <c r="T18" s="2"/>
      <c r="U18" s="2"/>
      <c r="V18" s="2"/>
      <c r="W18" s="2"/>
      <c r="X18" s="2"/>
      <c r="Y18" s="2"/>
      <c r="Z18" s="2"/>
      <c r="AA18" s="2"/>
      <c r="AB18" s="2"/>
      <c r="AC18" s="2"/>
    </row>
    <row r="19" spans="1:29" ht="47.25" x14ac:dyDescent="0.25">
      <c r="A19" s="217" t="str">
        <f>'[9]9'!A29</f>
        <v>1.2.2</v>
      </c>
      <c r="B19" s="217" t="str">
        <f>'[9]9'!B29</f>
        <v>Реконструкция, модернизация, техническое перевооружение линий электропередачи, всего, в том числе:</v>
      </c>
      <c r="C19" s="217" t="s">
        <v>21</v>
      </c>
      <c r="D19" s="362" t="s">
        <v>21</v>
      </c>
      <c r="E19" s="362" t="s">
        <v>21</v>
      </c>
      <c r="F19" s="362" t="s">
        <v>21</v>
      </c>
      <c r="G19" s="362" t="s">
        <v>21</v>
      </c>
      <c r="H19" s="362" t="s">
        <v>21</v>
      </c>
      <c r="I19" s="362" t="s">
        <v>21</v>
      </c>
      <c r="J19" s="362" t="s">
        <v>21</v>
      </c>
      <c r="K19" s="362" t="s">
        <v>21</v>
      </c>
      <c r="L19" s="362" t="s">
        <v>21</v>
      </c>
      <c r="M19" s="362" t="s">
        <v>21</v>
      </c>
      <c r="N19" s="362" t="s">
        <v>21</v>
      </c>
      <c r="O19" s="362" t="s">
        <v>21</v>
      </c>
      <c r="P19" s="362" t="s">
        <v>21</v>
      </c>
      <c r="Q19" s="362" t="s">
        <v>21</v>
      </c>
      <c r="R19" s="362" t="s">
        <v>21</v>
      </c>
      <c r="T19" s="2"/>
      <c r="U19" s="2"/>
      <c r="V19" s="2"/>
      <c r="W19" s="2"/>
      <c r="X19" s="2"/>
      <c r="Y19" s="2"/>
      <c r="Z19" s="2"/>
      <c r="AA19" s="2"/>
      <c r="AB19" s="2"/>
      <c r="AC19" s="2"/>
    </row>
    <row r="20" spans="1:29" ht="31.5" x14ac:dyDescent="0.25">
      <c r="A20" s="217" t="str">
        <f>'[9]9'!A30</f>
        <v>1.2.2.1</v>
      </c>
      <c r="B20" s="217" t="str">
        <f>'[9]9'!B30</f>
        <v>Реконструкция линий электропередачи, всего, в том числе:</v>
      </c>
      <c r="C20" s="217" t="s">
        <v>21</v>
      </c>
      <c r="D20" s="362" t="s">
        <v>21</v>
      </c>
      <c r="E20" s="362" t="s">
        <v>21</v>
      </c>
      <c r="F20" s="362" t="s">
        <v>21</v>
      </c>
      <c r="G20" s="362" t="s">
        <v>21</v>
      </c>
      <c r="H20" s="362" t="s">
        <v>21</v>
      </c>
      <c r="I20" s="362" t="s">
        <v>21</v>
      </c>
      <c r="J20" s="362" t="s">
        <v>21</v>
      </c>
      <c r="K20" s="362" t="s">
        <v>21</v>
      </c>
      <c r="L20" s="362" t="s">
        <v>21</v>
      </c>
      <c r="M20" s="362" t="s">
        <v>21</v>
      </c>
      <c r="N20" s="362" t="s">
        <v>21</v>
      </c>
      <c r="O20" s="362" t="s">
        <v>21</v>
      </c>
      <c r="P20" s="362" t="s">
        <v>21</v>
      </c>
      <c r="Q20" s="362" t="s">
        <v>21</v>
      </c>
      <c r="R20" s="362" t="s">
        <v>21</v>
      </c>
      <c r="T20" s="2"/>
      <c r="U20" s="2"/>
      <c r="V20" s="2"/>
      <c r="W20" s="2"/>
      <c r="X20" s="2"/>
      <c r="Y20" s="2"/>
      <c r="Z20" s="2"/>
      <c r="AA20" s="2"/>
      <c r="AB20" s="2"/>
      <c r="AC20" s="2"/>
    </row>
    <row r="21" spans="1:29" ht="106.5" customHeight="1" x14ac:dyDescent="0.25">
      <c r="A21" s="272" t="s">
        <v>171</v>
      </c>
      <c r="B21" s="286" t="s">
        <v>6</v>
      </c>
      <c r="C21" s="270" t="s">
        <v>78</v>
      </c>
      <c r="D21" s="358" t="s">
        <v>658</v>
      </c>
      <c r="E21" s="358" t="s">
        <v>12</v>
      </c>
      <c r="F21" s="358" t="s">
        <v>659</v>
      </c>
      <c r="G21" s="357" t="s">
        <v>656</v>
      </c>
      <c r="H21" s="357" t="s">
        <v>654</v>
      </c>
      <c r="I21" s="357" t="s">
        <v>654</v>
      </c>
      <c r="J21" s="357" t="s">
        <v>654</v>
      </c>
      <c r="K21" s="357" t="s">
        <v>654</v>
      </c>
      <c r="L21" s="357" t="s">
        <v>654</v>
      </c>
      <c r="M21" s="357" t="s">
        <v>655</v>
      </c>
      <c r="N21" s="357" t="s">
        <v>654</v>
      </c>
      <c r="O21" s="357" t="s">
        <v>654</v>
      </c>
      <c r="P21" s="357" t="s">
        <v>654</v>
      </c>
      <c r="Q21" s="357" t="s">
        <v>654</v>
      </c>
      <c r="R21" s="357" t="s">
        <v>654</v>
      </c>
      <c r="T21" s="2"/>
      <c r="U21" s="2"/>
      <c r="V21" s="2"/>
      <c r="W21" s="2"/>
      <c r="X21" s="2"/>
      <c r="Y21" s="2"/>
      <c r="Z21" s="2"/>
      <c r="AA21" s="2"/>
      <c r="AB21" s="2"/>
      <c r="AC21" s="2"/>
    </row>
    <row r="22" spans="1:29" ht="106.5" customHeight="1" x14ac:dyDescent="0.25">
      <c r="A22" s="272" t="s">
        <v>77</v>
      </c>
      <c r="B22" s="286" t="s">
        <v>76</v>
      </c>
      <c r="C22" s="270" t="s">
        <v>78</v>
      </c>
      <c r="D22" s="358" t="s">
        <v>658</v>
      </c>
      <c r="E22" s="358" t="s">
        <v>12</v>
      </c>
      <c r="F22" s="358" t="s">
        <v>659</v>
      </c>
      <c r="G22" s="357" t="s">
        <v>656</v>
      </c>
      <c r="H22" s="357" t="s">
        <v>654</v>
      </c>
      <c r="I22" s="357" t="s">
        <v>654</v>
      </c>
      <c r="J22" s="357" t="s">
        <v>654</v>
      </c>
      <c r="K22" s="357" t="s">
        <v>654</v>
      </c>
      <c r="L22" s="357" t="s">
        <v>654</v>
      </c>
      <c r="M22" s="357" t="s">
        <v>655</v>
      </c>
      <c r="N22" s="357" t="s">
        <v>654</v>
      </c>
      <c r="O22" s="357" t="s">
        <v>654</v>
      </c>
      <c r="P22" s="357" t="s">
        <v>654</v>
      </c>
      <c r="Q22" s="357" t="s">
        <v>654</v>
      </c>
      <c r="R22" s="357" t="s">
        <v>654</v>
      </c>
      <c r="T22" s="2"/>
      <c r="U22" s="2"/>
      <c r="V22" s="2"/>
      <c r="W22" s="2"/>
      <c r="X22" s="2"/>
      <c r="Y22" s="2"/>
      <c r="Z22" s="2"/>
      <c r="AA22" s="2"/>
      <c r="AB22" s="2"/>
      <c r="AC22" s="2"/>
    </row>
    <row r="23" spans="1:29" ht="106.5" customHeight="1" x14ac:dyDescent="0.25">
      <c r="A23" s="272" t="s">
        <v>169</v>
      </c>
      <c r="B23" s="271" t="s">
        <v>93</v>
      </c>
      <c r="C23" s="270" t="s">
        <v>78</v>
      </c>
      <c r="D23" s="358" t="s">
        <v>658</v>
      </c>
      <c r="E23" s="358" t="s">
        <v>12</v>
      </c>
      <c r="F23" s="358" t="s">
        <v>659</v>
      </c>
      <c r="G23" s="357" t="s">
        <v>656</v>
      </c>
      <c r="H23" s="357" t="s">
        <v>654</v>
      </c>
      <c r="I23" s="357" t="s">
        <v>654</v>
      </c>
      <c r="J23" s="357" t="s">
        <v>654</v>
      </c>
      <c r="K23" s="357" t="s">
        <v>654</v>
      </c>
      <c r="L23" s="357" t="s">
        <v>654</v>
      </c>
      <c r="M23" s="357" t="s">
        <v>655</v>
      </c>
      <c r="N23" s="357" t="s">
        <v>654</v>
      </c>
      <c r="O23" s="357" t="s">
        <v>654</v>
      </c>
      <c r="P23" s="357" t="s">
        <v>654</v>
      </c>
      <c r="Q23" s="357" t="s">
        <v>654</v>
      </c>
      <c r="R23" s="357" t="s">
        <v>654</v>
      </c>
      <c r="T23" s="2"/>
      <c r="U23" s="2"/>
      <c r="V23" s="2"/>
      <c r="W23" s="2"/>
      <c r="X23" s="2"/>
      <c r="Y23" s="2"/>
      <c r="Z23" s="2"/>
      <c r="AA23" s="2"/>
      <c r="AB23" s="2"/>
      <c r="AC23" s="2"/>
    </row>
    <row r="24" spans="1:29" ht="106.5" customHeight="1" x14ac:dyDescent="0.25">
      <c r="A24" s="272" t="s">
        <v>168</v>
      </c>
      <c r="B24" s="271" t="s">
        <v>91</v>
      </c>
      <c r="C24" s="270" t="s">
        <v>75</v>
      </c>
      <c r="D24" s="358" t="s">
        <v>658</v>
      </c>
      <c r="E24" s="358" t="s">
        <v>12</v>
      </c>
      <c r="F24" s="358" t="s">
        <v>659</v>
      </c>
      <c r="G24" s="357" t="s">
        <v>656</v>
      </c>
      <c r="H24" s="357" t="s">
        <v>654</v>
      </c>
      <c r="I24" s="357" t="s">
        <v>654</v>
      </c>
      <c r="J24" s="357" t="s">
        <v>654</v>
      </c>
      <c r="K24" s="357" t="s">
        <v>654</v>
      </c>
      <c r="L24" s="357" t="s">
        <v>654</v>
      </c>
      <c r="M24" s="357" t="s">
        <v>655</v>
      </c>
      <c r="N24" s="357" t="s">
        <v>654</v>
      </c>
      <c r="O24" s="357" t="s">
        <v>654</v>
      </c>
      <c r="P24" s="357" t="s">
        <v>654</v>
      </c>
      <c r="Q24" s="357" t="s">
        <v>654</v>
      </c>
      <c r="R24" s="357" t="s">
        <v>654</v>
      </c>
      <c r="T24" s="2"/>
      <c r="U24" s="2"/>
      <c r="V24" s="2"/>
      <c r="W24" s="2"/>
      <c r="X24" s="2"/>
      <c r="Y24" s="2"/>
      <c r="Z24" s="2"/>
      <c r="AA24" s="2"/>
      <c r="AB24" s="2"/>
      <c r="AC24" s="2"/>
    </row>
    <row r="25" spans="1:29" ht="106.5" customHeight="1" x14ac:dyDescent="0.25">
      <c r="A25" s="272" t="s">
        <v>167</v>
      </c>
      <c r="B25" s="271" t="s">
        <v>88</v>
      </c>
      <c r="C25" s="270" t="s">
        <v>75</v>
      </c>
      <c r="D25" s="358" t="s">
        <v>658</v>
      </c>
      <c r="E25" s="358" t="s">
        <v>12</v>
      </c>
      <c r="F25" s="358" t="s">
        <v>659</v>
      </c>
      <c r="G25" s="357" t="s">
        <v>656</v>
      </c>
      <c r="H25" s="357" t="s">
        <v>654</v>
      </c>
      <c r="I25" s="357" t="s">
        <v>654</v>
      </c>
      <c r="J25" s="357" t="s">
        <v>654</v>
      </c>
      <c r="K25" s="357" t="s">
        <v>654</v>
      </c>
      <c r="L25" s="357" t="s">
        <v>654</v>
      </c>
      <c r="M25" s="357" t="s">
        <v>655</v>
      </c>
      <c r="N25" s="357" t="s">
        <v>654</v>
      </c>
      <c r="O25" s="357" t="s">
        <v>654</v>
      </c>
      <c r="P25" s="357" t="s">
        <v>654</v>
      </c>
      <c r="Q25" s="357" t="s">
        <v>654</v>
      </c>
      <c r="R25" s="357" t="s">
        <v>654</v>
      </c>
      <c r="T25" s="2"/>
      <c r="U25" s="2"/>
      <c r="V25" s="2"/>
      <c r="W25" s="2"/>
      <c r="X25" s="2"/>
      <c r="Y25" s="2"/>
      <c r="Z25" s="2"/>
      <c r="AA25" s="2"/>
      <c r="AB25" s="2"/>
      <c r="AC25" s="2"/>
    </row>
    <row r="26" spans="1:29" ht="106.5" customHeight="1" x14ac:dyDescent="0.25">
      <c r="A26" s="272" t="s">
        <v>166</v>
      </c>
      <c r="B26" s="271" t="s">
        <v>85</v>
      </c>
      <c r="C26" s="270" t="s">
        <v>92</v>
      </c>
      <c r="D26" s="358" t="s">
        <v>658</v>
      </c>
      <c r="E26" s="358" t="s">
        <v>12</v>
      </c>
      <c r="F26" s="358" t="s">
        <v>657</v>
      </c>
      <c r="G26" s="357" t="s">
        <v>656</v>
      </c>
      <c r="H26" s="357" t="s">
        <v>654</v>
      </c>
      <c r="I26" s="357" t="s">
        <v>654</v>
      </c>
      <c r="J26" s="357" t="s">
        <v>654</v>
      </c>
      <c r="K26" s="357" t="s">
        <v>654</v>
      </c>
      <c r="L26" s="357" t="s">
        <v>654</v>
      </c>
      <c r="M26" s="357" t="s">
        <v>655</v>
      </c>
      <c r="N26" s="357" t="s">
        <v>654</v>
      </c>
      <c r="O26" s="357" t="s">
        <v>654</v>
      </c>
      <c r="P26" s="357" t="s">
        <v>654</v>
      </c>
      <c r="Q26" s="357" t="s">
        <v>654</v>
      </c>
      <c r="R26" s="357" t="s">
        <v>654</v>
      </c>
      <c r="T26" s="2"/>
      <c r="U26" s="2"/>
      <c r="V26" s="2"/>
      <c r="W26" s="2"/>
      <c r="X26" s="2"/>
      <c r="Y26" s="2"/>
      <c r="Z26" s="2"/>
      <c r="AA26" s="2"/>
      <c r="AB26" s="2"/>
      <c r="AC26" s="2"/>
    </row>
    <row r="27" spans="1:29" ht="106.5" customHeight="1" x14ac:dyDescent="0.25">
      <c r="A27" s="272" t="s">
        <v>164</v>
      </c>
      <c r="B27" s="271" t="s">
        <v>107</v>
      </c>
      <c r="C27" s="270" t="s">
        <v>92</v>
      </c>
      <c r="D27" s="358" t="s">
        <v>658</v>
      </c>
      <c r="E27" s="358" t="s">
        <v>12</v>
      </c>
      <c r="F27" s="358" t="s">
        <v>657</v>
      </c>
      <c r="G27" s="357" t="s">
        <v>656</v>
      </c>
      <c r="H27" s="357" t="s">
        <v>654</v>
      </c>
      <c r="I27" s="357" t="s">
        <v>654</v>
      </c>
      <c r="J27" s="357" t="s">
        <v>654</v>
      </c>
      <c r="K27" s="357" t="s">
        <v>654</v>
      </c>
      <c r="L27" s="357" t="s">
        <v>654</v>
      </c>
      <c r="M27" s="357" t="s">
        <v>655</v>
      </c>
      <c r="N27" s="357" t="s">
        <v>654</v>
      </c>
      <c r="O27" s="357" t="s">
        <v>654</v>
      </c>
      <c r="P27" s="357" t="s">
        <v>654</v>
      </c>
      <c r="Q27" s="357" t="s">
        <v>654</v>
      </c>
      <c r="R27" s="357" t="s">
        <v>654</v>
      </c>
      <c r="T27" s="2"/>
      <c r="U27" s="2"/>
      <c r="V27" s="2"/>
      <c r="W27" s="2"/>
      <c r="X27" s="2"/>
      <c r="Y27" s="2"/>
      <c r="Z27" s="2"/>
      <c r="AA27" s="2"/>
      <c r="AB27" s="2"/>
      <c r="AC27" s="2"/>
    </row>
    <row r="28" spans="1:29" ht="106.5" customHeight="1" x14ac:dyDescent="0.25">
      <c r="A28" s="272" t="s">
        <v>162</v>
      </c>
      <c r="B28" s="271" t="s">
        <v>106</v>
      </c>
      <c r="C28" s="270" t="s">
        <v>90</v>
      </c>
      <c r="D28" s="358" t="s">
        <v>658</v>
      </c>
      <c r="E28" s="358" t="s">
        <v>12</v>
      </c>
      <c r="F28" s="358" t="s">
        <v>657</v>
      </c>
      <c r="G28" s="357" t="s">
        <v>656</v>
      </c>
      <c r="H28" s="357" t="s">
        <v>654</v>
      </c>
      <c r="I28" s="357" t="s">
        <v>654</v>
      </c>
      <c r="J28" s="357" t="s">
        <v>654</v>
      </c>
      <c r="K28" s="357" t="s">
        <v>654</v>
      </c>
      <c r="L28" s="357" t="s">
        <v>654</v>
      </c>
      <c r="M28" s="357" t="s">
        <v>655</v>
      </c>
      <c r="N28" s="357" t="s">
        <v>654</v>
      </c>
      <c r="O28" s="357" t="s">
        <v>654</v>
      </c>
      <c r="P28" s="357" t="s">
        <v>654</v>
      </c>
      <c r="Q28" s="357" t="s">
        <v>654</v>
      </c>
      <c r="R28" s="357" t="s">
        <v>654</v>
      </c>
      <c r="T28" s="2"/>
      <c r="U28" s="2"/>
      <c r="V28" s="2"/>
      <c r="W28" s="2"/>
      <c r="X28" s="2"/>
      <c r="Y28" s="2"/>
      <c r="Z28" s="2"/>
      <c r="AA28" s="2"/>
      <c r="AB28" s="2"/>
      <c r="AC28" s="2"/>
    </row>
    <row r="29" spans="1:29" ht="106.5" customHeight="1" x14ac:dyDescent="0.25">
      <c r="A29" s="272" t="s">
        <v>160</v>
      </c>
      <c r="B29" s="271" t="s">
        <v>105</v>
      </c>
      <c r="C29" s="270" t="s">
        <v>87</v>
      </c>
      <c r="D29" s="358" t="s">
        <v>658</v>
      </c>
      <c r="E29" s="358" t="s">
        <v>12</v>
      </c>
      <c r="F29" s="358" t="s">
        <v>657</v>
      </c>
      <c r="G29" s="357" t="s">
        <v>656</v>
      </c>
      <c r="H29" s="357" t="s">
        <v>654</v>
      </c>
      <c r="I29" s="357" t="s">
        <v>654</v>
      </c>
      <c r="J29" s="357" t="s">
        <v>654</v>
      </c>
      <c r="K29" s="357" t="s">
        <v>654</v>
      </c>
      <c r="L29" s="357" t="s">
        <v>654</v>
      </c>
      <c r="M29" s="357" t="s">
        <v>655</v>
      </c>
      <c r="N29" s="357" t="s">
        <v>654</v>
      </c>
      <c r="O29" s="357" t="s">
        <v>654</v>
      </c>
      <c r="P29" s="357" t="s">
        <v>654</v>
      </c>
      <c r="Q29" s="357" t="s">
        <v>654</v>
      </c>
      <c r="R29" s="357" t="s">
        <v>654</v>
      </c>
      <c r="T29" s="2"/>
      <c r="U29" s="2"/>
      <c r="V29" s="2"/>
      <c r="W29" s="2"/>
      <c r="X29" s="2"/>
      <c r="Y29" s="2"/>
      <c r="Z29" s="2"/>
      <c r="AA29" s="2"/>
      <c r="AB29" s="2"/>
      <c r="AC29" s="2"/>
    </row>
    <row r="30" spans="1:29" ht="37.5" customHeight="1" x14ac:dyDescent="0.25">
      <c r="A30" s="217" t="str">
        <f>'[9]9'!A32</f>
        <v>1.6</v>
      </c>
      <c r="B30" s="217" t="str">
        <f>'[9]9'!B32</f>
        <v>Прочие инвестиционные проекты, всего, в том числе:</v>
      </c>
      <c r="C30" s="217"/>
      <c r="D30" s="360"/>
      <c r="E30" s="361"/>
      <c r="F30" s="360"/>
      <c r="G30" s="360"/>
      <c r="H30" s="360"/>
      <c r="I30" s="360"/>
      <c r="J30" s="360"/>
      <c r="K30" s="360"/>
      <c r="L30" s="360"/>
      <c r="M30" s="360"/>
      <c r="N30" s="360"/>
      <c r="O30" s="360"/>
      <c r="P30" s="360"/>
      <c r="Q30" s="360"/>
      <c r="R30" s="360"/>
      <c r="T30" s="2"/>
      <c r="U30" s="2"/>
      <c r="V30" s="2"/>
      <c r="W30" s="2"/>
      <c r="X30" s="2"/>
      <c r="Y30" s="2"/>
      <c r="Z30" s="2"/>
      <c r="AA30" s="2"/>
      <c r="AB30" s="2"/>
      <c r="AC30" s="2"/>
    </row>
    <row r="31" spans="1:29" ht="57.75" customHeight="1" x14ac:dyDescent="0.25">
      <c r="A31" s="272" t="s">
        <v>2</v>
      </c>
      <c r="B31" s="182" t="s">
        <v>62</v>
      </c>
      <c r="C31" s="84" t="s">
        <v>507</v>
      </c>
      <c r="D31" s="358" t="s">
        <v>658</v>
      </c>
      <c r="E31" s="358" t="s">
        <v>12</v>
      </c>
      <c r="F31" s="358" t="s">
        <v>657</v>
      </c>
      <c r="G31" s="357" t="s">
        <v>656</v>
      </c>
      <c r="H31" s="357" t="s">
        <v>654</v>
      </c>
      <c r="I31" s="357" t="s">
        <v>654</v>
      </c>
      <c r="J31" s="357" t="s">
        <v>654</v>
      </c>
      <c r="K31" s="357" t="s">
        <v>654</v>
      </c>
      <c r="L31" s="357" t="s">
        <v>654</v>
      </c>
      <c r="M31" s="357" t="s">
        <v>655</v>
      </c>
      <c r="N31" s="357" t="s">
        <v>654</v>
      </c>
      <c r="O31" s="357" t="s">
        <v>654</v>
      </c>
      <c r="P31" s="357" t="s">
        <v>654</v>
      </c>
      <c r="Q31" s="357" t="s">
        <v>654</v>
      </c>
      <c r="R31" s="357" t="s">
        <v>654</v>
      </c>
      <c r="T31" s="2"/>
      <c r="U31" s="2"/>
      <c r="V31" s="2"/>
      <c r="W31" s="2"/>
      <c r="X31" s="2"/>
      <c r="Y31" s="2"/>
      <c r="Z31" s="2"/>
      <c r="AA31" s="2"/>
      <c r="AB31" s="2"/>
      <c r="AC31" s="2"/>
    </row>
    <row r="32" spans="1:29" ht="48.75" customHeight="1" x14ac:dyDescent="0.25">
      <c r="A32" s="272" t="s">
        <v>102</v>
      </c>
      <c r="B32" s="182" t="s">
        <v>67</v>
      </c>
      <c r="C32" s="84" t="s">
        <v>504</v>
      </c>
      <c r="D32" s="358" t="s">
        <v>658</v>
      </c>
      <c r="E32" s="358" t="s">
        <v>12</v>
      </c>
      <c r="F32" s="358" t="s">
        <v>659</v>
      </c>
      <c r="G32" s="357" t="s">
        <v>656</v>
      </c>
      <c r="H32" s="357" t="s">
        <v>654</v>
      </c>
      <c r="I32" s="357" t="s">
        <v>654</v>
      </c>
      <c r="J32" s="357" t="s">
        <v>654</v>
      </c>
      <c r="K32" s="357" t="s">
        <v>654</v>
      </c>
      <c r="L32" s="357" t="s">
        <v>654</v>
      </c>
      <c r="M32" s="357" t="s">
        <v>655</v>
      </c>
      <c r="N32" s="357" t="s">
        <v>654</v>
      </c>
      <c r="O32" s="357" t="s">
        <v>654</v>
      </c>
      <c r="P32" s="357" t="s">
        <v>654</v>
      </c>
      <c r="Q32" s="357" t="s">
        <v>654</v>
      </c>
      <c r="R32" s="357" t="s">
        <v>654</v>
      </c>
      <c r="T32" s="2"/>
      <c r="U32" s="2"/>
      <c r="V32" s="2"/>
      <c r="W32" s="2"/>
      <c r="X32" s="2"/>
      <c r="Y32" s="2"/>
      <c r="Z32" s="2"/>
      <c r="AA32" s="2"/>
      <c r="AB32" s="2"/>
      <c r="AC32" s="2"/>
    </row>
    <row r="33" spans="1:29" ht="75" customHeight="1" x14ac:dyDescent="0.25">
      <c r="A33" s="272" t="s">
        <v>99</v>
      </c>
      <c r="B33" s="182" t="s">
        <v>74</v>
      </c>
      <c r="C33" s="84" t="s">
        <v>505</v>
      </c>
      <c r="D33" s="358" t="s">
        <v>658</v>
      </c>
      <c r="E33" s="358" t="s">
        <v>12</v>
      </c>
      <c r="F33" s="358" t="s">
        <v>659</v>
      </c>
      <c r="G33" s="357" t="s">
        <v>656</v>
      </c>
      <c r="H33" s="357" t="s">
        <v>654</v>
      </c>
      <c r="I33" s="357" t="s">
        <v>654</v>
      </c>
      <c r="J33" s="357" t="s">
        <v>654</v>
      </c>
      <c r="K33" s="357" t="s">
        <v>654</v>
      </c>
      <c r="L33" s="357" t="s">
        <v>654</v>
      </c>
      <c r="M33" s="357" t="s">
        <v>655</v>
      </c>
      <c r="N33" s="357" t="s">
        <v>654</v>
      </c>
      <c r="O33" s="357" t="s">
        <v>654</v>
      </c>
      <c r="P33" s="357" t="s">
        <v>654</v>
      </c>
      <c r="Q33" s="357" t="s">
        <v>654</v>
      </c>
      <c r="R33" s="357" t="s">
        <v>654</v>
      </c>
      <c r="T33" s="2"/>
      <c r="U33" s="2"/>
      <c r="V33" s="2"/>
      <c r="W33" s="2"/>
      <c r="X33" s="2"/>
      <c r="Y33" s="2"/>
      <c r="Z33" s="2"/>
      <c r="AA33" s="2"/>
      <c r="AB33" s="2"/>
      <c r="AC33" s="2"/>
    </row>
    <row r="34" spans="1:29" ht="47.25" x14ac:dyDescent="0.25">
      <c r="A34" s="272" t="s">
        <v>123</v>
      </c>
      <c r="B34" s="182" t="s">
        <v>83</v>
      </c>
      <c r="C34" s="84" t="s">
        <v>506</v>
      </c>
      <c r="D34" s="358" t="s">
        <v>658</v>
      </c>
      <c r="E34" s="358" t="s">
        <v>12</v>
      </c>
      <c r="F34" s="358" t="s">
        <v>657</v>
      </c>
      <c r="G34" s="357" t="s">
        <v>656</v>
      </c>
      <c r="H34" s="357" t="s">
        <v>654</v>
      </c>
      <c r="I34" s="357" t="s">
        <v>654</v>
      </c>
      <c r="J34" s="357" t="s">
        <v>654</v>
      </c>
      <c r="K34" s="357" t="s">
        <v>654</v>
      </c>
      <c r="L34" s="357" t="s">
        <v>654</v>
      </c>
      <c r="M34" s="357" t="s">
        <v>655</v>
      </c>
      <c r="N34" s="357" t="s">
        <v>654</v>
      </c>
      <c r="O34" s="357" t="s">
        <v>654</v>
      </c>
      <c r="P34" s="357" t="s">
        <v>654</v>
      </c>
      <c r="Q34" s="357" t="s">
        <v>654</v>
      </c>
      <c r="R34" s="357" t="s">
        <v>654</v>
      </c>
    </row>
    <row r="35" spans="1:29" ht="47.25" x14ac:dyDescent="0.25">
      <c r="A35" s="272" t="s">
        <v>122</v>
      </c>
      <c r="B35" s="182" t="s">
        <v>104</v>
      </c>
      <c r="C35" s="84" t="s">
        <v>103</v>
      </c>
      <c r="D35" s="358" t="s">
        <v>658</v>
      </c>
      <c r="E35" s="358" t="s">
        <v>12</v>
      </c>
      <c r="F35" s="358" t="s">
        <v>657</v>
      </c>
      <c r="G35" s="357" t="s">
        <v>656</v>
      </c>
      <c r="H35" s="357" t="s">
        <v>654</v>
      </c>
      <c r="I35" s="357" t="s">
        <v>654</v>
      </c>
      <c r="J35" s="357" t="s">
        <v>654</v>
      </c>
      <c r="K35" s="357" t="s">
        <v>654</v>
      </c>
      <c r="L35" s="357" t="s">
        <v>654</v>
      </c>
      <c r="M35" s="357" t="s">
        <v>655</v>
      </c>
      <c r="N35" s="357" t="s">
        <v>654</v>
      </c>
      <c r="O35" s="357" t="s">
        <v>654</v>
      </c>
      <c r="P35" s="357" t="s">
        <v>654</v>
      </c>
      <c r="Q35" s="357" t="s">
        <v>654</v>
      </c>
      <c r="R35" s="357" t="s">
        <v>654</v>
      </c>
    </row>
    <row r="36" spans="1:29" ht="47.25" x14ac:dyDescent="0.25">
      <c r="A36" s="272" t="s">
        <v>120</v>
      </c>
      <c r="B36" s="182" t="s">
        <v>101</v>
      </c>
      <c r="C36" s="84" t="s">
        <v>100</v>
      </c>
      <c r="D36" s="358" t="s">
        <v>658</v>
      </c>
      <c r="E36" s="358" t="s">
        <v>12</v>
      </c>
      <c r="F36" s="358" t="s">
        <v>657</v>
      </c>
      <c r="G36" s="357" t="s">
        <v>656</v>
      </c>
      <c r="H36" s="357" t="s">
        <v>654</v>
      </c>
      <c r="I36" s="357" t="s">
        <v>654</v>
      </c>
      <c r="J36" s="357" t="s">
        <v>654</v>
      </c>
      <c r="K36" s="357" t="s">
        <v>654</v>
      </c>
      <c r="L36" s="357" t="s">
        <v>654</v>
      </c>
      <c r="M36" s="357" t="s">
        <v>655</v>
      </c>
      <c r="N36" s="357" t="s">
        <v>654</v>
      </c>
      <c r="O36" s="357" t="s">
        <v>654</v>
      </c>
      <c r="P36" s="357" t="s">
        <v>654</v>
      </c>
      <c r="Q36" s="357" t="s">
        <v>654</v>
      </c>
      <c r="R36" s="357" t="s">
        <v>654</v>
      </c>
    </row>
    <row r="37" spans="1:29" ht="53.25" customHeight="1" x14ac:dyDescent="0.25">
      <c r="A37" s="272" t="s">
        <v>118</v>
      </c>
      <c r="B37" s="182" t="s">
        <v>98</v>
      </c>
      <c r="C37" s="359" t="s">
        <v>97</v>
      </c>
      <c r="D37" s="358" t="s">
        <v>658</v>
      </c>
      <c r="E37" s="358" t="s">
        <v>12</v>
      </c>
      <c r="F37" s="358" t="s">
        <v>657</v>
      </c>
      <c r="G37" s="357" t="s">
        <v>656</v>
      </c>
      <c r="H37" s="357" t="s">
        <v>654</v>
      </c>
      <c r="I37" s="357" t="s">
        <v>654</v>
      </c>
      <c r="J37" s="357" t="s">
        <v>654</v>
      </c>
      <c r="K37" s="357" t="s">
        <v>654</v>
      </c>
      <c r="L37" s="357" t="s">
        <v>654</v>
      </c>
      <c r="M37" s="357" t="s">
        <v>655</v>
      </c>
      <c r="N37" s="357" t="s">
        <v>654</v>
      </c>
      <c r="O37" s="357" t="s">
        <v>654</v>
      </c>
      <c r="P37" s="357" t="s">
        <v>654</v>
      </c>
      <c r="Q37" s="357" t="s">
        <v>654</v>
      </c>
      <c r="R37" s="357" t="s">
        <v>654</v>
      </c>
    </row>
    <row r="40" spans="1:29" ht="15.75" x14ac:dyDescent="0.25">
      <c r="B40" s="356"/>
      <c r="C40" s="355" t="s">
        <v>460</v>
      </c>
      <c r="D40" s="59"/>
      <c r="E40" s="4"/>
      <c r="F40" s="4"/>
      <c r="G40" s="6" t="s">
        <v>459</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3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20"/>
  <sheetViews>
    <sheetView view="pageBreakPreview" zoomScale="85" zoomScaleNormal="50" zoomScaleSheetLayoutView="85" workbookViewId="0">
      <selection activeCell="G13" sqref="G13:G15"/>
    </sheetView>
  </sheetViews>
  <sheetFormatPr defaultColWidth="16" defaultRowHeight="15" x14ac:dyDescent="0.25"/>
  <cols>
    <col min="1" max="1" width="10.25" style="2" customWidth="1"/>
    <col min="2" max="2" width="24.25" style="3" customWidth="1"/>
    <col min="3" max="3" width="15.5" style="3" customWidth="1"/>
    <col min="4" max="4" width="16.375" style="3" customWidth="1"/>
    <col min="5" max="5" width="29" style="3" customWidth="1"/>
    <col min="6" max="6" width="25.875" style="3" customWidth="1"/>
    <col min="7" max="7" width="17.875" style="3" customWidth="1"/>
    <col min="8" max="8" width="17.375" style="3" customWidth="1"/>
    <col min="9" max="9" width="14" style="3" customWidth="1"/>
    <col min="10" max="10" width="12.75" style="3" customWidth="1"/>
    <col min="11" max="12" width="17.375" style="3" customWidth="1"/>
    <col min="13" max="13" width="18.5" style="3" customWidth="1"/>
    <col min="14" max="14" width="21.5" style="3" customWidth="1"/>
    <col min="15" max="15" width="7.75" style="3" customWidth="1"/>
    <col min="16" max="16" width="9" style="3" customWidth="1"/>
    <col min="17" max="17" width="17.75" style="3" customWidth="1"/>
    <col min="18" max="18" width="18.375" style="3" customWidth="1"/>
    <col min="19" max="19" width="9.125" style="3" customWidth="1"/>
    <col min="20" max="20" width="9" style="3" customWidth="1"/>
    <col min="21" max="21" width="22" style="3" customWidth="1"/>
    <col min="22" max="22" width="11.875" style="3" customWidth="1"/>
    <col min="23" max="23" width="17.375" style="3" customWidth="1"/>
    <col min="24" max="24" width="14.875" style="3" customWidth="1"/>
    <col min="25" max="25" width="10.625" style="2" customWidth="1"/>
    <col min="26" max="26" width="9.25" style="2" customWidth="1"/>
    <col min="27" max="27" width="11.125" style="2" customWidth="1"/>
    <col min="28" max="28" width="11.875" style="2" customWidth="1"/>
    <col min="29" max="29" width="15.625" style="2" customWidth="1"/>
    <col min="30" max="31" width="15.875" style="2" customWidth="1"/>
    <col min="32" max="32" width="20.75" style="2" customWidth="1"/>
    <col min="33" max="33" width="18.375" style="2" customWidth="1"/>
    <col min="34" max="34" width="29" style="2" customWidth="1"/>
    <col min="35" max="254" width="9" style="2" customWidth="1"/>
    <col min="255" max="255" width="3.875" style="2" bestFit="1" customWidth="1"/>
    <col min="256" max="16384" width="16" style="2"/>
  </cols>
  <sheetData>
    <row r="1" spans="1:35" ht="18.75" x14ac:dyDescent="0.25">
      <c r="P1" s="211" t="s">
        <v>720</v>
      </c>
      <c r="AE1" s="211"/>
    </row>
    <row r="2" spans="1:35" ht="18.75" x14ac:dyDescent="0.3">
      <c r="P2" s="167" t="s">
        <v>317</v>
      </c>
      <c r="AE2" s="167"/>
    </row>
    <row r="3" spans="1:35" ht="18.75" x14ac:dyDescent="0.3">
      <c r="P3" s="167" t="s">
        <v>719</v>
      </c>
      <c r="AE3" s="167"/>
    </row>
    <row r="4" spans="1:35" ht="18.75" x14ac:dyDescent="0.3">
      <c r="A4" s="408" t="s">
        <v>718</v>
      </c>
      <c r="B4" s="408"/>
      <c r="C4" s="408"/>
      <c r="D4" s="408"/>
      <c r="E4" s="408"/>
      <c r="F4" s="408"/>
      <c r="G4" s="408"/>
      <c r="H4" s="408"/>
      <c r="I4" s="408"/>
      <c r="J4" s="408"/>
      <c r="K4" s="408"/>
      <c r="L4" s="408"/>
      <c r="M4" s="408"/>
      <c r="N4" s="408"/>
      <c r="O4" s="408"/>
      <c r="P4" s="408"/>
      <c r="AE4" s="167"/>
    </row>
    <row r="5" spans="1:35" ht="18.75" x14ac:dyDescent="0.3">
      <c r="A5" s="407"/>
      <c r="B5" s="407"/>
      <c r="C5" s="407"/>
      <c r="D5" s="407"/>
      <c r="E5" s="407"/>
      <c r="F5" s="407"/>
      <c r="G5" s="407"/>
      <c r="H5" s="407"/>
      <c r="I5" s="407"/>
      <c r="J5" s="407"/>
      <c r="K5" s="407"/>
      <c r="L5" s="407"/>
      <c r="M5" s="407"/>
      <c r="N5" s="407"/>
      <c r="O5" s="407"/>
      <c r="P5" s="407"/>
      <c r="AE5" s="167"/>
    </row>
    <row r="6" spans="1:35" ht="16.5" x14ac:dyDescent="0.25">
      <c r="A6" s="408" t="s">
        <v>717</v>
      </c>
      <c r="B6" s="408"/>
      <c r="C6" s="408"/>
      <c r="D6" s="408"/>
      <c r="E6" s="408"/>
      <c r="F6" s="408"/>
      <c r="G6" s="408"/>
      <c r="H6" s="408"/>
      <c r="I6" s="408"/>
      <c r="J6" s="408"/>
      <c r="K6" s="408"/>
      <c r="L6" s="408"/>
      <c r="M6" s="408"/>
      <c r="N6" s="408"/>
      <c r="O6" s="408"/>
      <c r="P6" s="408"/>
      <c r="Q6" s="255"/>
      <c r="R6" s="255"/>
      <c r="S6" s="255"/>
      <c r="T6" s="255"/>
      <c r="U6" s="255"/>
      <c r="V6" s="255"/>
      <c r="W6" s="255"/>
      <c r="X6" s="255"/>
      <c r="Y6" s="255"/>
      <c r="Z6" s="255"/>
      <c r="AA6" s="255"/>
      <c r="AB6" s="255"/>
      <c r="AC6" s="255"/>
      <c r="AD6" s="255"/>
      <c r="AE6" s="255"/>
      <c r="AF6" s="255"/>
      <c r="AG6" s="255"/>
      <c r="AH6" s="255"/>
    </row>
    <row r="7" spans="1:35" ht="16.5" x14ac:dyDescent="0.25">
      <c r="A7" s="407"/>
      <c r="B7" s="407"/>
      <c r="C7" s="407"/>
      <c r="D7" s="407"/>
      <c r="E7" s="407"/>
      <c r="F7" s="407"/>
      <c r="G7" s="407"/>
      <c r="H7" s="407"/>
      <c r="I7" s="407"/>
      <c r="J7" s="407"/>
      <c r="K7" s="407"/>
      <c r="L7" s="407"/>
      <c r="M7" s="407"/>
      <c r="N7" s="407"/>
      <c r="O7" s="407"/>
      <c r="P7" s="407"/>
      <c r="Q7" s="255"/>
      <c r="R7" s="255"/>
      <c r="S7" s="255"/>
      <c r="T7" s="255"/>
      <c r="U7" s="255"/>
      <c r="V7" s="255"/>
      <c r="W7" s="255"/>
      <c r="X7" s="255"/>
      <c r="Y7" s="255"/>
      <c r="Z7" s="255"/>
      <c r="AA7" s="255"/>
      <c r="AB7" s="255"/>
      <c r="AC7" s="255"/>
      <c r="AD7" s="255"/>
      <c r="AE7" s="255"/>
      <c r="AF7" s="255"/>
      <c r="AG7" s="255"/>
      <c r="AH7" s="255"/>
    </row>
    <row r="8" spans="1:35" ht="15.75" x14ac:dyDescent="0.25">
      <c r="A8" s="353" t="s">
        <v>314</v>
      </c>
      <c r="B8" s="353"/>
      <c r="C8" s="353"/>
      <c r="D8" s="353"/>
      <c r="E8" s="353"/>
      <c r="F8" s="353"/>
      <c r="G8" s="353"/>
      <c r="H8" s="353"/>
      <c r="I8" s="353"/>
      <c r="J8" s="353"/>
      <c r="K8" s="353"/>
      <c r="L8" s="353"/>
      <c r="M8" s="353"/>
      <c r="N8" s="353"/>
      <c r="O8" s="353"/>
      <c r="P8" s="353"/>
      <c r="Q8" s="75"/>
      <c r="R8" s="75"/>
      <c r="S8" s="75"/>
      <c r="T8" s="75"/>
      <c r="U8" s="75"/>
      <c r="V8" s="75"/>
      <c r="W8" s="75"/>
      <c r="X8" s="75"/>
      <c r="Y8" s="75"/>
      <c r="Z8" s="75"/>
      <c r="AA8" s="75"/>
      <c r="AB8" s="75"/>
      <c r="AC8" s="75"/>
      <c r="AD8" s="75"/>
      <c r="AE8" s="75"/>
      <c r="AF8" s="75"/>
      <c r="AG8" s="75"/>
      <c r="AH8" s="75"/>
    </row>
    <row r="9" spans="1:35" ht="15.75" x14ac:dyDescent="0.25">
      <c r="A9" s="55" t="s">
        <v>56</v>
      </c>
      <c r="B9" s="55"/>
      <c r="C9" s="55"/>
      <c r="D9" s="55"/>
      <c r="E9" s="55"/>
      <c r="F9" s="55"/>
      <c r="G9" s="55"/>
      <c r="H9" s="55"/>
      <c r="I9" s="55"/>
      <c r="J9" s="55"/>
      <c r="K9" s="55"/>
      <c r="L9" s="55"/>
      <c r="M9" s="55"/>
      <c r="N9" s="55"/>
      <c r="O9" s="55"/>
      <c r="P9" s="55"/>
      <c r="Q9" s="168"/>
      <c r="R9" s="168"/>
      <c r="S9" s="168"/>
      <c r="T9" s="168"/>
      <c r="U9" s="168"/>
      <c r="V9" s="168"/>
      <c r="W9" s="168"/>
      <c r="X9" s="168"/>
      <c r="Y9" s="168"/>
      <c r="Z9" s="168"/>
      <c r="AA9" s="168"/>
      <c r="AB9" s="168"/>
      <c r="AC9" s="168"/>
      <c r="AD9" s="168"/>
      <c r="AE9" s="168"/>
      <c r="AF9" s="168"/>
      <c r="AG9" s="168"/>
      <c r="AH9" s="168"/>
    </row>
    <row r="10" spans="1:35" x14ac:dyDescent="0.25">
      <c r="A10" s="406"/>
      <c r="B10" s="406"/>
      <c r="C10" s="406"/>
      <c r="D10" s="406"/>
      <c r="E10" s="406"/>
      <c r="F10" s="406"/>
      <c r="G10" s="406"/>
      <c r="H10" s="406"/>
      <c r="I10" s="406"/>
      <c r="J10" s="406"/>
      <c r="K10" s="406"/>
      <c r="L10" s="406"/>
      <c r="M10" s="406"/>
      <c r="N10" s="406"/>
      <c r="O10" s="406"/>
      <c r="P10" s="406"/>
      <c r="Q10" s="405"/>
      <c r="R10" s="405"/>
      <c r="S10" s="405"/>
      <c r="T10" s="405"/>
      <c r="U10" s="405"/>
      <c r="V10" s="405"/>
      <c r="W10" s="405"/>
      <c r="X10" s="405"/>
      <c r="Y10" s="405"/>
      <c r="Z10" s="405"/>
      <c r="AA10" s="405"/>
      <c r="AB10" s="405"/>
      <c r="AC10" s="405"/>
      <c r="AD10" s="405"/>
      <c r="AE10" s="405"/>
      <c r="AF10" s="405"/>
      <c r="AG10" s="405"/>
      <c r="AH10" s="405"/>
    </row>
    <row r="11" spans="1:35" ht="18" customHeight="1" x14ac:dyDescent="0.25">
      <c r="A11" s="58" t="s">
        <v>716</v>
      </c>
      <c r="B11" s="58"/>
      <c r="C11" s="58"/>
      <c r="D11" s="58"/>
      <c r="E11" s="58"/>
      <c r="F11" s="58"/>
      <c r="G11" s="58"/>
      <c r="H11" s="58"/>
      <c r="I11" s="58"/>
      <c r="J11" s="58"/>
      <c r="K11" s="58"/>
      <c r="L11" s="58"/>
      <c r="M11" s="58"/>
      <c r="N11" s="58"/>
      <c r="O11" s="58"/>
      <c r="P11" s="58"/>
      <c r="Q11" s="404"/>
      <c r="R11" s="404"/>
      <c r="S11" s="404"/>
      <c r="T11" s="404"/>
      <c r="U11" s="404"/>
      <c r="V11" s="404"/>
      <c r="W11" s="404"/>
      <c r="X11" s="404"/>
      <c r="Y11" s="404"/>
      <c r="Z11" s="404"/>
      <c r="AA11" s="404"/>
      <c r="AB11" s="404"/>
      <c r="AC11" s="404"/>
      <c r="AD11" s="404"/>
      <c r="AE11" s="404"/>
      <c r="AF11" s="404"/>
      <c r="AG11" s="404"/>
      <c r="AH11" s="404"/>
    </row>
    <row r="12" spans="1:35" x14ac:dyDescent="0.25">
      <c r="A12" s="403"/>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row>
    <row r="13" spans="1:35" s="74" customFormat="1" ht="75.75" customHeight="1" x14ac:dyDescent="0.25">
      <c r="A13" s="392" t="s">
        <v>54</v>
      </c>
      <c r="B13" s="392" t="s">
        <v>53</v>
      </c>
      <c r="C13" s="392" t="s">
        <v>650</v>
      </c>
      <c r="D13" s="385" t="s">
        <v>715</v>
      </c>
      <c r="E13" s="385"/>
      <c r="F13" s="385"/>
      <c r="G13" s="392" t="s">
        <v>714</v>
      </c>
      <c r="H13" s="402" t="s">
        <v>713</v>
      </c>
      <c r="I13" s="401"/>
      <c r="J13" s="401"/>
      <c r="K13" s="401"/>
      <c r="L13" s="400"/>
      <c r="M13" s="399" t="s">
        <v>712</v>
      </c>
      <c r="N13" s="398"/>
      <c r="O13" s="398"/>
      <c r="P13" s="397"/>
      <c r="Q13" s="399" t="s">
        <v>711</v>
      </c>
      <c r="R13" s="398"/>
      <c r="S13" s="398"/>
      <c r="T13" s="397"/>
      <c r="U13" s="394" t="s">
        <v>710</v>
      </c>
      <c r="V13" s="396" t="s">
        <v>709</v>
      </c>
      <c r="W13" s="395"/>
      <c r="X13" s="391" t="s">
        <v>708</v>
      </c>
      <c r="Y13" s="387" t="s">
        <v>707</v>
      </c>
      <c r="Z13" s="387"/>
      <c r="AA13" s="376" t="s">
        <v>706</v>
      </c>
      <c r="AB13" s="376"/>
      <c r="AC13" s="376"/>
      <c r="AD13" s="376"/>
      <c r="AE13" s="394" t="s">
        <v>705</v>
      </c>
      <c r="AF13" s="376" t="s">
        <v>704</v>
      </c>
      <c r="AG13" s="376"/>
      <c r="AH13" s="375" t="s">
        <v>703</v>
      </c>
      <c r="AI13" s="2"/>
    </row>
    <row r="14" spans="1:35" s="74" customFormat="1" ht="213.75" customHeight="1" x14ac:dyDescent="0.25">
      <c r="A14" s="393"/>
      <c r="B14" s="393"/>
      <c r="C14" s="393"/>
      <c r="D14" s="375" t="s">
        <v>702</v>
      </c>
      <c r="E14" s="375"/>
      <c r="F14" s="375" t="s">
        <v>701</v>
      </c>
      <c r="G14" s="393"/>
      <c r="H14" s="392" t="s">
        <v>700</v>
      </c>
      <c r="I14" s="375" t="s">
        <v>699</v>
      </c>
      <c r="J14" s="375"/>
      <c r="K14" s="392" t="s">
        <v>698</v>
      </c>
      <c r="L14" s="392" t="s">
        <v>697</v>
      </c>
      <c r="M14" s="391" t="s">
        <v>696</v>
      </c>
      <c r="N14" s="391" t="s">
        <v>695</v>
      </c>
      <c r="O14" s="387" t="s">
        <v>694</v>
      </c>
      <c r="P14" s="387"/>
      <c r="Q14" s="391" t="s">
        <v>693</v>
      </c>
      <c r="R14" s="391" t="s">
        <v>692</v>
      </c>
      <c r="S14" s="387" t="s">
        <v>691</v>
      </c>
      <c r="T14" s="387"/>
      <c r="U14" s="384"/>
      <c r="V14" s="390"/>
      <c r="W14" s="389"/>
      <c r="X14" s="388"/>
      <c r="Y14" s="387"/>
      <c r="Z14" s="387"/>
      <c r="AA14" s="386" t="s">
        <v>690</v>
      </c>
      <c r="AB14" s="386"/>
      <c r="AC14" s="385" t="s">
        <v>689</v>
      </c>
      <c r="AD14" s="385"/>
      <c r="AE14" s="384"/>
      <c r="AF14" s="376" t="s">
        <v>688</v>
      </c>
      <c r="AG14" s="376" t="s">
        <v>687</v>
      </c>
      <c r="AH14" s="375"/>
      <c r="AI14" s="2"/>
    </row>
    <row r="15" spans="1:35" s="74" customFormat="1" ht="43.5" customHeight="1" x14ac:dyDescent="0.25">
      <c r="A15" s="382"/>
      <c r="B15" s="382"/>
      <c r="C15" s="382"/>
      <c r="D15" s="358" t="s">
        <v>686</v>
      </c>
      <c r="E15" s="358" t="s">
        <v>685</v>
      </c>
      <c r="F15" s="375"/>
      <c r="G15" s="382"/>
      <c r="H15" s="382"/>
      <c r="I15" s="383" t="s">
        <v>684</v>
      </c>
      <c r="J15" s="383" t="s">
        <v>683</v>
      </c>
      <c r="K15" s="382"/>
      <c r="L15" s="382"/>
      <c r="M15" s="380"/>
      <c r="N15" s="380"/>
      <c r="O15" s="379" t="s">
        <v>680</v>
      </c>
      <c r="P15" s="379" t="s">
        <v>679</v>
      </c>
      <c r="Q15" s="380"/>
      <c r="R15" s="380"/>
      <c r="S15" s="379" t="s">
        <v>680</v>
      </c>
      <c r="T15" s="379" t="s">
        <v>679</v>
      </c>
      <c r="U15" s="377"/>
      <c r="V15" s="381" t="s">
        <v>682</v>
      </c>
      <c r="W15" s="381" t="s">
        <v>681</v>
      </c>
      <c r="X15" s="380"/>
      <c r="Y15" s="379" t="s">
        <v>680</v>
      </c>
      <c r="Z15" s="379" t="s">
        <v>679</v>
      </c>
      <c r="AA15" s="378" t="s">
        <v>678</v>
      </c>
      <c r="AB15" s="378" t="s">
        <v>677</v>
      </c>
      <c r="AC15" s="378" t="s">
        <v>678</v>
      </c>
      <c r="AD15" s="378" t="s">
        <v>677</v>
      </c>
      <c r="AE15" s="377"/>
      <c r="AF15" s="376"/>
      <c r="AG15" s="376"/>
      <c r="AH15" s="375"/>
      <c r="AI15" s="2"/>
    </row>
    <row r="16" spans="1:35" s="74" customFormat="1" ht="15" customHeight="1" x14ac:dyDescent="0.25">
      <c r="A16" s="357">
        <v>1</v>
      </c>
      <c r="B16" s="357">
        <v>2</v>
      </c>
      <c r="C16" s="357">
        <v>3</v>
      </c>
      <c r="D16" s="357">
        <v>4</v>
      </c>
      <c r="E16" s="357">
        <v>5</v>
      </c>
      <c r="F16" s="357">
        <v>6</v>
      </c>
      <c r="G16" s="357">
        <v>7</v>
      </c>
      <c r="H16" s="357">
        <v>8</v>
      </c>
      <c r="I16" s="357">
        <v>9</v>
      </c>
      <c r="J16" s="357">
        <v>10</v>
      </c>
      <c r="K16" s="357">
        <v>11</v>
      </c>
      <c r="L16" s="357">
        <v>12</v>
      </c>
      <c r="M16" s="357">
        <v>13</v>
      </c>
      <c r="N16" s="357">
        <v>14</v>
      </c>
      <c r="O16" s="357">
        <v>15</v>
      </c>
      <c r="P16" s="357">
        <v>16</v>
      </c>
      <c r="Q16" s="357">
        <v>17</v>
      </c>
      <c r="R16" s="357">
        <v>18</v>
      </c>
      <c r="S16" s="357">
        <v>19</v>
      </c>
      <c r="T16" s="357">
        <v>20</v>
      </c>
      <c r="U16" s="357">
        <v>21</v>
      </c>
      <c r="V16" s="357">
        <v>22</v>
      </c>
      <c r="W16" s="357">
        <v>23</v>
      </c>
      <c r="X16" s="357">
        <v>24</v>
      </c>
      <c r="Y16" s="357">
        <v>25</v>
      </c>
      <c r="Z16" s="357">
        <v>26</v>
      </c>
      <c r="AA16" s="357">
        <v>27</v>
      </c>
      <c r="AB16" s="357">
        <v>28</v>
      </c>
      <c r="AC16" s="357">
        <v>29</v>
      </c>
      <c r="AD16" s="357">
        <v>30</v>
      </c>
      <c r="AE16" s="357">
        <v>31</v>
      </c>
      <c r="AF16" s="357">
        <v>32</v>
      </c>
      <c r="AG16" s="357">
        <v>33</v>
      </c>
      <c r="AH16" s="357">
        <v>34</v>
      </c>
      <c r="AI16" s="2"/>
    </row>
    <row r="17" spans="1:34" ht="15.75" x14ac:dyDescent="0.25">
      <c r="A17" s="19"/>
      <c r="B17" s="43"/>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3"/>
      <c r="AG17" s="373"/>
      <c r="AH17" s="373"/>
    </row>
    <row r="18" spans="1:34" ht="15.75" x14ac:dyDescent="0.25">
      <c r="A18" s="372"/>
      <c r="B18" s="44"/>
    </row>
    <row r="20" spans="1:34" x14ac:dyDescent="0.25">
      <c r="R20" s="371"/>
    </row>
  </sheetData>
  <mergeCells count="39">
    <mergeCell ref="AE13:AE15"/>
    <mergeCell ref="AF14:AF15"/>
    <mergeCell ref="AC14:AD14"/>
    <mergeCell ref="AA13:AD13"/>
    <mergeCell ref="O14:P14"/>
    <mergeCell ref="AH13:AH15"/>
    <mergeCell ref="S14:T14"/>
    <mergeCell ref="Q13:T13"/>
    <mergeCell ref="Y13:Z14"/>
    <mergeCell ref="U13:U15"/>
    <mergeCell ref="M13:P13"/>
    <mergeCell ref="AF13:AG13"/>
    <mergeCell ref="AG14:AG15"/>
    <mergeCell ref="B13:B15"/>
    <mergeCell ref="C13:C15"/>
    <mergeCell ref="A12:AH12"/>
    <mergeCell ref="H13:L13"/>
    <mergeCell ref="N14:N15"/>
    <mergeCell ref="I14:J14"/>
    <mergeCell ref="R14:R15"/>
    <mergeCell ref="A13:A15"/>
    <mergeCell ref="H14:H15"/>
    <mergeCell ref="AA14:AB14"/>
    <mergeCell ref="A4:P4"/>
    <mergeCell ref="A6:P6"/>
    <mergeCell ref="F14:F15"/>
    <mergeCell ref="K14:K15"/>
    <mergeCell ref="G13:G15"/>
    <mergeCell ref="A11:P11"/>
    <mergeCell ref="A8:P8"/>
    <mergeCell ref="A9:P9"/>
    <mergeCell ref="A10:P10"/>
    <mergeCell ref="L14:L15"/>
    <mergeCell ref="D14:E14"/>
    <mergeCell ref="D13:F13"/>
    <mergeCell ref="M14:M15"/>
    <mergeCell ref="V13:W14"/>
    <mergeCell ref="Q14:Q15"/>
    <mergeCell ref="X13:X15"/>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41"/>
  <sheetViews>
    <sheetView view="pageBreakPreview" zoomScale="90" zoomScaleNormal="100" zoomScaleSheetLayoutView="90" workbookViewId="0">
      <selection activeCell="X17" sqref="X17"/>
    </sheetView>
  </sheetViews>
  <sheetFormatPr defaultRowHeight="12" x14ac:dyDescent="0.2"/>
  <cols>
    <col min="1" max="1" width="9.75" style="1" customWidth="1"/>
    <col min="2" max="2" width="33.875" style="1" customWidth="1"/>
    <col min="3" max="3" width="18.75" style="1" customWidth="1"/>
    <col min="4" max="14" width="8.125" style="1" customWidth="1"/>
    <col min="15" max="15" width="10.875" style="1" customWidth="1"/>
    <col min="16" max="19" width="8.125" style="1" customWidth="1"/>
    <col min="20" max="16384" width="9" style="1"/>
  </cols>
  <sheetData>
    <row r="2" spans="1:32" ht="15.75" x14ac:dyDescent="0.2">
      <c r="F2" s="44"/>
      <c r="G2" s="52"/>
      <c r="H2" s="52"/>
      <c r="I2" s="44"/>
    </row>
    <row r="3" spans="1:32" x14ac:dyDescent="0.2">
      <c r="F3" s="33"/>
      <c r="G3" s="33"/>
      <c r="H3" s="33"/>
      <c r="I3" s="33"/>
    </row>
    <row r="4" spans="1:32" ht="18.75" x14ac:dyDescent="0.2">
      <c r="A4" s="53" t="s">
        <v>58</v>
      </c>
      <c r="B4" s="53"/>
      <c r="C4" s="53"/>
      <c r="D4" s="53"/>
      <c r="E4" s="53"/>
      <c r="F4" s="53"/>
      <c r="G4" s="53"/>
      <c r="H4" s="53"/>
      <c r="I4" s="53"/>
      <c r="J4" s="53"/>
      <c r="K4" s="53"/>
      <c r="L4" s="53"/>
      <c r="M4" s="53"/>
      <c r="N4" s="53"/>
      <c r="O4" s="53"/>
      <c r="P4" s="53"/>
      <c r="Q4" s="53"/>
      <c r="R4" s="53"/>
      <c r="S4" s="53"/>
    </row>
    <row r="5" spans="1:32" ht="18.75" x14ac:dyDescent="0.3">
      <c r="A5" s="56" t="s">
        <v>95</v>
      </c>
      <c r="B5" s="56"/>
      <c r="C5" s="56"/>
      <c r="D5" s="56"/>
      <c r="E5" s="56"/>
      <c r="F5" s="56"/>
      <c r="G5" s="56"/>
      <c r="H5" s="56"/>
      <c r="I5" s="56"/>
      <c r="J5" s="56"/>
      <c r="K5" s="56"/>
      <c r="L5" s="56"/>
      <c r="M5" s="56"/>
      <c r="N5" s="56"/>
      <c r="O5" s="56"/>
      <c r="P5" s="56"/>
      <c r="Q5" s="56"/>
      <c r="R5" s="56"/>
      <c r="S5" s="56"/>
    </row>
    <row r="6" spans="1:32" ht="15.75" customHeight="1" x14ac:dyDescent="0.2"/>
    <row r="7" spans="1:32" ht="21.75" customHeight="1" x14ac:dyDescent="0.2">
      <c r="A7" s="54" t="s">
        <v>57</v>
      </c>
      <c r="B7" s="54"/>
      <c r="C7" s="54"/>
      <c r="D7" s="54"/>
      <c r="E7" s="54"/>
      <c r="F7" s="54"/>
      <c r="G7" s="54"/>
      <c r="H7" s="54"/>
      <c r="I7" s="54"/>
      <c r="J7" s="54"/>
      <c r="K7" s="54"/>
      <c r="L7" s="54"/>
      <c r="M7" s="54"/>
      <c r="N7" s="54"/>
      <c r="O7" s="54"/>
      <c r="P7" s="54"/>
      <c r="Q7" s="54"/>
      <c r="R7" s="54"/>
      <c r="S7" s="54"/>
    </row>
    <row r="8" spans="1:32" ht="15.75" customHeight="1" x14ac:dyDescent="0.2">
      <c r="A8" s="55" t="s">
        <v>56</v>
      </c>
      <c r="B8" s="55"/>
      <c r="C8" s="55"/>
      <c r="D8" s="55"/>
      <c r="E8" s="55"/>
      <c r="F8" s="55"/>
      <c r="G8" s="55"/>
      <c r="H8" s="55"/>
      <c r="I8" s="55"/>
      <c r="J8" s="55"/>
      <c r="K8" s="55"/>
      <c r="L8" s="55"/>
      <c r="M8" s="55"/>
      <c r="N8" s="55"/>
      <c r="O8" s="55"/>
      <c r="P8" s="55"/>
      <c r="Q8" s="55"/>
      <c r="R8" s="55"/>
      <c r="S8" s="55"/>
    </row>
    <row r="10" spans="1:32" ht="16.5" customHeight="1" x14ac:dyDescent="0.2">
      <c r="A10" s="54" t="s">
        <v>60</v>
      </c>
      <c r="B10" s="54"/>
      <c r="C10" s="54"/>
      <c r="D10" s="54"/>
      <c r="E10" s="54"/>
      <c r="F10" s="54"/>
      <c r="G10" s="54"/>
      <c r="H10" s="54"/>
      <c r="I10" s="54"/>
      <c r="J10" s="54"/>
      <c r="K10" s="54"/>
      <c r="L10" s="54"/>
      <c r="M10" s="54"/>
      <c r="N10" s="54"/>
      <c r="O10" s="54"/>
      <c r="P10" s="54"/>
      <c r="Q10" s="54"/>
      <c r="R10" s="54"/>
      <c r="S10" s="54"/>
    </row>
    <row r="11" spans="1:32" ht="15" customHeight="1" x14ac:dyDescent="0.2">
      <c r="A11" s="45"/>
      <c r="B11" s="45"/>
      <c r="C11" s="45"/>
      <c r="D11" s="45"/>
      <c r="E11" s="45"/>
      <c r="F11" s="45"/>
      <c r="G11" s="45"/>
      <c r="H11" s="45"/>
      <c r="I11" s="45"/>
      <c r="J11" s="37"/>
      <c r="K11" s="37"/>
      <c r="L11" s="37"/>
      <c r="M11" s="37"/>
      <c r="N11" s="37"/>
      <c r="O11" s="37"/>
      <c r="P11" s="45"/>
      <c r="Q11" s="45"/>
      <c r="R11" s="45"/>
      <c r="S11" s="45"/>
    </row>
    <row r="12" spans="1:32" s="33" customFormat="1" ht="15.75" customHeight="1" x14ac:dyDescent="0.3">
      <c r="A12" s="57" t="s">
        <v>79</v>
      </c>
      <c r="B12" s="57"/>
      <c r="C12" s="57"/>
      <c r="D12" s="57"/>
      <c r="E12" s="57"/>
      <c r="F12" s="57"/>
      <c r="G12" s="57"/>
      <c r="H12" s="57"/>
      <c r="I12" s="57"/>
      <c r="J12" s="57"/>
      <c r="K12" s="57"/>
      <c r="L12" s="57"/>
      <c r="M12" s="57"/>
      <c r="N12" s="57"/>
      <c r="O12" s="57"/>
      <c r="P12" s="57"/>
      <c r="Q12" s="57"/>
      <c r="R12" s="57"/>
      <c r="S12" s="57"/>
      <c r="T12" s="34"/>
      <c r="U12" s="34"/>
      <c r="V12" s="34"/>
      <c r="W12" s="34"/>
      <c r="X12" s="34"/>
      <c r="Y12" s="34"/>
      <c r="Z12" s="34"/>
      <c r="AA12" s="34"/>
      <c r="AB12" s="34"/>
      <c r="AC12" s="34"/>
      <c r="AD12" s="34"/>
      <c r="AE12" s="34"/>
      <c r="AF12" s="34"/>
    </row>
    <row r="13" spans="1:32" s="33" customFormat="1" ht="15.75" customHeight="1" x14ac:dyDescent="0.25">
      <c r="A13" s="58" t="s">
        <v>55</v>
      </c>
      <c r="B13" s="58"/>
      <c r="C13" s="58"/>
      <c r="D13" s="58"/>
      <c r="E13" s="58"/>
      <c r="F13" s="58"/>
      <c r="G13" s="58"/>
      <c r="H13" s="58"/>
      <c r="I13" s="58"/>
      <c r="J13" s="58"/>
      <c r="K13" s="58"/>
      <c r="L13" s="58"/>
      <c r="M13" s="58"/>
      <c r="N13" s="58"/>
      <c r="O13" s="58"/>
      <c r="P13" s="58"/>
      <c r="Q13" s="58"/>
      <c r="R13" s="58"/>
      <c r="S13" s="58"/>
      <c r="T13" s="35"/>
      <c r="U13" s="35"/>
      <c r="V13" s="35"/>
      <c r="W13" s="35"/>
      <c r="X13" s="35"/>
      <c r="Y13" s="35"/>
      <c r="Z13" s="35"/>
      <c r="AA13" s="35"/>
      <c r="AB13" s="35"/>
      <c r="AC13" s="35"/>
      <c r="AD13" s="35"/>
      <c r="AE13" s="35"/>
      <c r="AF13" s="35"/>
    </row>
    <row r="14" spans="1:32" s="33" customFormat="1" ht="15.75" customHeight="1" x14ac:dyDescent="0.3">
      <c r="A14" s="57"/>
      <c r="B14" s="57"/>
      <c r="C14" s="57"/>
      <c r="D14" s="57"/>
      <c r="E14" s="57"/>
      <c r="F14" s="57"/>
      <c r="G14" s="57"/>
      <c r="H14" s="57"/>
      <c r="I14" s="57"/>
      <c r="J14" s="57"/>
      <c r="K14" s="57"/>
      <c r="L14" s="57"/>
      <c r="M14" s="57"/>
      <c r="N14" s="57"/>
      <c r="O14" s="57"/>
      <c r="P14" s="57"/>
      <c r="Q14" s="57"/>
      <c r="R14" s="57"/>
      <c r="S14" s="57"/>
      <c r="T14" s="34"/>
      <c r="U14" s="34"/>
      <c r="V14" s="34"/>
      <c r="W14" s="34"/>
      <c r="X14" s="34"/>
      <c r="Y14" s="34"/>
      <c r="Z14" s="34"/>
      <c r="AA14" s="34"/>
      <c r="AB14" s="34"/>
      <c r="AC14" s="34"/>
      <c r="AD14" s="34"/>
      <c r="AE14" s="34"/>
      <c r="AF14" s="34"/>
    </row>
    <row r="15" spans="1:32" s="32" customFormat="1" ht="33.75" customHeight="1" x14ac:dyDescent="0.25">
      <c r="A15" s="49" t="s">
        <v>54</v>
      </c>
      <c r="B15" s="49" t="s">
        <v>53</v>
      </c>
      <c r="C15" s="49" t="s">
        <v>52</v>
      </c>
      <c r="D15" s="49" t="s">
        <v>51</v>
      </c>
      <c r="E15" s="49"/>
      <c r="F15" s="49"/>
      <c r="G15" s="49"/>
      <c r="H15" s="49"/>
      <c r="I15" s="49"/>
      <c r="J15" s="49"/>
      <c r="K15" s="49"/>
      <c r="L15" s="49"/>
      <c r="M15" s="49"/>
      <c r="N15" s="49"/>
      <c r="O15" s="49"/>
      <c r="P15" s="49"/>
      <c r="Q15" s="49"/>
      <c r="R15" s="49"/>
      <c r="S15" s="49"/>
    </row>
    <row r="16" spans="1:32" ht="205.5" customHeight="1" x14ac:dyDescent="0.2">
      <c r="A16" s="49"/>
      <c r="B16" s="49"/>
      <c r="C16" s="49"/>
      <c r="D16" s="49" t="s">
        <v>50</v>
      </c>
      <c r="E16" s="49"/>
      <c r="F16" s="49" t="s">
        <v>49</v>
      </c>
      <c r="G16" s="49"/>
      <c r="H16" s="49"/>
      <c r="I16" s="49"/>
      <c r="J16" s="49" t="s">
        <v>48</v>
      </c>
      <c r="K16" s="49"/>
      <c r="L16" s="49" t="s">
        <v>47</v>
      </c>
      <c r="M16" s="49"/>
      <c r="N16" s="49" t="s">
        <v>46</v>
      </c>
      <c r="O16" s="49"/>
      <c r="P16" s="49" t="s">
        <v>45</v>
      </c>
      <c r="Q16" s="49"/>
      <c r="R16" s="49" t="s">
        <v>44</v>
      </c>
      <c r="S16" s="49"/>
    </row>
    <row r="17" spans="1:19" s="31" customFormat="1" ht="192" customHeight="1" x14ac:dyDescent="0.2">
      <c r="A17" s="49"/>
      <c r="B17" s="49"/>
      <c r="C17" s="49"/>
      <c r="D17" s="50" t="s">
        <v>40</v>
      </c>
      <c r="E17" s="50"/>
      <c r="F17" s="50" t="s">
        <v>43</v>
      </c>
      <c r="G17" s="50"/>
      <c r="H17" s="50" t="s">
        <v>42</v>
      </c>
      <c r="I17" s="50"/>
      <c r="J17" s="50" t="s">
        <v>40</v>
      </c>
      <c r="K17" s="50"/>
      <c r="L17" s="50" t="s">
        <v>40</v>
      </c>
      <c r="M17" s="50"/>
      <c r="N17" s="50" t="s">
        <v>40</v>
      </c>
      <c r="O17" s="50"/>
      <c r="P17" s="50" t="s">
        <v>41</v>
      </c>
      <c r="Q17" s="50"/>
      <c r="R17" s="50" t="s">
        <v>40</v>
      </c>
      <c r="S17" s="50"/>
    </row>
    <row r="18" spans="1:19" ht="128.25" customHeight="1" x14ac:dyDescent="0.2">
      <c r="A18" s="49"/>
      <c r="B18" s="49"/>
      <c r="C18" s="49"/>
      <c r="D18" s="30" t="s">
        <v>39</v>
      </c>
      <c r="E18" s="30" t="s">
        <v>38</v>
      </c>
      <c r="F18" s="30" t="s">
        <v>39</v>
      </c>
      <c r="G18" s="30" t="s">
        <v>38</v>
      </c>
      <c r="H18" s="30" t="s">
        <v>39</v>
      </c>
      <c r="I18" s="30" t="s">
        <v>38</v>
      </c>
      <c r="J18" s="30" t="s">
        <v>39</v>
      </c>
      <c r="K18" s="30" t="s">
        <v>38</v>
      </c>
      <c r="L18" s="30" t="s">
        <v>39</v>
      </c>
      <c r="M18" s="30" t="s">
        <v>38</v>
      </c>
      <c r="N18" s="30" t="s">
        <v>39</v>
      </c>
      <c r="O18" s="30" t="s">
        <v>38</v>
      </c>
      <c r="P18" s="30" t="s">
        <v>39</v>
      </c>
      <c r="Q18" s="30" t="s">
        <v>38</v>
      </c>
      <c r="R18" s="30" t="s">
        <v>39</v>
      </c>
      <c r="S18" s="30" t="s">
        <v>38</v>
      </c>
    </row>
    <row r="19" spans="1:19" s="16" customFormat="1" ht="15.75" x14ac:dyDescent="0.25">
      <c r="A19" s="28">
        <v>1</v>
      </c>
      <c r="B19" s="29">
        <v>2</v>
      </c>
      <c r="C19" s="28">
        <v>3</v>
      </c>
      <c r="D19" s="27" t="s">
        <v>37</v>
      </c>
      <c r="E19" s="27" t="s">
        <v>36</v>
      </c>
      <c r="F19" s="27" t="s">
        <v>35</v>
      </c>
      <c r="G19" s="27" t="s">
        <v>34</v>
      </c>
      <c r="H19" s="27" t="s">
        <v>33</v>
      </c>
      <c r="I19" s="27" t="s">
        <v>32</v>
      </c>
      <c r="J19" s="27" t="s">
        <v>31</v>
      </c>
      <c r="K19" s="27" t="s">
        <v>30</v>
      </c>
      <c r="L19" s="27" t="s">
        <v>29</v>
      </c>
      <c r="M19" s="27" t="s">
        <v>28</v>
      </c>
      <c r="N19" s="27" t="s">
        <v>27</v>
      </c>
      <c r="O19" s="27" t="s">
        <v>26</v>
      </c>
      <c r="P19" s="27" t="s">
        <v>25</v>
      </c>
      <c r="Q19" s="27" t="s">
        <v>24</v>
      </c>
      <c r="R19" s="27" t="s">
        <v>23</v>
      </c>
      <c r="S19" s="27" t="s">
        <v>22</v>
      </c>
    </row>
    <row r="20" spans="1:19" s="16" customFormat="1" ht="31.5" x14ac:dyDescent="0.25">
      <c r="A20" s="26" t="s">
        <v>21</v>
      </c>
      <c r="B20" s="25" t="s">
        <v>20</v>
      </c>
      <c r="C20" s="24"/>
      <c r="D20" s="65">
        <f>SUM(D21:D23)</f>
        <v>0</v>
      </c>
      <c r="E20" s="65">
        <f>SUM(E21:E23)</f>
        <v>0</v>
      </c>
      <c r="F20" s="65">
        <f>SUM(F21:F23)</f>
        <v>0</v>
      </c>
      <c r="G20" s="65">
        <f>SUM(G21:G23)</f>
        <v>0</v>
      </c>
      <c r="H20" s="65">
        <f>SUM(H21:H23)</f>
        <v>0.25</v>
      </c>
      <c r="I20" s="65">
        <f>SUM(I21:I23)</f>
        <v>0</v>
      </c>
      <c r="J20" s="65">
        <f>SUM(J21:J23)</f>
        <v>0</v>
      </c>
      <c r="K20" s="65">
        <f>SUM(K21:K23)</f>
        <v>0</v>
      </c>
      <c r="L20" s="65">
        <f>SUM(L21:L23)</f>
        <v>0</v>
      </c>
      <c r="M20" s="65">
        <f>SUM(M21:M23)</f>
        <v>0</v>
      </c>
      <c r="N20" s="65">
        <f>SUM(N21:N23)</f>
        <v>0</v>
      </c>
      <c r="O20" s="65">
        <f>SUM(O21:O23)</f>
        <v>0</v>
      </c>
      <c r="P20" s="65">
        <f>SUM(P21:P23)</f>
        <v>0</v>
      </c>
      <c r="Q20" s="65">
        <f>SUM(Q21:Q23)</f>
        <v>0</v>
      </c>
      <c r="R20" s="65">
        <f>SUM(R21:R23)</f>
        <v>0</v>
      </c>
      <c r="S20" s="65">
        <f>SUM(S21:S23)</f>
        <v>0</v>
      </c>
    </row>
    <row r="21" spans="1:19" s="16" customFormat="1" ht="31.5" x14ac:dyDescent="0.25">
      <c r="A21" s="15" t="s">
        <v>19</v>
      </c>
      <c r="B21" s="14" t="s">
        <v>18</v>
      </c>
      <c r="C21" s="13"/>
      <c r="D21" s="64">
        <f>D24</f>
        <v>0</v>
      </c>
      <c r="E21" s="64">
        <f>E24</f>
        <v>0</v>
      </c>
      <c r="F21" s="64">
        <f>F24</f>
        <v>0</v>
      </c>
      <c r="G21" s="64">
        <f>G24</f>
        <v>0</v>
      </c>
      <c r="H21" s="64">
        <f>H24</f>
        <v>0</v>
      </c>
      <c r="I21" s="64">
        <f>I24</f>
        <v>0</v>
      </c>
      <c r="J21" s="64">
        <f>J24</f>
        <v>0</v>
      </c>
      <c r="K21" s="64">
        <f>K24</f>
        <v>0</v>
      </c>
      <c r="L21" s="64">
        <f>L24</f>
        <v>0</v>
      </c>
      <c r="M21" s="64">
        <f>M24</f>
        <v>0</v>
      </c>
      <c r="N21" s="64">
        <f>N24</f>
        <v>0</v>
      </c>
      <c r="O21" s="64">
        <f>O24</f>
        <v>0</v>
      </c>
      <c r="P21" s="64">
        <f>P24</f>
        <v>0</v>
      </c>
      <c r="Q21" s="64">
        <f>Q24</f>
        <v>0</v>
      </c>
      <c r="R21" s="64">
        <f>R24</f>
        <v>0</v>
      </c>
      <c r="S21" s="64">
        <f>S24</f>
        <v>0</v>
      </c>
    </row>
    <row r="22" spans="1:19" s="16" customFormat="1" ht="31.5" x14ac:dyDescent="0.25">
      <c r="A22" s="15" t="s">
        <v>17</v>
      </c>
      <c r="B22" s="14" t="s">
        <v>16</v>
      </c>
      <c r="C22" s="13"/>
      <c r="D22" s="64">
        <f>D26</f>
        <v>0</v>
      </c>
      <c r="E22" s="64">
        <f>E26</f>
        <v>0</v>
      </c>
      <c r="F22" s="64">
        <f>F26</f>
        <v>0</v>
      </c>
      <c r="G22" s="64">
        <f>G26</f>
        <v>0</v>
      </c>
      <c r="H22" s="64">
        <f>H26</f>
        <v>0</v>
      </c>
      <c r="I22" s="64">
        <f>I26</f>
        <v>0</v>
      </c>
      <c r="J22" s="64">
        <f>J26</f>
        <v>0</v>
      </c>
      <c r="K22" s="64">
        <f>K26</f>
        <v>0</v>
      </c>
      <c r="L22" s="64">
        <f>L26</f>
        <v>0</v>
      </c>
      <c r="M22" s="64">
        <f>M26</f>
        <v>0</v>
      </c>
      <c r="N22" s="64">
        <f>N26</f>
        <v>0</v>
      </c>
      <c r="O22" s="64">
        <f>O26</f>
        <v>0</v>
      </c>
      <c r="P22" s="64">
        <f>P26</f>
        <v>0</v>
      </c>
      <c r="Q22" s="64">
        <f>Q26</f>
        <v>0</v>
      </c>
      <c r="R22" s="64">
        <f>R26</f>
        <v>0</v>
      </c>
      <c r="S22" s="64">
        <f>S26</f>
        <v>0</v>
      </c>
    </row>
    <row r="23" spans="1:19" s="16" customFormat="1" ht="31.5" x14ac:dyDescent="0.25">
      <c r="A23" s="15" t="s">
        <v>15</v>
      </c>
      <c r="B23" s="14" t="s">
        <v>14</v>
      </c>
      <c r="C23" s="13"/>
      <c r="D23" s="64">
        <f>D32</f>
        <v>0</v>
      </c>
      <c r="E23" s="64">
        <f>E32</f>
        <v>0</v>
      </c>
      <c r="F23" s="64">
        <f>F32</f>
        <v>0</v>
      </c>
      <c r="G23" s="64">
        <f>G32</f>
        <v>0</v>
      </c>
      <c r="H23" s="64">
        <f>H32</f>
        <v>0.25</v>
      </c>
      <c r="I23" s="64">
        <f>I32</f>
        <v>0</v>
      </c>
      <c r="J23" s="64">
        <f>J32</f>
        <v>0</v>
      </c>
      <c r="K23" s="64">
        <f>K32</f>
        <v>0</v>
      </c>
      <c r="L23" s="64">
        <f>L32</f>
        <v>0</v>
      </c>
      <c r="M23" s="64">
        <f>M32</f>
        <v>0</v>
      </c>
      <c r="N23" s="64">
        <f>N32</f>
        <v>0</v>
      </c>
      <c r="O23" s="64">
        <f>O32</f>
        <v>0</v>
      </c>
      <c r="P23" s="64">
        <f>P32</f>
        <v>0</v>
      </c>
      <c r="Q23" s="64">
        <f>Q32</f>
        <v>0</v>
      </c>
      <c r="R23" s="64">
        <f>R32</f>
        <v>0</v>
      </c>
      <c r="S23" s="64">
        <f>S32</f>
        <v>0</v>
      </c>
    </row>
    <row r="24" spans="1:19" s="16" customFormat="1" ht="31.5" x14ac:dyDescent="0.25">
      <c r="A24" s="10">
        <v>0</v>
      </c>
      <c r="B24" s="18" t="s">
        <v>13</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x14ac:dyDescent="0.25">
      <c r="A25" s="10"/>
      <c r="B25" s="18" t="str">
        <f>'[1]1(2017)'!B25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x14ac:dyDescent="0.25">
      <c r="A26" s="15" t="s">
        <v>11</v>
      </c>
      <c r="B26" s="14" t="s">
        <v>10</v>
      </c>
      <c r="C26" s="13"/>
      <c r="D26" s="12">
        <f>D27</f>
        <v>0</v>
      </c>
      <c r="E26" s="12">
        <f>E27</f>
        <v>0</v>
      </c>
      <c r="F26" s="12">
        <f>F27</f>
        <v>0</v>
      </c>
      <c r="G26" s="12">
        <f>G27</f>
        <v>0</v>
      </c>
      <c r="H26" s="12">
        <f>H27</f>
        <v>0</v>
      </c>
      <c r="I26" s="12">
        <f>I27</f>
        <v>0</v>
      </c>
      <c r="J26" s="12">
        <f>J27</f>
        <v>0</v>
      </c>
      <c r="K26" s="12">
        <f>K27</f>
        <v>0</v>
      </c>
      <c r="L26" s="12">
        <f>L27</f>
        <v>0</v>
      </c>
      <c r="M26" s="12">
        <f>M27</f>
        <v>0</v>
      </c>
      <c r="N26" s="12">
        <f>N27</f>
        <v>0</v>
      </c>
      <c r="O26" s="12">
        <f>O27</f>
        <v>0</v>
      </c>
      <c r="P26" s="12">
        <f>P27</f>
        <v>0</v>
      </c>
      <c r="Q26" s="12">
        <f>Q27</f>
        <v>0</v>
      </c>
      <c r="R26" s="12">
        <f>R27</f>
        <v>0</v>
      </c>
      <c r="S26" s="12">
        <f>S27</f>
        <v>0</v>
      </c>
    </row>
    <row r="27" spans="1:19" s="16" customFormat="1" ht="31.5" x14ac:dyDescent="0.25">
      <c r="A27" s="15" t="s">
        <v>9</v>
      </c>
      <c r="B27" s="14" t="s">
        <v>8</v>
      </c>
      <c r="C27" s="13"/>
      <c r="D27" s="12">
        <f>SUM(D28)</f>
        <v>0</v>
      </c>
      <c r="E27" s="12">
        <f>SUM(E28)</f>
        <v>0</v>
      </c>
      <c r="F27" s="12">
        <f>SUM(F28)</f>
        <v>0</v>
      </c>
      <c r="G27" s="12">
        <f>SUM(G28)</f>
        <v>0</v>
      </c>
      <c r="H27" s="12">
        <f>SUM(H28)</f>
        <v>0</v>
      </c>
      <c r="I27" s="12">
        <f>SUM(I28)</f>
        <v>0</v>
      </c>
      <c r="J27" s="12">
        <f>SUM(J28)</f>
        <v>0</v>
      </c>
      <c r="K27" s="12">
        <f>SUM(K28)</f>
        <v>0</v>
      </c>
      <c r="L27" s="12">
        <f>SUM(L28)</f>
        <v>0</v>
      </c>
      <c r="M27" s="12">
        <f>SUM(M28)</f>
        <v>0</v>
      </c>
      <c r="N27" s="12">
        <f>SUM(N28)</f>
        <v>0</v>
      </c>
      <c r="O27" s="12">
        <f>SUM(O28)</f>
        <v>0</v>
      </c>
      <c r="P27" s="12">
        <f>SUM(P28)</f>
        <v>0</v>
      </c>
      <c r="Q27" s="12">
        <f>SUM(Q28)</f>
        <v>0</v>
      </c>
      <c r="R27" s="12">
        <f>SUM(R28)</f>
        <v>0</v>
      </c>
      <c r="S27" s="12">
        <f>SUM(S28)</f>
        <v>0</v>
      </c>
    </row>
    <row r="28" spans="1:19" s="16" customFormat="1" ht="141.75" x14ac:dyDescent="0.25">
      <c r="A28" s="10" t="s">
        <v>94</v>
      </c>
      <c r="B28" s="18" t="s">
        <v>93</v>
      </c>
      <c r="C28" s="11" t="s">
        <v>92</v>
      </c>
      <c r="D28" s="17">
        <v>0</v>
      </c>
      <c r="E28" s="17">
        <v>0</v>
      </c>
      <c r="F28" s="17">
        <v>0</v>
      </c>
      <c r="G28" s="17">
        <v>0</v>
      </c>
      <c r="H28" s="17">
        <v>0</v>
      </c>
      <c r="I28" s="17">
        <v>0</v>
      </c>
      <c r="J28" s="17">
        <v>0</v>
      </c>
      <c r="K28" s="17">
        <v>0</v>
      </c>
      <c r="L28" s="17">
        <v>0</v>
      </c>
      <c r="M28" s="17">
        <v>0</v>
      </c>
      <c r="N28" s="17">
        <v>0</v>
      </c>
      <c r="O28" s="17">
        <v>0</v>
      </c>
      <c r="P28" s="17">
        <v>0</v>
      </c>
      <c r="Q28" s="17">
        <v>0</v>
      </c>
      <c r="R28" s="17">
        <v>0</v>
      </c>
      <c r="S28" s="17">
        <v>0</v>
      </c>
    </row>
    <row r="29" spans="1:19" s="16" customFormat="1" ht="110.25" x14ac:dyDescent="0.25">
      <c r="A29" s="10" t="s">
        <v>89</v>
      </c>
      <c r="B29" s="67" t="s">
        <v>91</v>
      </c>
      <c r="C29" s="11" t="s">
        <v>90</v>
      </c>
      <c r="D29" s="17">
        <v>0</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s="16" customFormat="1" ht="110.25" x14ac:dyDescent="0.25">
      <c r="A30" s="10" t="s">
        <v>89</v>
      </c>
      <c r="B30" s="67" t="s">
        <v>88</v>
      </c>
      <c r="C30" s="11" t="s">
        <v>87</v>
      </c>
      <c r="D30" s="17">
        <v>0</v>
      </c>
      <c r="E30" s="17">
        <v>0</v>
      </c>
      <c r="F30" s="17">
        <v>0</v>
      </c>
      <c r="G30" s="17">
        <v>0</v>
      </c>
      <c r="H30" s="17">
        <v>0</v>
      </c>
      <c r="I30" s="17">
        <v>0</v>
      </c>
      <c r="J30" s="17">
        <v>0</v>
      </c>
      <c r="K30" s="17">
        <v>0</v>
      </c>
      <c r="L30" s="17">
        <v>0</v>
      </c>
      <c r="M30" s="17">
        <v>0</v>
      </c>
      <c r="N30" s="17">
        <v>0</v>
      </c>
      <c r="O30" s="17">
        <v>0</v>
      </c>
      <c r="P30" s="17">
        <v>0</v>
      </c>
      <c r="Q30" s="17">
        <v>0</v>
      </c>
      <c r="R30" s="17">
        <v>0</v>
      </c>
      <c r="S30" s="17">
        <v>0</v>
      </c>
    </row>
    <row r="31" spans="1:19" s="16" customFormat="1" ht="81" customHeight="1" x14ac:dyDescent="0.25">
      <c r="A31" s="10" t="s">
        <v>86</v>
      </c>
      <c r="B31" s="67" t="s">
        <v>85</v>
      </c>
      <c r="C31" s="11" t="s">
        <v>84</v>
      </c>
      <c r="D31" s="17">
        <v>0</v>
      </c>
      <c r="E31" s="17">
        <v>0</v>
      </c>
      <c r="F31" s="17">
        <v>0</v>
      </c>
      <c r="G31" s="17">
        <v>0</v>
      </c>
      <c r="H31" s="17">
        <v>0</v>
      </c>
      <c r="I31" s="17">
        <v>0</v>
      </c>
      <c r="J31" s="17">
        <v>0</v>
      </c>
      <c r="K31" s="17">
        <v>0</v>
      </c>
      <c r="L31" s="17">
        <v>0</v>
      </c>
      <c r="M31" s="17">
        <v>0</v>
      </c>
      <c r="N31" s="17">
        <v>0</v>
      </c>
      <c r="O31" s="17">
        <v>0</v>
      </c>
      <c r="P31" s="17">
        <v>0</v>
      </c>
      <c r="Q31" s="17">
        <v>0</v>
      </c>
      <c r="R31" s="17">
        <v>0</v>
      </c>
      <c r="S31" s="17">
        <v>0</v>
      </c>
    </row>
    <row r="32" spans="1:19" ht="31.5" x14ac:dyDescent="0.2">
      <c r="A32" s="15" t="s">
        <v>4</v>
      </c>
      <c r="B32" s="14" t="s">
        <v>3</v>
      </c>
      <c r="C32" s="13"/>
      <c r="D32" s="12">
        <f>SUM(D33:D33)</f>
        <v>0</v>
      </c>
      <c r="E32" s="12">
        <f>SUM(E33:E33)</f>
        <v>0</v>
      </c>
      <c r="F32" s="12">
        <f>SUM(F33:F33)</f>
        <v>0</v>
      </c>
      <c r="G32" s="12">
        <f>SUM(G33:G33)</f>
        <v>0</v>
      </c>
      <c r="H32" s="12">
        <f>SUM(H33:H33)</f>
        <v>0.25</v>
      </c>
      <c r="I32" s="12">
        <f>SUM(I33:I33)</f>
        <v>0</v>
      </c>
      <c r="J32" s="12">
        <f>SUM(J33:J33)</f>
        <v>0</v>
      </c>
      <c r="K32" s="12">
        <f>SUM(K33:K33)</f>
        <v>0</v>
      </c>
      <c r="L32" s="12">
        <f>SUM(L33:L33)</f>
        <v>0</v>
      </c>
      <c r="M32" s="12">
        <f>SUM(M33:M33)</f>
        <v>0</v>
      </c>
      <c r="N32" s="12">
        <f>SUM(N33:N33)</f>
        <v>0</v>
      </c>
      <c r="O32" s="12">
        <f>SUM(O33:O33)</f>
        <v>0</v>
      </c>
      <c r="P32" s="12">
        <f>SUM(P33:P33)</f>
        <v>0</v>
      </c>
      <c r="Q32" s="12">
        <f>SUM(Q33:Q33)</f>
        <v>0</v>
      </c>
      <c r="R32" s="12">
        <f>SUM(R33:R33)</f>
        <v>0</v>
      </c>
      <c r="S32" s="12">
        <f>SUM(S33:S33)</f>
        <v>0</v>
      </c>
    </row>
    <row r="33" spans="1:19" ht="63" x14ac:dyDescent="0.2">
      <c r="A33" s="10" t="s">
        <v>2</v>
      </c>
      <c r="B33" s="39" t="s">
        <v>83</v>
      </c>
      <c r="C33" s="9" t="s">
        <v>82</v>
      </c>
      <c r="D33" s="17">
        <v>0</v>
      </c>
      <c r="E33" s="17">
        <v>0</v>
      </c>
      <c r="F33" s="61">
        <v>0</v>
      </c>
      <c r="G33" s="61">
        <v>0</v>
      </c>
      <c r="H33" s="41">
        <v>0.25</v>
      </c>
      <c r="I33" s="17">
        <v>0</v>
      </c>
      <c r="J33" s="61">
        <v>0</v>
      </c>
      <c r="K33" s="61">
        <v>0</v>
      </c>
      <c r="L33" s="61">
        <v>0</v>
      </c>
      <c r="M33" s="61">
        <v>0</v>
      </c>
      <c r="N33" s="61">
        <v>0</v>
      </c>
      <c r="O33" s="61">
        <v>0</v>
      </c>
      <c r="P33" s="61">
        <v>0</v>
      </c>
      <c r="Q33" s="61">
        <v>0</v>
      </c>
      <c r="R33" s="61">
        <v>0</v>
      </c>
      <c r="S33" s="61">
        <v>0</v>
      </c>
    </row>
    <row r="36" spans="1:19" s="2" customFormat="1" ht="15.75" x14ac:dyDescent="0.25">
      <c r="B36" s="60" t="s">
        <v>81</v>
      </c>
      <c r="C36" s="60"/>
      <c r="D36" s="60"/>
      <c r="F36" s="3"/>
      <c r="G36" s="3"/>
      <c r="H36" s="3"/>
      <c r="I36" s="3"/>
      <c r="J36" s="3"/>
      <c r="K36" s="3"/>
    </row>
    <row r="37" spans="1:19" s="2" customFormat="1" ht="15" x14ac:dyDescent="0.25">
      <c r="B37" s="3"/>
      <c r="C37" s="3"/>
      <c r="D37" s="3"/>
      <c r="E37" s="3"/>
      <c r="F37" s="3"/>
      <c r="G37" s="3"/>
      <c r="H37" s="3"/>
      <c r="I37" s="3"/>
      <c r="J37" s="3"/>
      <c r="K37" s="3"/>
    </row>
    <row r="38" spans="1:19" s="2" customFormat="1" ht="15" x14ac:dyDescent="0.25">
      <c r="B38" s="3"/>
      <c r="C38" s="3"/>
      <c r="D38" s="3"/>
      <c r="E38" s="3"/>
      <c r="F38" s="3"/>
      <c r="G38" s="3"/>
      <c r="H38" s="3"/>
      <c r="I38" s="3"/>
      <c r="J38" s="3"/>
      <c r="K38" s="3"/>
    </row>
    <row r="39" spans="1:19" s="2" customFormat="1" ht="15" x14ac:dyDescent="0.25">
      <c r="B39" s="3"/>
      <c r="C39" s="3"/>
      <c r="D39" s="3"/>
      <c r="E39" s="3"/>
      <c r="F39" s="3"/>
      <c r="G39" s="3"/>
      <c r="H39" s="3"/>
      <c r="I39" s="3"/>
      <c r="J39" s="3"/>
      <c r="K39" s="3"/>
    </row>
    <row r="40" spans="1:19" s="2" customFormat="1" ht="15.75" x14ac:dyDescent="0.25">
      <c r="B40" s="59" t="s">
        <v>63</v>
      </c>
      <c r="C40" s="59"/>
      <c r="D40" s="4"/>
      <c r="E40" s="4"/>
      <c r="F40" s="4"/>
      <c r="G40" s="4"/>
      <c r="H40" s="3"/>
      <c r="I40" s="3"/>
      <c r="J40" s="3"/>
      <c r="K40" s="3"/>
    </row>
    <row r="41" spans="1:19" s="2" customFormat="1" ht="15" x14ac:dyDescent="0.25">
      <c r="B41" s="3"/>
      <c r="C41" s="3"/>
      <c r="D41" s="3"/>
      <c r="E41" s="3"/>
      <c r="F41" s="3"/>
      <c r="G41" s="3"/>
      <c r="H41" s="3"/>
      <c r="I41" s="3"/>
      <c r="J41" s="3"/>
      <c r="K41" s="3"/>
    </row>
  </sheetData>
  <mergeCells count="28">
    <mergeCell ref="G2:H2"/>
    <mergeCell ref="A4:S4"/>
    <mergeCell ref="A5:S5"/>
    <mergeCell ref="A7:S7"/>
    <mergeCell ref="A8:S8"/>
    <mergeCell ref="D17:E17"/>
    <mergeCell ref="F17:G17"/>
    <mergeCell ref="A14:S14"/>
    <mergeCell ref="A12:S12"/>
    <mergeCell ref="A13:S13"/>
    <mergeCell ref="A10:S10"/>
    <mergeCell ref="P17:Q17"/>
    <mergeCell ref="R17:S17"/>
    <mergeCell ref="N17:O17"/>
    <mergeCell ref="L16:M16"/>
    <mergeCell ref="N16:O16"/>
    <mergeCell ref="P16:Q16"/>
    <mergeCell ref="R16:S16"/>
    <mergeCell ref="H17:I17"/>
    <mergeCell ref="J17:K17"/>
    <mergeCell ref="L17:M17"/>
    <mergeCell ref="A15:A18"/>
    <mergeCell ref="B15:B18"/>
    <mergeCell ref="C15:C18"/>
    <mergeCell ref="D15:S15"/>
    <mergeCell ref="D16:E16"/>
    <mergeCell ref="F16:I16"/>
    <mergeCell ref="J16:K16"/>
  </mergeCells>
  <pageMargins left="0.70866141732283472" right="0.70866141732283472" top="0.74803149606299213" bottom="0.74803149606299213" header="0.31496062992125984" footer="0.31496062992125984"/>
  <pageSetup paperSize="9" scale="2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162"/>
  <sheetViews>
    <sheetView view="pageBreakPreview" topLeftCell="A43" zoomScale="60" zoomScaleNormal="50" workbookViewId="0">
      <selection activeCell="J30" sqref="J30"/>
    </sheetView>
  </sheetViews>
  <sheetFormatPr defaultColWidth="16.625" defaultRowHeight="15" x14ac:dyDescent="0.25"/>
  <cols>
    <col min="1" max="1" width="11.375" style="409" customWidth="1"/>
    <col min="2" max="2" width="39.375" style="371" customWidth="1"/>
    <col min="3" max="3" width="11.875" style="371" customWidth="1"/>
    <col min="4" max="4" width="10.125" style="371" customWidth="1"/>
    <col min="5" max="5" width="10.5" style="371" customWidth="1"/>
    <col min="6" max="6" width="10.625" style="371" customWidth="1"/>
    <col min="7" max="7" width="17.875" style="371" customWidth="1"/>
    <col min="8" max="8" width="15.375" style="371" customWidth="1"/>
    <col min="9" max="9" width="18.625" style="371" customWidth="1"/>
    <col min="10" max="10" width="14.5" style="371" customWidth="1"/>
    <col min="11" max="11" width="17.375" style="371" customWidth="1"/>
    <col min="12" max="12" width="15.125" style="371" customWidth="1"/>
    <col min="13" max="13" width="18.5" style="371" customWidth="1"/>
    <col min="14" max="14" width="17" style="371" customWidth="1"/>
    <col min="15" max="15" width="17.625" style="371" customWidth="1"/>
    <col min="16" max="16" width="9" style="371" customWidth="1"/>
    <col min="17" max="17" width="17.75" style="3" customWidth="1"/>
    <col min="18" max="18" width="18.375" style="3" customWidth="1"/>
    <col min="19" max="19" width="9.125" style="3" customWidth="1"/>
    <col min="20" max="20" width="9" style="3" customWidth="1"/>
    <col min="21" max="21" width="22" style="3" customWidth="1"/>
    <col min="22" max="22" width="22.625" style="3" customWidth="1"/>
    <col min="23" max="23" width="14.875" style="3" customWidth="1"/>
    <col min="24" max="24" width="10.625" style="2" customWidth="1"/>
    <col min="25" max="25" width="9.25" style="2" customWidth="1"/>
    <col min="26" max="26" width="11.125" style="2" customWidth="1"/>
    <col min="27" max="27" width="11.875" style="2" customWidth="1"/>
    <col min="28" max="28" width="15.625" style="2" customWidth="1"/>
    <col min="29" max="30" width="15.875" style="2" customWidth="1"/>
    <col min="31" max="31" width="20.75" style="2" customWidth="1"/>
    <col min="32" max="32" width="18.375" style="2" customWidth="1"/>
    <col min="33" max="33" width="29" style="2" customWidth="1"/>
    <col min="34" max="253" width="9" style="2" customWidth="1"/>
    <col min="254" max="254" width="3.875" style="2" bestFit="1" customWidth="1"/>
    <col min="255" max="255" width="16" style="2" bestFit="1" customWidth="1"/>
    <col min="256" max="16384" width="16.625" style="2"/>
  </cols>
  <sheetData>
    <row r="1" spans="1:52" ht="18.75" x14ac:dyDescent="0.25">
      <c r="P1" s="175"/>
      <c r="AD1" s="211"/>
    </row>
    <row r="2" spans="1:52" ht="18.75" x14ac:dyDescent="0.3">
      <c r="P2" s="174"/>
      <c r="AD2" s="167"/>
    </row>
    <row r="3" spans="1:52" ht="18.75" x14ac:dyDescent="0.3">
      <c r="P3" s="174"/>
      <c r="AD3" s="167"/>
    </row>
    <row r="4" spans="1:52" ht="18.75" x14ac:dyDescent="0.3">
      <c r="A4" s="408"/>
      <c r="B4" s="408"/>
      <c r="C4" s="408"/>
      <c r="D4" s="408"/>
      <c r="E4" s="408"/>
      <c r="F4" s="408"/>
      <c r="G4" s="408"/>
      <c r="H4" s="408"/>
      <c r="I4" s="408"/>
      <c r="J4" s="408"/>
      <c r="K4" s="408"/>
      <c r="L4" s="408"/>
      <c r="M4" s="408"/>
      <c r="N4" s="408"/>
      <c r="O4" s="408"/>
      <c r="P4" s="408"/>
      <c r="AD4" s="167"/>
    </row>
    <row r="5" spans="1:52" ht="16.5" x14ac:dyDescent="0.25">
      <c r="A5" s="408" t="s">
        <v>819</v>
      </c>
      <c r="B5" s="408"/>
      <c r="C5" s="408"/>
      <c r="D5" s="408"/>
      <c r="E5" s="408"/>
      <c r="F5" s="408"/>
      <c r="G5" s="408"/>
      <c r="H5" s="408"/>
      <c r="I5" s="408"/>
      <c r="J5" s="408"/>
      <c r="K5" s="408"/>
      <c r="L5" s="408"/>
      <c r="M5" s="408"/>
      <c r="N5" s="408"/>
      <c r="O5" s="408"/>
      <c r="P5" s="408"/>
      <c r="Q5" s="255"/>
      <c r="R5" s="255"/>
      <c r="S5" s="255"/>
      <c r="T5" s="255"/>
      <c r="U5" s="255"/>
      <c r="V5" s="255"/>
      <c r="W5" s="255"/>
      <c r="X5" s="255"/>
      <c r="Y5" s="255"/>
      <c r="Z5" s="255"/>
      <c r="AA5" s="255"/>
      <c r="AB5" s="255"/>
      <c r="AC5" s="255"/>
      <c r="AD5" s="255"/>
      <c r="AE5" s="255"/>
      <c r="AF5" s="255"/>
      <c r="AG5" s="255"/>
    </row>
    <row r="6" spans="1:52" ht="16.5" x14ac:dyDescent="0.25">
      <c r="A6" s="407"/>
      <c r="B6" s="407"/>
      <c r="C6" s="407"/>
      <c r="D6" s="407"/>
      <c r="E6" s="407"/>
      <c r="F6" s="407"/>
      <c r="G6" s="407"/>
      <c r="H6" s="407"/>
      <c r="I6" s="407"/>
      <c r="J6" s="407"/>
      <c r="K6" s="407"/>
      <c r="L6" s="407"/>
      <c r="M6" s="407"/>
      <c r="N6" s="407"/>
      <c r="O6" s="407"/>
      <c r="P6" s="407"/>
      <c r="Q6" s="255"/>
      <c r="R6" s="255"/>
      <c r="S6" s="255"/>
      <c r="T6" s="255"/>
      <c r="U6" s="255"/>
      <c r="V6" s="255"/>
      <c r="W6" s="255"/>
      <c r="X6" s="255"/>
      <c r="Y6" s="255"/>
      <c r="Z6" s="255"/>
      <c r="AA6" s="255"/>
      <c r="AB6" s="255"/>
      <c r="AC6" s="255"/>
      <c r="AD6" s="255"/>
      <c r="AE6" s="255"/>
      <c r="AF6" s="255"/>
      <c r="AG6" s="255"/>
    </row>
    <row r="7" spans="1:52" ht="15.75" x14ac:dyDescent="0.25">
      <c r="A7" s="427" t="s">
        <v>818</v>
      </c>
      <c r="B7" s="427"/>
      <c r="C7" s="427"/>
      <c r="D7" s="427"/>
      <c r="E7" s="427"/>
      <c r="F7" s="427"/>
      <c r="G7" s="427"/>
      <c r="H7" s="427"/>
      <c r="I7" s="427"/>
      <c r="J7" s="427"/>
      <c r="K7" s="427"/>
      <c r="L7" s="427"/>
      <c r="M7" s="427"/>
      <c r="N7" s="427"/>
      <c r="O7" s="427"/>
      <c r="P7" s="427"/>
      <c r="Q7" s="75"/>
      <c r="R7" s="75"/>
      <c r="S7" s="75"/>
      <c r="T7" s="75"/>
      <c r="U7" s="75"/>
      <c r="V7" s="75"/>
      <c r="W7" s="75"/>
      <c r="X7" s="75"/>
      <c r="Y7" s="75"/>
      <c r="Z7" s="75"/>
      <c r="AA7" s="75"/>
      <c r="AB7" s="75"/>
      <c r="AC7" s="75"/>
      <c r="AD7" s="75"/>
      <c r="AE7" s="75"/>
      <c r="AF7" s="75"/>
      <c r="AG7" s="75"/>
    </row>
    <row r="8" spans="1:52" ht="15.75" x14ac:dyDescent="0.25">
      <c r="A8" s="426" t="s">
        <v>56</v>
      </c>
      <c r="B8" s="426"/>
      <c r="C8" s="426"/>
      <c r="D8" s="426"/>
      <c r="E8" s="426"/>
      <c r="F8" s="426"/>
      <c r="G8" s="426"/>
      <c r="H8" s="426"/>
      <c r="I8" s="426"/>
      <c r="J8" s="426"/>
      <c r="K8" s="426"/>
      <c r="L8" s="426"/>
      <c r="M8" s="426"/>
      <c r="N8" s="426"/>
      <c r="O8" s="426"/>
      <c r="P8" s="426"/>
      <c r="Q8" s="168"/>
      <c r="R8" s="168"/>
      <c r="S8" s="168"/>
      <c r="T8" s="168"/>
      <c r="U8" s="168"/>
      <c r="V8" s="168"/>
      <c r="W8" s="168"/>
      <c r="X8" s="168"/>
      <c r="Y8" s="168"/>
      <c r="Z8" s="168"/>
      <c r="AA8" s="168"/>
      <c r="AB8" s="168"/>
      <c r="AC8" s="168"/>
      <c r="AD8" s="168"/>
      <c r="AE8" s="168"/>
      <c r="AF8" s="168"/>
      <c r="AG8" s="168"/>
    </row>
    <row r="9" spans="1:52" x14ac:dyDescent="0.25">
      <c r="A9" s="425"/>
      <c r="B9" s="425"/>
      <c r="C9" s="425"/>
      <c r="D9" s="425"/>
      <c r="E9" s="425"/>
      <c r="F9" s="425"/>
      <c r="G9" s="425"/>
      <c r="H9" s="425"/>
      <c r="I9" s="425"/>
      <c r="J9" s="425"/>
      <c r="K9" s="425"/>
      <c r="L9" s="425"/>
      <c r="M9" s="425"/>
      <c r="N9" s="425"/>
      <c r="O9" s="425"/>
      <c r="P9" s="425"/>
      <c r="Q9" s="405"/>
      <c r="R9" s="405"/>
      <c r="S9" s="405"/>
      <c r="T9" s="405"/>
      <c r="U9" s="405"/>
      <c r="V9" s="405"/>
      <c r="W9" s="405"/>
      <c r="X9" s="405"/>
      <c r="Y9" s="405"/>
      <c r="Z9" s="405"/>
      <c r="AA9" s="405"/>
      <c r="AB9" s="405"/>
      <c r="AC9" s="405"/>
      <c r="AD9" s="405"/>
      <c r="AE9" s="405"/>
      <c r="AF9" s="405"/>
      <c r="AG9" s="405"/>
    </row>
    <row r="10" spans="1:52" ht="18" customHeight="1" x14ac:dyDescent="0.25">
      <c r="A10" s="58" t="s">
        <v>60</v>
      </c>
      <c r="B10" s="58"/>
      <c r="C10" s="58"/>
      <c r="D10" s="58"/>
      <c r="E10" s="58"/>
      <c r="F10" s="58"/>
      <c r="G10" s="58"/>
      <c r="H10" s="58"/>
      <c r="I10" s="58"/>
      <c r="J10" s="58"/>
      <c r="K10" s="58"/>
      <c r="L10" s="58"/>
      <c r="M10" s="58"/>
      <c r="N10" s="58"/>
      <c r="O10" s="58"/>
      <c r="P10" s="58"/>
      <c r="Q10" s="404"/>
      <c r="R10" s="404"/>
      <c r="S10" s="404"/>
      <c r="T10" s="404"/>
      <c r="U10" s="404"/>
      <c r="V10" s="404"/>
      <c r="W10" s="404"/>
      <c r="X10" s="404"/>
      <c r="Y10" s="404"/>
      <c r="Z10" s="404"/>
      <c r="AA10" s="404"/>
      <c r="AB10" s="404"/>
      <c r="AC10" s="404"/>
      <c r="AD10" s="404"/>
      <c r="AE10" s="404"/>
      <c r="AF10" s="404"/>
      <c r="AG10" s="404"/>
    </row>
    <row r="11" spans="1:52" ht="18" customHeight="1" x14ac:dyDescent="0.25">
      <c r="A11" s="48"/>
      <c r="B11" s="48"/>
      <c r="C11" s="48"/>
      <c r="D11" s="48"/>
      <c r="E11" s="48"/>
      <c r="F11" s="48"/>
      <c r="G11" s="48"/>
      <c r="H11" s="48"/>
      <c r="I11" s="48"/>
      <c r="J11" s="48"/>
      <c r="K11" s="48"/>
      <c r="L11" s="48"/>
      <c r="M11" s="48"/>
      <c r="N11" s="48"/>
      <c r="O11" s="48"/>
      <c r="P11" s="48"/>
      <c r="Q11" s="404"/>
      <c r="R11" s="404"/>
      <c r="S11" s="404"/>
      <c r="T11" s="404"/>
      <c r="U11" s="404"/>
      <c r="V11" s="404"/>
      <c r="W11" s="404"/>
      <c r="X11" s="404"/>
      <c r="Y11" s="404"/>
      <c r="Z11" s="404"/>
      <c r="AA11" s="404"/>
      <c r="AB11" s="404"/>
      <c r="AC11" s="404"/>
      <c r="AD11" s="404"/>
      <c r="AE11" s="404"/>
      <c r="AF11" s="404"/>
      <c r="AG11" s="404"/>
    </row>
    <row r="12" spans="1:52" ht="18.75" x14ac:dyDescent="0.3">
      <c r="A12" s="58" t="s">
        <v>817</v>
      </c>
      <c r="B12" s="58"/>
      <c r="C12" s="58"/>
      <c r="D12" s="58"/>
      <c r="E12" s="58"/>
      <c r="F12" s="58"/>
      <c r="G12" s="58"/>
      <c r="H12" s="58"/>
      <c r="I12" s="58"/>
      <c r="J12" s="58"/>
      <c r="K12" s="58"/>
      <c r="L12" s="58"/>
      <c r="M12" s="58"/>
      <c r="N12" s="58"/>
      <c r="O12" s="58"/>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ht="16.5" customHeight="1" x14ac:dyDescent="0.25">
      <c r="A13" s="424" t="s">
        <v>816</v>
      </c>
      <c r="B13" s="424"/>
      <c r="C13" s="424"/>
      <c r="D13" s="424"/>
      <c r="E13" s="424"/>
      <c r="F13" s="424"/>
      <c r="G13" s="424"/>
      <c r="H13" s="424"/>
      <c r="I13" s="424"/>
      <c r="J13" s="424"/>
      <c r="K13" s="424"/>
      <c r="L13" s="424"/>
      <c r="M13" s="424"/>
      <c r="N13" s="424"/>
      <c r="O13" s="424"/>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row>
    <row r="14" spans="1:52" x14ac:dyDescent="0.25">
      <c r="A14" s="40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row>
    <row r="15" spans="1:52" ht="59.25" customHeight="1" x14ac:dyDescent="0.25">
      <c r="A15" s="423" t="s">
        <v>815</v>
      </c>
      <c r="B15" s="421" t="s">
        <v>814</v>
      </c>
      <c r="C15" s="421" t="s">
        <v>813</v>
      </c>
      <c r="D15" s="422" t="s">
        <v>812</v>
      </c>
      <c r="E15" s="422"/>
      <c r="F15" s="422"/>
      <c r="G15" s="421" t="s">
        <v>811</v>
      </c>
      <c r="H15" s="420" t="s">
        <v>810</v>
      </c>
      <c r="I15" s="419"/>
      <c r="J15" s="420" t="s">
        <v>809</v>
      </c>
      <c r="K15" s="419"/>
      <c r="L15" s="420" t="s">
        <v>808</v>
      </c>
      <c r="M15" s="419"/>
      <c r="N15" s="420" t="s">
        <v>807</v>
      </c>
      <c r="O15" s="419"/>
      <c r="R15" s="371"/>
    </row>
    <row r="16" spans="1:52" ht="78.75" x14ac:dyDescent="0.25">
      <c r="A16" s="418"/>
      <c r="B16" s="416"/>
      <c r="C16" s="416"/>
      <c r="D16" s="417" t="s">
        <v>806</v>
      </c>
      <c r="E16" s="417" t="s">
        <v>805</v>
      </c>
      <c r="F16" s="417" t="s">
        <v>804</v>
      </c>
      <c r="G16" s="416"/>
      <c r="H16" s="411" t="s">
        <v>330</v>
      </c>
      <c r="I16" s="411" t="s">
        <v>331</v>
      </c>
      <c r="J16" s="411" t="s">
        <v>330</v>
      </c>
      <c r="K16" s="411" t="s">
        <v>331</v>
      </c>
      <c r="L16" s="411" t="s">
        <v>330</v>
      </c>
      <c r="M16" s="411" t="s">
        <v>329</v>
      </c>
      <c r="N16" s="411" t="s">
        <v>330</v>
      </c>
      <c r="O16" s="411" t="s">
        <v>329</v>
      </c>
    </row>
    <row r="17" spans="1:15" ht="15.75" x14ac:dyDescent="0.25">
      <c r="A17" s="412">
        <v>1</v>
      </c>
      <c r="B17" s="411">
        <v>2</v>
      </c>
      <c r="C17" s="411">
        <v>3</v>
      </c>
      <c r="D17" s="411">
        <v>4</v>
      </c>
      <c r="E17" s="411">
        <v>5</v>
      </c>
      <c r="F17" s="411">
        <v>6</v>
      </c>
      <c r="G17" s="411">
        <v>7</v>
      </c>
      <c r="H17" s="411">
        <v>8</v>
      </c>
      <c r="I17" s="411">
        <v>9</v>
      </c>
      <c r="J17" s="411">
        <v>10</v>
      </c>
      <c r="K17" s="411">
        <v>11</v>
      </c>
      <c r="L17" s="411">
        <v>12</v>
      </c>
      <c r="M17" s="411">
        <v>13</v>
      </c>
      <c r="N17" s="411">
        <v>14</v>
      </c>
      <c r="O17" s="411">
        <v>15</v>
      </c>
    </row>
    <row r="18" spans="1:15" ht="38.25" customHeight="1" x14ac:dyDescent="0.25">
      <c r="A18" s="412" t="s">
        <v>208</v>
      </c>
      <c r="B18" s="411" t="s">
        <v>727</v>
      </c>
      <c r="C18" s="411" t="s">
        <v>803</v>
      </c>
      <c r="D18" s="411" t="s">
        <v>115</v>
      </c>
      <c r="E18" s="411" t="s">
        <v>115</v>
      </c>
      <c r="F18" s="411" t="s">
        <v>115</v>
      </c>
      <c r="G18" s="411" t="s">
        <v>115</v>
      </c>
      <c r="H18" s="411" t="s">
        <v>115</v>
      </c>
      <c r="I18" s="411" t="s">
        <v>115</v>
      </c>
      <c r="J18" s="411" t="s">
        <v>115</v>
      </c>
      <c r="K18" s="411" t="s">
        <v>115</v>
      </c>
      <c r="L18" s="411" t="s">
        <v>115</v>
      </c>
      <c r="M18" s="411" t="s">
        <v>115</v>
      </c>
      <c r="N18" s="411" t="s">
        <v>115</v>
      </c>
      <c r="O18" s="411" t="s">
        <v>115</v>
      </c>
    </row>
    <row r="19" spans="1:15" ht="84" customHeight="1" x14ac:dyDescent="0.25">
      <c r="A19" s="412" t="s">
        <v>207</v>
      </c>
      <c r="B19" s="415" t="s">
        <v>802</v>
      </c>
      <c r="C19" s="411" t="s">
        <v>115</v>
      </c>
      <c r="D19" s="411" t="s">
        <v>115</v>
      </c>
      <c r="E19" s="411" t="s">
        <v>115</v>
      </c>
      <c r="F19" s="411" t="s">
        <v>115</v>
      </c>
      <c r="G19" s="411" t="s">
        <v>115</v>
      </c>
      <c r="H19" s="411" t="s">
        <v>115</v>
      </c>
      <c r="I19" s="411" t="s">
        <v>115</v>
      </c>
      <c r="J19" s="411" t="s">
        <v>115</v>
      </c>
      <c r="K19" s="411" t="s">
        <v>115</v>
      </c>
      <c r="L19" s="411" t="s">
        <v>115</v>
      </c>
      <c r="M19" s="411" t="s">
        <v>115</v>
      </c>
      <c r="N19" s="411" t="s">
        <v>115</v>
      </c>
      <c r="O19" s="411" t="s">
        <v>115</v>
      </c>
    </row>
    <row r="20" spans="1:15" ht="48" customHeight="1" x14ac:dyDescent="0.25">
      <c r="A20" s="414" t="s">
        <v>801</v>
      </c>
      <c r="B20" s="413" t="s">
        <v>773</v>
      </c>
      <c r="C20" s="411" t="s">
        <v>757</v>
      </c>
      <c r="D20" s="411"/>
      <c r="E20" s="411"/>
      <c r="F20" s="411"/>
      <c r="G20" s="411"/>
      <c r="H20" s="411"/>
      <c r="I20" s="411"/>
      <c r="J20" s="411"/>
      <c r="K20" s="411"/>
      <c r="L20" s="411"/>
      <c r="M20" s="411"/>
      <c r="N20" s="411"/>
      <c r="O20" s="411"/>
    </row>
    <row r="21" spans="1:15" ht="40.5" customHeight="1" x14ac:dyDescent="0.25">
      <c r="A21" s="414"/>
      <c r="B21" s="413"/>
      <c r="C21" s="411" t="s">
        <v>756</v>
      </c>
      <c r="D21" s="411"/>
      <c r="E21" s="411"/>
      <c r="F21" s="411"/>
      <c r="G21" s="411"/>
      <c r="H21" s="411"/>
      <c r="I21" s="411"/>
      <c r="J21" s="411"/>
      <c r="K21" s="411"/>
      <c r="L21" s="411"/>
      <c r="M21" s="411"/>
      <c r="N21" s="411"/>
      <c r="O21" s="411"/>
    </row>
    <row r="22" spans="1:15" ht="28.5" customHeight="1" x14ac:dyDescent="0.25">
      <c r="A22" s="414" t="s">
        <v>203</v>
      </c>
      <c r="B22" s="413" t="s">
        <v>761</v>
      </c>
      <c r="C22" s="411" t="s">
        <v>757</v>
      </c>
      <c r="D22" s="411"/>
      <c r="E22" s="411"/>
      <c r="F22" s="411"/>
      <c r="G22" s="411"/>
      <c r="H22" s="411"/>
      <c r="I22" s="411"/>
      <c r="J22" s="411"/>
      <c r="K22" s="411"/>
      <c r="L22" s="411"/>
      <c r="M22" s="411"/>
      <c r="N22" s="411"/>
      <c r="O22" s="411"/>
    </row>
    <row r="23" spans="1:15" ht="26.25" customHeight="1" x14ac:dyDescent="0.25">
      <c r="A23" s="414"/>
      <c r="B23" s="413"/>
      <c r="C23" s="411" t="s">
        <v>756</v>
      </c>
      <c r="D23" s="411"/>
      <c r="E23" s="411"/>
      <c r="F23" s="411"/>
      <c r="G23" s="411"/>
      <c r="H23" s="411"/>
      <c r="I23" s="411"/>
      <c r="J23" s="411"/>
      <c r="K23" s="411"/>
      <c r="L23" s="411"/>
      <c r="M23" s="411"/>
      <c r="N23" s="411"/>
      <c r="O23" s="411"/>
    </row>
    <row r="24" spans="1:15" ht="25.5" customHeight="1" x14ac:dyDescent="0.25">
      <c r="A24" s="414" t="s">
        <v>201</v>
      </c>
      <c r="B24" s="413" t="s">
        <v>736</v>
      </c>
      <c r="C24" s="411" t="s">
        <v>757</v>
      </c>
      <c r="D24" s="411"/>
      <c r="E24" s="411"/>
      <c r="F24" s="411"/>
      <c r="G24" s="411"/>
      <c r="H24" s="411"/>
      <c r="I24" s="411"/>
      <c r="J24" s="411"/>
      <c r="K24" s="411"/>
      <c r="L24" s="411"/>
      <c r="M24" s="411"/>
      <c r="N24" s="411"/>
      <c r="O24" s="411"/>
    </row>
    <row r="25" spans="1:15" ht="23.25" customHeight="1" x14ac:dyDescent="0.25">
      <c r="A25" s="414"/>
      <c r="B25" s="413"/>
      <c r="C25" s="411" t="s">
        <v>756</v>
      </c>
      <c r="D25" s="411"/>
      <c r="E25" s="411"/>
      <c r="F25" s="411"/>
      <c r="G25" s="411"/>
      <c r="H25" s="411"/>
      <c r="I25" s="411"/>
      <c r="J25" s="411"/>
      <c r="K25" s="411"/>
      <c r="L25" s="411"/>
      <c r="M25" s="411"/>
      <c r="N25" s="411"/>
      <c r="O25" s="411"/>
    </row>
    <row r="26" spans="1:15" ht="29.25" customHeight="1" x14ac:dyDescent="0.25">
      <c r="A26" s="414" t="s">
        <v>199</v>
      </c>
      <c r="B26" s="413" t="s">
        <v>734</v>
      </c>
      <c r="C26" s="411" t="s">
        <v>757</v>
      </c>
      <c r="D26" s="411"/>
      <c r="E26" s="411"/>
      <c r="F26" s="411"/>
      <c r="G26" s="411"/>
      <c r="H26" s="411"/>
      <c r="I26" s="411"/>
      <c r="J26" s="411"/>
      <c r="K26" s="411"/>
      <c r="L26" s="411"/>
      <c r="M26" s="411"/>
      <c r="N26" s="411"/>
      <c r="O26" s="411"/>
    </row>
    <row r="27" spans="1:15" ht="32.25" customHeight="1" x14ac:dyDescent="0.25">
      <c r="A27" s="414"/>
      <c r="B27" s="413"/>
      <c r="C27" s="411" t="s">
        <v>756</v>
      </c>
      <c r="D27" s="411"/>
      <c r="E27" s="411"/>
      <c r="F27" s="411"/>
      <c r="G27" s="411"/>
      <c r="H27" s="411"/>
      <c r="I27" s="411"/>
      <c r="J27" s="411"/>
      <c r="K27" s="411"/>
      <c r="L27" s="411"/>
      <c r="M27" s="411"/>
      <c r="N27" s="411"/>
      <c r="O27" s="411"/>
    </row>
    <row r="28" spans="1:15" ht="24.75" customHeight="1" x14ac:dyDescent="0.25">
      <c r="A28" s="414" t="s">
        <v>800</v>
      </c>
      <c r="B28" s="413" t="s">
        <v>732</v>
      </c>
      <c r="C28" s="411" t="s">
        <v>757</v>
      </c>
      <c r="D28" s="411"/>
      <c r="E28" s="411"/>
      <c r="F28" s="411"/>
      <c r="G28" s="411"/>
      <c r="H28" s="411"/>
      <c r="I28" s="411"/>
      <c r="J28" s="411"/>
      <c r="K28" s="411"/>
      <c r="L28" s="411"/>
      <c r="M28" s="411"/>
      <c r="N28" s="411"/>
      <c r="O28" s="411"/>
    </row>
    <row r="29" spans="1:15" ht="24.75" customHeight="1" x14ac:dyDescent="0.25">
      <c r="A29" s="414"/>
      <c r="B29" s="413"/>
      <c r="C29" s="411" t="s">
        <v>756</v>
      </c>
      <c r="D29" s="411"/>
      <c r="E29" s="411"/>
      <c r="F29" s="411"/>
      <c r="G29" s="411"/>
      <c r="H29" s="411"/>
      <c r="I29" s="411"/>
      <c r="J29" s="411"/>
      <c r="K29" s="411"/>
      <c r="L29" s="411"/>
      <c r="M29" s="411"/>
      <c r="N29" s="411"/>
      <c r="O29" s="411"/>
    </row>
    <row r="30" spans="1:15" ht="39.75" customHeight="1" x14ac:dyDescent="0.25">
      <c r="A30" s="414" t="s">
        <v>799</v>
      </c>
      <c r="B30" s="413" t="s">
        <v>768</v>
      </c>
      <c r="C30" s="411" t="s">
        <v>757</v>
      </c>
      <c r="D30" s="411"/>
      <c r="E30" s="411"/>
      <c r="F30" s="411"/>
      <c r="G30" s="411"/>
      <c r="H30" s="411"/>
      <c r="I30" s="411"/>
      <c r="J30" s="411"/>
      <c r="K30" s="411"/>
      <c r="L30" s="411"/>
      <c r="M30" s="411"/>
      <c r="N30" s="411"/>
      <c r="O30" s="411"/>
    </row>
    <row r="31" spans="1:15" ht="45" customHeight="1" x14ac:dyDescent="0.25">
      <c r="A31" s="414"/>
      <c r="B31" s="413"/>
      <c r="C31" s="411" t="s">
        <v>756</v>
      </c>
      <c r="D31" s="411"/>
      <c r="E31" s="411"/>
      <c r="F31" s="411"/>
      <c r="G31" s="411"/>
      <c r="H31" s="411"/>
      <c r="I31" s="411"/>
      <c r="J31" s="411"/>
      <c r="K31" s="411"/>
      <c r="L31" s="411"/>
      <c r="M31" s="411"/>
      <c r="N31" s="411"/>
      <c r="O31" s="411"/>
    </row>
    <row r="32" spans="1:15" ht="28.5" customHeight="1" x14ac:dyDescent="0.25">
      <c r="A32" s="414" t="s">
        <v>798</v>
      </c>
      <c r="B32" s="413" t="s">
        <v>761</v>
      </c>
      <c r="C32" s="411" t="s">
        <v>757</v>
      </c>
      <c r="D32" s="411"/>
      <c r="E32" s="411"/>
      <c r="F32" s="411"/>
      <c r="G32" s="411"/>
      <c r="H32" s="411"/>
      <c r="I32" s="411"/>
      <c r="J32" s="411"/>
      <c r="K32" s="411"/>
      <c r="L32" s="411"/>
      <c r="M32" s="411"/>
      <c r="N32" s="411"/>
      <c r="O32" s="411"/>
    </row>
    <row r="33" spans="1:15" ht="26.25" customHeight="1" x14ac:dyDescent="0.25">
      <c r="A33" s="414"/>
      <c r="B33" s="413"/>
      <c r="C33" s="411" t="s">
        <v>756</v>
      </c>
      <c r="D33" s="411"/>
      <c r="E33" s="411"/>
      <c r="F33" s="411"/>
      <c r="G33" s="411"/>
      <c r="H33" s="411"/>
      <c r="I33" s="411"/>
      <c r="J33" s="411"/>
      <c r="K33" s="411"/>
      <c r="L33" s="411"/>
      <c r="M33" s="411"/>
      <c r="N33" s="411"/>
      <c r="O33" s="411"/>
    </row>
    <row r="34" spans="1:15" ht="30.75" customHeight="1" x14ac:dyDescent="0.25">
      <c r="A34" s="414" t="s">
        <v>797</v>
      </c>
      <c r="B34" s="413" t="s">
        <v>736</v>
      </c>
      <c r="C34" s="411" t="s">
        <v>757</v>
      </c>
      <c r="D34" s="411"/>
      <c r="E34" s="411"/>
      <c r="F34" s="411"/>
      <c r="G34" s="411"/>
      <c r="H34" s="411"/>
      <c r="I34" s="411"/>
      <c r="J34" s="411"/>
      <c r="K34" s="411"/>
      <c r="L34" s="411"/>
      <c r="M34" s="411"/>
      <c r="N34" s="411"/>
      <c r="O34" s="411"/>
    </row>
    <row r="35" spans="1:15" ht="30.75" customHeight="1" x14ac:dyDescent="0.25">
      <c r="A35" s="414"/>
      <c r="B35" s="413"/>
      <c r="C35" s="411" t="s">
        <v>756</v>
      </c>
      <c r="D35" s="411"/>
      <c r="E35" s="411"/>
      <c r="F35" s="411"/>
      <c r="G35" s="411"/>
      <c r="H35" s="411"/>
      <c r="I35" s="411"/>
      <c r="J35" s="411"/>
      <c r="K35" s="411"/>
      <c r="L35" s="411"/>
      <c r="M35" s="411"/>
      <c r="N35" s="411"/>
      <c r="O35" s="411"/>
    </row>
    <row r="36" spans="1:15" ht="30.75" customHeight="1" x14ac:dyDescent="0.25">
      <c r="A36" s="414" t="s">
        <v>796</v>
      </c>
      <c r="B36" s="413" t="s">
        <v>734</v>
      </c>
      <c r="C36" s="411" t="s">
        <v>757</v>
      </c>
      <c r="D36" s="411"/>
      <c r="E36" s="411"/>
      <c r="F36" s="411"/>
      <c r="G36" s="411"/>
      <c r="H36" s="411"/>
      <c r="I36" s="411"/>
      <c r="J36" s="411"/>
      <c r="K36" s="411"/>
      <c r="L36" s="411"/>
      <c r="M36" s="411"/>
      <c r="N36" s="411"/>
      <c r="O36" s="411"/>
    </row>
    <row r="37" spans="1:15" ht="27.75" customHeight="1" x14ac:dyDescent="0.25">
      <c r="A37" s="414"/>
      <c r="B37" s="413"/>
      <c r="C37" s="411" t="s">
        <v>756</v>
      </c>
      <c r="D37" s="411"/>
      <c r="E37" s="411"/>
      <c r="F37" s="411"/>
      <c r="G37" s="411"/>
      <c r="H37" s="411"/>
      <c r="I37" s="411"/>
      <c r="J37" s="411"/>
      <c r="K37" s="411"/>
      <c r="L37" s="411"/>
      <c r="M37" s="411"/>
      <c r="N37" s="411"/>
      <c r="O37" s="411"/>
    </row>
    <row r="38" spans="1:15" ht="30.75" customHeight="1" x14ac:dyDescent="0.25">
      <c r="A38" s="414" t="s">
        <v>795</v>
      </c>
      <c r="B38" s="413" t="s">
        <v>732</v>
      </c>
      <c r="C38" s="411" t="s">
        <v>757</v>
      </c>
      <c r="D38" s="411"/>
      <c r="E38" s="411"/>
      <c r="F38" s="411"/>
      <c r="G38" s="411"/>
      <c r="H38" s="411"/>
      <c r="I38" s="411"/>
      <c r="J38" s="411"/>
      <c r="K38" s="411"/>
      <c r="L38" s="411"/>
      <c r="M38" s="411"/>
      <c r="N38" s="411"/>
      <c r="O38" s="411"/>
    </row>
    <row r="39" spans="1:15" ht="32.25" customHeight="1" x14ac:dyDescent="0.25">
      <c r="A39" s="414"/>
      <c r="B39" s="413"/>
      <c r="C39" s="411" t="s">
        <v>756</v>
      </c>
      <c r="D39" s="411"/>
      <c r="E39" s="411"/>
      <c r="F39" s="411"/>
      <c r="G39" s="411"/>
      <c r="H39" s="411"/>
      <c r="I39" s="411"/>
      <c r="J39" s="411"/>
      <c r="K39" s="411"/>
      <c r="L39" s="411"/>
      <c r="M39" s="411"/>
      <c r="N39" s="411"/>
      <c r="O39" s="411"/>
    </row>
    <row r="40" spans="1:15" ht="40.5" customHeight="1" x14ac:dyDescent="0.25">
      <c r="A40" s="414" t="s">
        <v>794</v>
      </c>
      <c r="B40" s="413" t="s">
        <v>763</v>
      </c>
      <c r="C40" s="411" t="s">
        <v>757</v>
      </c>
      <c r="D40" s="411"/>
      <c r="E40" s="411"/>
      <c r="F40" s="411"/>
      <c r="G40" s="411"/>
      <c r="H40" s="411"/>
      <c r="I40" s="411"/>
      <c r="J40" s="411"/>
      <c r="K40" s="411"/>
      <c r="L40" s="411"/>
      <c r="M40" s="411"/>
      <c r="N40" s="411"/>
      <c r="O40" s="411"/>
    </row>
    <row r="41" spans="1:15" ht="33" customHeight="1" x14ac:dyDescent="0.25">
      <c r="A41" s="414"/>
      <c r="B41" s="413"/>
      <c r="C41" s="411" t="s">
        <v>756</v>
      </c>
      <c r="D41" s="411"/>
      <c r="E41" s="411"/>
      <c r="F41" s="411"/>
      <c r="G41" s="411"/>
      <c r="H41" s="411"/>
      <c r="I41" s="411"/>
      <c r="J41" s="411"/>
      <c r="K41" s="411"/>
      <c r="L41" s="411"/>
      <c r="M41" s="411"/>
      <c r="N41" s="411"/>
      <c r="O41" s="411"/>
    </row>
    <row r="42" spans="1:15" ht="27" customHeight="1" x14ac:dyDescent="0.25">
      <c r="A42" s="414" t="s">
        <v>793</v>
      </c>
      <c r="B42" s="413" t="s">
        <v>761</v>
      </c>
      <c r="C42" s="411" t="s">
        <v>757</v>
      </c>
      <c r="D42" s="411"/>
      <c r="E42" s="411"/>
      <c r="F42" s="411"/>
      <c r="G42" s="411"/>
      <c r="H42" s="411"/>
      <c r="I42" s="411"/>
      <c r="J42" s="411"/>
      <c r="K42" s="411"/>
      <c r="L42" s="411"/>
      <c r="M42" s="411"/>
      <c r="N42" s="411"/>
      <c r="O42" s="411"/>
    </row>
    <row r="43" spans="1:15" ht="30.75" customHeight="1" x14ac:dyDescent="0.25">
      <c r="A43" s="414"/>
      <c r="B43" s="413"/>
      <c r="C43" s="411" t="s">
        <v>756</v>
      </c>
      <c r="D43" s="411"/>
      <c r="E43" s="411"/>
      <c r="F43" s="411"/>
      <c r="G43" s="411"/>
      <c r="H43" s="411"/>
      <c r="I43" s="411"/>
      <c r="J43" s="411"/>
      <c r="K43" s="411"/>
      <c r="L43" s="411"/>
      <c r="M43" s="411"/>
      <c r="N43" s="411"/>
      <c r="O43" s="411"/>
    </row>
    <row r="44" spans="1:15" ht="30.75" customHeight="1" x14ac:dyDescent="0.25">
      <c r="A44" s="414" t="s">
        <v>792</v>
      </c>
      <c r="B44" s="413" t="s">
        <v>736</v>
      </c>
      <c r="C44" s="411" t="s">
        <v>757</v>
      </c>
      <c r="D44" s="411"/>
      <c r="E44" s="411"/>
      <c r="F44" s="411"/>
      <c r="G44" s="411"/>
      <c r="H44" s="411"/>
      <c r="I44" s="411"/>
      <c r="J44" s="411"/>
      <c r="K44" s="411"/>
      <c r="L44" s="411"/>
      <c r="M44" s="411"/>
      <c r="N44" s="411"/>
      <c r="O44" s="411"/>
    </row>
    <row r="45" spans="1:15" ht="29.25" customHeight="1" x14ac:dyDescent="0.25">
      <c r="A45" s="414"/>
      <c r="B45" s="413"/>
      <c r="C45" s="411" t="s">
        <v>756</v>
      </c>
      <c r="D45" s="411"/>
      <c r="E45" s="411"/>
      <c r="F45" s="411"/>
      <c r="G45" s="411"/>
      <c r="H45" s="411"/>
      <c r="I45" s="411"/>
      <c r="J45" s="411"/>
      <c r="K45" s="411"/>
      <c r="L45" s="411"/>
      <c r="M45" s="411"/>
      <c r="N45" s="411"/>
      <c r="O45" s="411"/>
    </row>
    <row r="46" spans="1:15" ht="31.5" customHeight="1" x14ac:dyDescent="0.25">
      <c r="A46" s="414" t="s">
        <v>791</v>
      </c>
      <c r="B46" s="413" t="s">
        <v>734</v>
      </c>
      <c r="C46" s="411" t="s">
        <v>757</v>
      </c>
      <c r="D46" s="411"/>
      <c r="E46" s="411"/>
      <c r="F46" s="411"/>
      <c r="G46" s="411"/>
      <c r="H46" s="411"/>
      <c r="I46" s="411"/>
      <c r="J46" s="411"/>
      <c r="K46" s="411"/>
      <c r="L46" s="411"/>
      <c r="M46" s="411"/>
      <c r="N46" s="411"/>
      <c r="O46" s="411"/>
    </row>
    <row r="47" spans="1:15" ht="30.75" customHeight="1" x14ac:dyDescent="0.25">
      <c r="A47" s="414"/>
      <c r="B47" s="413"/>
      <c r="C47" s="411" t="s">
        <v>756</v>
      </c>
      <c r="D47" s="411"/>
      <c r="E47" s="411"/>
      <c r="F47" s="411"/>
      <c r="G47" s="411"/>
      <c r="H47" s="411"/>
      <c r="I47" s="411"/>
      <c r="J47" s="411"/>
      <c r="K47" s="411"/>
      <c r="L47" s="411"/>
      <c r="M47" s="411"/>
      <c r="N47" s="411"/>
      <c r="O47" s="411"/>
    </row>
    <row r="48" spans="1:15" ht="27.75" customHeight="1" x14ac:dyDescent="0.25">
      <c r="A48" s="414" t="s">
        <v>790</v>
      </c>
      <c r="B48" s="413" t="s">
        <v>732</v>
      </c>
      <c r="C48" s="411" t="s">
        <v>757</v>
      </c>
      <c r="D48" s="411"/>
      <c r="E48" s="411"/>
      <c r="F48" s="411"/>
      <c r="G48" s="411"/>
      <c r="H48" s="411"/>
      <c r="I48" s="411"/>
      <c r="J48" s="411"/>
      <c r="K48" s="411"/>
      <c r="L48" s="411"/>
      <c r="M48" s="411"/>
      <c r="N48" s="411"/>
      <c r="O48" s="411"/>
    </row>
    <row r="49" spans="1:15" ht="27.75" customHeight="1" x14ac:dyDescent="0.25">
      <c r="A49" s="414"/>
      <c r="B49" s="413"/>
      <c r="C49" s="411" t="s">
        <v>756</v>
      </c>
      <c r="D49" s="411"/>
      <c r="E49" s="411"/>
      <c r="F49" s="411"/>
      <c r="G49" s="411"/>
      <c r="H49" s="411"/>
      <c r="I49" s="411"/>
      <c r="J49" s="410"/>
      <c r="K49" s="410"/>
      <c r="L49" s="410"/>
      <c r="M49" s="410"/>
      <c r="N49" s="410"/>
      <c r="O49" s="410"/>
    </row>
    <row r="50" spans="1:15" ht="102.75" customHeight="1" x14ac:dyDescent="0.25">
      <c r="A50" s="412" t="s">
        <v>789</v>
      </c>
      <c r="B50" s="410" t="s">
        <v>754</v>
      </c>
      <c r="C50" s="411" t="s">
        <v>745</v>
      </c>
      <c r="D50" s="411"/>
      <c r="E50" s="411"/>
      <c r="F50" s="411"/>
      <c r="G50" s="411"/>
      <c r="H50" s="411"/>
      <c r="I50" s="411"/>
      <c r="J50" s="410"/>
      <c r="K50" s="410"/>
      <c r="L50" s="410"/>
      <c r="M50" s="410"/>
      <c r="N50" s="410"/>
      <c r="O50" s="410"/>
    </row>
    <row r="51" spans="1:15" ht="39.75" customHeight="1" x14ac:dyDescent="0.25">
      <c r="A51" s="412" t="s">
        <v>788</v>
      </c>
      <c r="B51" s="410" t="s">
        <v>752</v>
      </c>
      <c r="C51" s="411" t="s">
        <v>745</v>
      </c>
      <c r="D51" s="411"/>
      <c r="E51" s="411"/>
      <c r="F51" s="411"/>
      <c r="G51" s="411"/>
      <c r="H51" s="411"/>
      <c r="I51" s="411"/>
      <c r="J51" s="410"/>
      <c r="K51" s="410"/>
      <c r="L51" s="410"/>
      <c r="M51" s="410"/>
      <c r="N51" s="410"/>
      <c r="O51" s="410"/>
    </row>
    <row r="52" spans="1:15" ht="47.25" x14ac:dyDescent="0.25">
      <c r="A52" s="412" t="s">
        <v>787</v>
      </c>
      <c r="B52" s="410" t="s">
        <v>750</v>
      </c>
      <c r="C52" s="411" t="s">
        <v>745</v>
      </c>
      <c r="D52" s="411"/>
      <c r="E52" s="411"/>
      <c r="F52" s="411"/>
      <c r="G52" s="411"/>
      <c r="H52" s="411"/>
      <c r="I52" s="411"/>
      <c r="J52" s="410"/>
      <c r="K52" s="410"/>
      <c r="L52" s="410"/>
      <c r="M52" s="410"/>
      <c r="N52" s="410"/>
      <c r="O52" s="410"/>
    </row>
    <row r="53" spans="1:15" ht="54.75" customHeight="1" x14ac:dyDescent="0.25">
      <c r="A53" s="412" t="s">
        <v>786</v>
      </c>
      <c r="B53" s="410" t="s">
        <v>748</v>
      </c>
      <c r="C53" s="411" t="s">
        <v>745</v>
      </c>
      <c r="D53" s="411"/>
      <c r="E53" s="411"/>
      <c r="F53" s="411"/>
      <c r="G53" s="411"/>
      <c r="H53" s="411"/>
      <c r="I53" s="411"/>
      <c r="J53" s="410"/>
      <c r="K53" s="410"/>
      <c r="L53" s="410"/>
      <c r="M53" s="410"/>
      <c r="N53" s="410"/>
      <c r="O53" s="410"/>
    </row>
    <row r="54" spans="1:15" ht="48.75" customHeight="1" x14ac:dyDescent="0.25">
      <c r="A54" s="412" t="s">
        <v>785</v>
      </c>
      <c r="B54" s="410" t="s">
        <v>746</v>
      </c>
      <c r="C54" s="411" t="s">
        <v>745</v>
      </c>
      <c r="D54" s="411"/>
      <c r="E54" s="411"/>
      <c r="F54" s="411"/>
      <c r="G54" s="411"/>
      <c r="H54" s="411"/>
      <c r="I54" s="411"/>
      <c r="J54" s="410"/>
      <c r="K54" s="410"/>
      <c r="L54" s="410"/>
      <c r="M54" s="410"/>
      <c r="N54" s="410"/>
      <c r="O54" s="410"/>
    </row>
    <row r="55" spans="1:15" ht="29.25" customHeight="1" x14ac:dyDescent="0.25">
      <c r="A55" s="414" t="s">
        <v>784</v>
      </c>
      <c r="B55" s="413" t="s">
        <v>743</v>
      </c>
      <c r="C55" s="411" t="s">
        <v>436</v>
      </c>
      <c r="D55" s="411"/>
      <c r="E55" s="411"/>
      <c r="F55" s="411"/>
      <c r="G55" s="411"/>
      <c r="H55" s="411"/>
      <c r="I55" s="411"/>
      <c r="J55" s="410"/>
      <c r="K55" s="410"/>
      <c r="L55" s="410"/>
      <c r="M55" s="410"/>
      <c r="N55" s="410"/>
      <c r="O55" s="410"/>
    </row>
    <row r="56" spans="1:15" ht="27.75" customHeight="1" x14ac:dyDescent="0.25">
      <c r="A56" s="414"/>
      <c r="B56" s="413"/>
      <c r="C56" s="411" t="s">
        <v>731</v>
      </c>
      <c r="D56" s="411"/>
      <c r="E56" s="411"/>
      <c r="F56" s="411"/>
      <c r="G56" s="411"/>
      <c r="H56" s="411"/>
      <c r="I56" s="411"/>
      <c r="J56" s="410"/>
      <c r="K56" s="410"/>
      <c r="L56" s="410"/>
      <c r="M56" s="410"/>
      <c r="N56" s="410"/>
      <c r="O56" s="410"/>
    </row>
    <row r="57" spans="1:15" ht="27.75" customHeight="1" x14ac:dyDescent="0.25">
      <c r="A57" s="414"/>
      <c r="B57" s="413"/>
      <c r="C57" s="411" t="s">
        <v>730</v>
      </c>
      <c r="D57" s="411"/>
      <c r="E57" s="411"/>
      <c r="F57" s="411"/>
      <c r="G57" s="411"/>
      <c r="H57" s="411"/>
      <c r="I57" s="411"/>
      <c r="J57" s="410"/>
      <c r="K57" s="410"/>
      <c r="L57" s="410"/>
      <c r="M57" s="410"/>
      <c r="N57" s="410"/>
      <c r="O57" s="410"/>
    </row>
    <row r="58" spans="1:15" ht="24" customHeight="1" x14ac:dyDescent="0.25">
      <c r="A58" s="414"/>
      <c r="B58" s="413"/>
      <c r="C58" s="411" t="s">
        <v>729</v>
      </c>
      <c r="D58" s="411"/>
      <c r="E58" s="411"/>
      <c r="F58" s="411"/>
      <c r="G58" s="411"/>
      <c r="H58" s="411"/>
      <c r="I58" s="411"/>
      <c r="J58" s="410"/>
      <c r="K58" s="410"/>
      <c r="L58" s="410"/>
      <c r="M58" s="410"/>
      <c r="N58" s="410"/>
      <c r="O58" s="410"/>
    </row>
    <row r="59" spans="1:15" ht="15.75" x14ac:dyDescent="0.25">
      <c r="A59" s="414" t="s">
        <v>783</v>
      </c>
      <c r="B59" s="413" t="s">
        <v>736</v>
      </c>
      <c r="C59" s="411" t="s">
        <v>436</v>
      </c>
      <c r="D59" s="411"/>
      <c r="E59" s="411"/>
      <c r="F59" s="411"/>
      <c r="G59" s="411"/>
      <c r="H59" s="411"/>
      <c r="I59" s="411"/>
      <c r="J59" s="410"/>
      <c r="K59" s="410"/>
      <c r="L59" s="410"/>
      <c r="M59" s="410"/>
      <c r="N59" s="410"/>
      <c r="O59" s="410"/>
    </row>
    <row r="60" spans="1:15" ht="15.75" x14ac:dyDescent="0.25">
      <c r="A60" s="414"/>
      <c r="B60" s="413"/>
      <c r="C60" s="411" t="s">
        <v>731</v>
      </c>
      <c r="D60" s="411"/>
      <c r="E60" s="411"/>
      <c r="F60" s="411"/>
      <c r="G60" s="411"/>
      <c r="H60" s="411"/>
      <c r="I60" s="411"/>
      <c r="J60" s="410"/>
      <c r="K60" s="410"/>
      <c r="L60" s="410"/>
      <c r="M60" s="410"/>
      <c r="N60" s="410"/>
      <c r="O60" s="410"/>
    </row>
    <row r="61" spans="1:15" ht="15.75" x14ac:dyDescent="0.25">
      <c r="A61" s="414"/>
      <c r="B61" s="413"/>
      <c r="C61" s="411" t="s">
        <v>730</v>
      </c>
      <c r="D61" s="411"/>
      <c r="E61" s="411"/>
      <c r="F61" s="411"/>
      <c r="G61" s="411"/>
      <c r="H61" s="411"/>
      <c r="I61" s="411"/>
      <c r="J61" s="410"/>
      <c r="K61" s="410"/>
      <c r="L61" s="410"/>
      <c r="M61" s="410"/>
      <c r="N61" s="410"/>
      <c r="O61" s="410"/>
    </row>
    <row r="62" spans="1:15" ht="18.75" x14ac:dyDescent="0.25">
      <c r="A62" s="414"/>
      <c r="B62" s="413"/>
      <c r="C62" s="411" t="s">
        <v>729</v>
      </c>
      <c r="D62" s="411"/>
      <c r="E62" s="411"/>
      <c r="F62" s="411"/>
      <c r="G62" s="411"/>
      <c r="H62" s="411"/>
      <c r="I62" s="411"/>
      <c r="J62" s="410"/>
      <c r="K62" s="410"/>
      <c r="L62" s="410"/>
      <c r="M62" s="410"/>
      <c r="N62" s="410"/>
      <c r="O62" s="410"/>
    </row>
    <row r="63" spans="1:15" ht="15.75" x14ac:dyDescent="0.25">
      <c r="A63" s="414" t="s">
        <v>782</v>
      </c>
      <c r="B63" s="413" t="s">
        <v>734</v>
      </c>
      <c r="C63" s="411" t="s">
        <v>436</v>
      </c>
      <c r="D63" s="411"/>
      <c r="E63" s="411"/>
      <c r="F63" s="411"/>
      <c r="G63" s="411"/>
      <c r="H63" s="411"/>
      <c r="I63" s="411"/>
      <c r="J63" s="410"/>
      <c r="K63" s="410"/>
      <c r="L63" s="410"/>
      <c r="M63" s="410"/>
      <c r="N63" s="410"/>
      <c r="O63" s="410"/>
    </row>
    <row r="64" spans="1:15" ht="15.75" x14ac:dyDescent="0.25">
      <c r="A64" s="414"/>
      <c r="B64" s="413"/>
      <c r="C64" s="411" t="s">
        <v>731</v>
      </c>
      <c r="D64" s="411"/>
      <c r="E64" s="411"/>
      <c r="F64" s="411"/>
      <c r="G64" s="411"/>
      <c r="H64" s="411"/>
      <c r="I64" s="411"/>
      <c r="J64" s="410"/>
      <c r="K64" s="410"/>
      <c r="L64" s="410"/>
      <c r="M64" s="410"/>
      <c r="N64" s="410"/>
      <c r="O64" s="410"/>
    </row>
    <row r="65" spans="1:15" ht="15.75" x14ac:dyDescent="0.25">
      <c r="A65" s="414"/>
      <c r="B65" s="413"/>
      <c r="C65" s="411" t="s">
        <v>730</v>
      </c>
      <c r="D65" s="411"/>
      <c r="E65" s="411"/>
      <c r="F65" s="411"/>
      <c r="G65" s="411"/>
      <c r="H65" s="411"/>
      <c r="I65" s="411"/>
      <c r="J65" s="410"/>
      <c r="K65" s="410"/>
      <c r="L65" s="410"/>
      <c r="M65" s="410"/>
      <c r="N65" s="410"/>
      <c r="O65" s="410"/>
    </row>
    <row r="66" spans="1:15" ht="18.75" x14ac:dyDescent="0.25">
      <c r="A66" s="414"/>
      <c r="B66" s="413"/>
      <c r="C66" s="411" t="s">
        <v>729</v>
      </c>
      <c r="D66" s="411"/>
      <c r="E66" s="411"/>
      <c r="F66" s="411"/>
      <c r="G66" s="411"/>
      <c r="H66" s="411"/>
      <c r="I66" s="411"/>
      <c r="J66" s="410"/>
      <c r="K66" s="410"/>
      <c r="L66" s="410"/>
      <c r="M66" s="410"/>
      <c r="N66" s="410"/>
      <c r="O66" s="410"/>
    </row>
    <row r="67" spans="1:15" ht="15.75" x14ac:dyDescent="0.25">
      <c r="A67" s="414" t="s">
        <v>781</v>
      </c>
      <c r="B67" s="413" t="s">
        <v>732</v>
      </c>
      <c r="C67" s="411" t="s">
        <v>436</v>
      </c>
      <c r="D67" s="411"/>
      <c r="E67" s="411"/>
      <c r="F67" s="411"/>
      <c r="G67" s="411"/>
      <c r="H67" s="411"/>
      <c r="I67" s="411"/>
      <c r="J67" s="410"/>
      <c r="K67" s="410"/>
      <c r="L67" s="410"/>
      <c r="M67" s="410"/>
      <c r="N67" s="410"/>
      <c r="O67" s="410"/>
    </row>
    <row r="68" spans="1:15" ht="15.75" x14ac:dyDescent="0.25">
      <c r="A68" s="414"/>
      <c r="B68" s="413"/>
      <c r="C68" s="411" t="s">
        <v>731</v>
      </c>
      <c r="D68" s="411"/>
      <c r="E68" s="411"/>
      <c r="F68" s="411"/>
      <c r="G68" s="411"/>
      <c r="H68" s="411"/>
      <c r="I68" s="411"/>
      <c r="J68" s="410"/>
      <c r="K68" s="410"/>
      <c r="L68" s="410"/>
      <c r="M68" s="410"/>
      <c r="N68" s="410"/>
      <c r="O68" s="410"/>
    </row>
    <row r="69" spans="1:15" ht="29.25" customHeight="1" x14ac:dyDescent="0.25">
      <c r="A69" s="414"/>
      <c r="B69" s="413"/>
      <c r="C69" s="411" t="s">
        <v>730</v>
      </c>
      <c r="D69" s="411"/>
      <c r="E69" s="411"/>
      <c r="F69" s="411"/>
      <c r="G69" s="411"/>
      <c r="H69" s="411"/>
      <c r="I69" s="411"/>
      <c r="J69" s="410"/>
      <c r="K69" s="410"/>
      <c r="L69" s="410"/>
      <c r="M69" s="410"/>
      <c r="N69" s="410"/>
      <c r="O69" s="410"/>
    </row>
    <row r="70" spans="1:15" ht="25.5" customHeight="1" x14ac:dyDescent="0.25">
      <c r="A70" s="414"/>
      <c r="B70" s="413"/>
      <c r="C70" s="411" t="s">
        <v>729</v>
      </c>
      <c r="D70" s="411"/>
      <c r="E70" s="411"/>
      <c r="F70" s="411"/>
      <c r="G70" s="411"/>
      <c r="H70" s="411"/>
      <c r="I70" s="411"/>
      <c r="J70" s="410"/>
      <c r="K70" s="410"/>
      <c r="L70" s="410"/>
      <c r="M70" s="410"/>
      <c r="N70" s="410"/>
      <c r="O70" s="410"/>
    </row>
    <row r="71" spans="1:15" ht="27.75" customHeight="1" x14ac:dyDescent="0.25">
      <c r="A71" s="414" t="s">
        <v>780</v>
      </c>
      <c r="B71" s="413" t="s">
        <v>738</v>
      </c>
      <c r="C71" s="411" t="s">
        <v>436</v>
      </c>
      <c r="D71" s="410"/>
      <c r="E71" s="410"/>
      <c r="F71" s="410"/>
      <c r="G71" s="410"/>
      <c r="H71" s="410"/>
      <c r="I71" s="410"/>
      <c r="J71" s="410"/>
      <c r="K71" s="410"/>
      <c r="L71" s="410"/>
      <c r="M71" s="410"/>
      <c r="N71" s="410"/>
      <c r="O71" s="410"/>
    </row>
    <row r="72" spans="1:15" ht="28.5" customHeight="1" x14ac:dyDescent="0.25">
      <c r="A72" s="414"/>
      <c r="B72" s="413"/>
      <c r="C72" s="411" t="s">
        <v>731</v>
      </c>
      <c r="D72" s="410"/>
      <c r="E72" s="410"/>
      <c r="F72" s="410"/>
      <c r="G72" s="410"/>
      <c r="H72" s="410"/>
      <c r="I72" s="410"/>
      <c r="J72" s="410"/>
      <c r="K72" s="410"/>
      <c r="L72" s="410"/>
      <c r="M72" s="410"/>
      <c r="N72" s="410"/>
      <c r="O72" s="410"/>
    </row>
    <row r="73" spans="1:15" ht="24" customHeight="1" x14ac:dyDescent="0.25">
      <c r="A73" s="414"/>
      <c r="B73" s="413"/>
      <c r="C73" s="411" t="s">
        <v>730</v>
      </c>
      <c r="D73" s="410"/>
      <c r="E73" s="410"/>
      <c r="F73" s="410"/>
      <c r="G73" s="410"/>
      <c r="H73" s="410"/>
      <c r="I73" s="410"/>
      <c r="J73" s="410"/>
      <c r="K73" s="410"/>
      <c r="L73" s="410"/>
      <c r="M73" s="410"/>
      <c r="N73" s="410"/>
      <c r="O73" s="410"/>
    </row>
    <row r="74" spans="1:15" ht="21.75" customHeight="1" x14ac:dyDescent="0.25">
      <c r="A74" s="414"/>
      <c r="B74" s="413"/>
      <c r="C74" s="411" t="s">
        <v>729</v>
      </c>
      <c r="D74" s="410"/>
      <c r="E74" s="410"/>
      <c r="F74" s="410"/>
      <c r="G74" s="410"/>
      <c r="H74" s="410"/>
      <c r="I74" s="410"/>
      <c r="J74" s="410"/>
      <c r="K74" s="410"/>
      <c r="L74" s="410"/>
      <c r="M74" s="410"/>
      <c r="N74" s="410"/>
      <c r="O74" s="410"/>
    </row>
    <row r="75" spans="1:15" ht="15.75" x14ac:dyDescent="0.25">
      <c r="A75" s="414" t="s">
        <v>779</v>
      </c>
      <c r="B75" s="413" t="s">
        <v>736</v>
      </c>
      <c r="C75" s="411" t="s">
        <v>436</v>
      </c>
      <c r="D75" s="411"/>
      <c r="E75" s="411"/>
      <c r="F75" s="411"/>
      <c r="G75" s="411"/>
      <c r="H75" s="411"/>
      <c r="I75" s="411"/>
      <c r="J75" s="410"/>
      <c r="K75" s="410"/>
      <c r="L75" s="410"/>
      <c r="M75" s="410"/>
      <c r="N75" s="410"/>
      <c r="O75" s="410"/>
    </row>
    <row r="76" spans="1:15" ht="15.75" x14ac:dyDescent="0.25">
      <c r="A76" s="414"/>
      <c r="B76" s="413"/>
      <c r="C76" s="411" t="s">
        <v>731</v>
      </c>
      <c r="D76" s="411"/>
      <c r="E76" s="411"/>
      <c r="F76" s="411"/>
      <c r="G76" s="411"/>
      <c r="H76" s="411"/>
      <c r="I76" s="411"/>
      <c r="J76" s="410"/>
      <c r="K76" s="410"/>
      <c r="L76" s="410"/>
      <c r="M76" s="410"/>
      <c r="N76" s="410"/>
      <c r="O76" s="410"/>
    </row>
    <row r="77" spans="1:15" ht="15.75" x14ac:dyDescent="0.25">
      <c r="A77" s="414"/>
      <c r="B77" s="413"/>
      <c r="C77" s="411" t="s">
        <v>730</v>
      </c>
      <c r="D77" s="411"/>
      <c r="E77" s="411"/>
      <c r="F77" s="411"/>
      <c r="G77" s="411"/>
      <c r="H77" s="411"/>
      <c r="I77" s="411"/>
      <c r="J77" s="410"/>
      <c r="K77" s="410"/>
      <c r="L77" s="410"/>
      <c r="M77" s="410"/>
      <c r="N77" s="410"/>
      <c r="O77" s="410"/>
    </row>
    <row r="78" spans="1:15" ht="15.75" x14ac:dyDescent="0.25">
      <c r="A78" s="414"/>
      <c r="B78" s="413"/>
      <c r="C78" s="411" t="s">
        <v>435</v>
      </c>
      <c r="D78" s="411"/>
      <c r="E78" s="411"/>
      <c r="F78" s="411"/>
      <c r="G78" s="411"/>
      <c r="H78" s="411"/>
      <c r="I78" s="411"/>
      <c r="J78" s="410"/>
      <c r="K78" s="410"/>
      <c r="L78" s="410"/>
      <c r="M78" s="410"/>
      <c r="N78" s="410"/>
      <c r="O78" s="410"/>
    </row>
    <row r="79" spans="1:15" ht="15.75" x14ac:dyDescent="0.25">
      <c r="A79" s="414" t="s">
        <v>778</v>
      </c>
      <c r="B79" s="413" t="s">
        <v>734</v>
      </c>
      <c r="C79" s="411" t="s">
        <v>436</v>
      </c>
      <c r="D79" s="411"/>
      <c r="E79" s="411"/>
      <c r="F79" s="411"/>
      <c r="G79" s="411"/>
      <c r="H79" s="411"/>
      <c r="I79" s="411"/>
      <c r="J79" s="410"/>
      <c r="K79" s="410"/>
      <c r="L79" s="410"/>
      <c r="M79" s="410"/>
      <c r="N79" s="410"/>
      <c r="O79" s="410"/>
    </row>
    <row r="80" spans="1:15" ht="15.75" x14ac:dyDescent="0.25">
      <c r="A80" s="414"/>
      <c r="B80" s="413"/>
      <c r="C80" s="411" t="s">
        <v>731</v>
      </c>
      <c r="D80" s="411"/>
      <c r="E80" s="411"/>
      <c r="F80" s="411"/>
      <c r="G80" s="411"/>
      <c r="H80" s="411"/>
      <c r="I80" s="411"/>
      <c r="J80" s="410"/>
      <c r="K80" s="410"/>
      <c r="L80" s="410"/>
      <c r="M80" s="410"/>
      <c r="N80" s="410"/>
      <c r="O80" s="410"/>
    </row>
    <row r="81" spans="1:15" ht="15.75" x14ac:dyDescent="0.25">
      <c r="A81" s="414"/>
      <c r="B81" s="413"/>
      <c r="C81" s="411" t="s">
        <v>730</v>
      </c>
      <c r="D81" s="411"/>
      <c r="E81" s="411"/>
      <c r="F81" s="411"/>
      <c r="G81" s="411"/>
      <c r="H81" s="411"/>
      <c r="I81" s="411"/>
      <c r="J81" s="410"/>
      <c r="K81" s="410"/>
      <c r="L81" s="410"/>
      <c r="M81" s="410"/>
      <c r="N81" s="410"/>
      <c r="O81" s="410"/>
    </row>
    <row r="82" spans="1:15" ht="18.75" x14ac:dyDescent="0.25">
      <c r="A82" s="414"/>
      <c r="B82" s="413"/>
      <c r="C82" s="411" t="s">
        <v>729</v>
      </c>
      <c r="D82" s="411"/>
      <c r="E82" s="411"/>
      <c r="F82" s="411"/>
      <c r="G82" s="411"/>
      <c r="H82" s="411"/>
      <c r="I82" s="411"/>
      <c r="J82" s="410"/>
      <c r="K82" s="410"/>
      <c r="L82" s="410"/>
      <c r="M82" s="410"/>
      <c r="N82" s="410"/>
      <c r="O82" s="410"/>
    </row>
    <row r="83" spans="1:15" ht="15.75" x14ac:dyDescent="0.25">
      <c r="A83" s="414" t="s">
        <v>777</v>
      </c>
      <c r="B83" s="413" t="s">
        <v>732</v>
      </c>
      <c r="C83" s="411" t="s">
        <v>436</v>
      </c>
      <c r="D83" s="411"/>
      <c r="E83" s="411"/>
      <c r="F83" s="411"/>
      <c r="G83" s="411"/>
      <c r="H83" s="411"/>
      <c r="I83" s="411"/>
      <c r="J83" s="410"/>
      <c r="K83" s="410"/>
      <c r="L83" s="410"/>
      <c r="M83" s="410"/>
      <c r="N83" s="410"/>
      <c r="O83" s="410"/>
    </row>
    <row r="84" spans="1:15" ht="15.75" x14ac:dyDescent="0.25">
      <c r="A84" s="414"/>
      <c r="B84" s="413"/>
      <c r="C84" s="411" t="s">
        <v>731</v>
      </c>
      <c r="D84" s="411"/>
      <c r="E84" s="411"/>
      <c r="F84" s="411"/>
      <c r="G84" s="411"/>
      <c r="H84" s="411"/>
      <c r="I84" s="411"/>
      <c r="J84" s="410"/>
      <c r="K84" s="410"/>
      <c r="L84" s="410"/>
      <c r="M84" s="410"/>
      <c r="N84" s="410"/>
      <c r="O84" s="410"/>
    </row>
    <row r="85" spans="1:15" ht="15.75" x14ac:dyDescent="0.25">
      <c r="A85" s="414"/>
      <c r="B85" s="413"/>
      <c r="C85" s="411" t="s">
        <v>730</v>
      </c>
      <c r="D85" s="411"/>
      <c r="E85" s="411"/>
      <c r="F85" s="411"/>
      <c r="G85" s="411"/>
      <c r="H85" s="411"/>
      <c r="I85" s="411"/>
      <c r="J85" s="410"/>
      <c r="K85" s="410"/>
      <c r="L85" s="410"/>
      <c r="M85" s="410"/>
      <c r="N85" s="410"/>
      <c r="O85" s="410"/>
    </row>
    <row r="86" spans="1:15" ht="20.25" customHeight="1" x14ac:dyDescent="0.25">
      <c r="A86" s="414"/>
      <c r="B86" s="413"/>
      <c r="C86" s="411" t="s">
        <v>729</v>
      </c>
      <c r="D86" s="411"/>
      <c r="E86" s="411"/>
      <c r="F86" s="411"/>
      <c r="G86" s="411"/>
      <c r="H86" s="411"/>
      <c r="I86" s="411"/>
      <c r="J86" s="410"/>
      <c r="K86" s="410"/>
      <c r="L86" s="410"/>
      <c r="M86" s="410"/>
      <c r="N86" s="410"/>
      <c r="O86" s="410"/>
    </row>
    <row r="87" spans="1:15" ht="89.25" customHeight="1" x14ac:dyDescent="0.25">
      <c r="A87" s="412" t="s">
        <v>776</v>
      </c>
      <c r="B87" s="415" t="s">
        <v>775</v>
      </c>
      <c r="C87" s="411" t="s">
        <v>115</v>
      </c>
      <c r="D87" s="411" t="s">
        <v>115</v>
      </c>
      <c r="E87" s="411" t="s">
        <v>115</v>
      </c>
      <c r="F87" s="411" t="s">
        <v>115</v>
      </c>
      <c r="G87" s="411" t="s">
        <v>115</v>
      </c>
      <c r="H87" s="411" t="s">
        <v>115</v>
      </c>
      <c r="I87" s="411" t="s">
        <v>115</v>
      </c>
      <c r="J87" s="411" t="s">
        <v>115</v>
      </c>
      <c r="K87" s="411" t="s">
        <v>115</v>
      </c>
      <c r="L87" s="411" t="s">
        <v>115</v>
      </c>
      <c r="M87" s="411" t="s">
        <v>115</v>
      </c>
      <c r="N87" s="411" t="s">
        <v>115</v>
      </c>
      <c r="O87" s="411" t="s">
        <v>115</v>
      </c>
    </row>
    <row r="88" spans="1:15" ht="50.25" customHeight="1" x14ac:dyDescent="0.25">
      <c r="A88" s="414" t="s">
        <v>774</v>
      </c>
      <c r="B88" s="413" t="s">
        <v>773</v>
      </c>
      <c r="C88" s="411" t="s">
        <v>757</v>
      </c>
      <c r="D88" s="411"/>
      <c r="E88" s="411"/>
      <c r="F88" s="411"/>
      <c r="G88" s="411"/>
      <c r="H88" s="411"/>
      <c r="I88" s="411"/>
      <c r="J88" s="411"/>
      <c r="K88" s="411"/>
      <c r="L88" s="411"/>
      <c r="M88" s="411"/>
      <c r="N88" s="411"/>
      <c r="O88" s="411"/>
    </row>
    <row r="89" spans="1:15" ht="40.5" customHeight="1" x14ac:dyDescent="0.25">
      <c r="A89" s="414"/>
      <c r="B89" s="413"/>
      <c r="C89" s="411" t="s">
        <v>756</v>
      </c>
      <c r="D89" s="411"/>
      <c r="E89" s="411"/>
      <c r="F89" s="411"/>
      <c r="G89" s="411"/>
      <c r="H89" s="411"/>
      <c r="I89" s="411"/>
      <c r="J89" s="411"/>
      <c r="K89" s="411"/>
      <c r="L89" s="411"/>
      <c r="M89" s="411"/>
      <c r="N89" s="411"/>
      <c r="O89" s="411"/>
    </row>
    <row r="90" spans="1:15" ht="33.75" customHeight="1" x14ac:dyDescent="0.25">
      <c r="A90" s="414" t="s">
        <v>772</v>
      </c>
      <c r="B90" s="413" t="s">
        <v>761</v>
      </c>
      <c r="C90" s="411" t="s">
        <v>757</v>
      </c>
      <c r="D90" s="411"/>
      <c r="E90" s="411"/>
      <c r="F90" s="411"/>
      <c r="G90" s="411"/>
      <c r="H90" s="411"/>
      <c r="I90" s="411"/>
      <c r="J90" s="411"/>
      <c r="K90" s="411"/>
      <c r="L90" s="411"/>
      <c r="M90" s="411"/>
      <c r="N90" s="411"/>
      <c r="O90" s="411"/>
    </row>
    <row r="91" spans="1:15" ht="25.5" customHeight="1" x14ac:dyDescent="0.25">
      <c r="A91" s="414"/>
      <c r="B91" s="413"/>
      <c r="C91" s="411" t="s">
        <v>756</v>
      </c>
      <c r="D91" s="411"/>
      <c r="E91" s="411"/>
      <c r="F91" s="411"/>
      <c r="G91" s="411"/>
      <c r="H91" s="411"/>
      <c r="I91" s="411"/>
      <c r="J91" s="411"/>
      <c r="K91" s="411"/>
      <c r="L91" s="411"/>
      <c r="M91" s="411"/>
      <c r="N91" s="411"/>
      <c r="O91" s="411"/>
    </row>
    <row r="92" spans="1:15" ht="25.5" customHeight="1" x14ac:dyDescent="0.25">
      <c r="A92" s="414" t="s">
        <v>771</v>
      </c>
      <c r="B92" s="413" t="s">
        <v>736</v>
      </c>
      <c r="C92" s="411" t="s">
        <v>757</v>
      </c>
      <c r="D92" s="411"/>
      <c r="E92" s="411"/>
      <c r="F92" s="411"/>
      <c r="G92" s="411"/>
      <c r="H92" s="411"/>
      <c r="I92" s="411"/>
      <c r="J92" s="411"/>
      <c r="K92" s="411"/>
      <c r="L92" s="411"/>
      <c r="M92" s="411"/>
      <c r="N92" s="411"/>
      <c r="O92" s="411"/>
    </row>
    <row r="93" spans="1:15" ht="24" customHeight="1" x14ac:dyDescent="0.25">
      <c r="A93" s="414"/>
      <c r="B93" s="413"/>
      <c r="C93" s="411" t="s">
        <v>756</v>
      </c>
      <c r="D93" s="411"/>
      <c r="E93" s="411"/>
      <c r="F93" s="411"/>
      <c r="G93" s="411"/>
      <c r="H93" s="411"/>
      <c r="I93" s="411"/>
      <c r="J93" s="411"/>
      <c r="K93" s="411"/>
      <c r="L93" s="411"/>
      <c r="M93" s="411"/>
      <c r="N93" s="411"/>
      <c r="O93" s="411"/>
    </row>
    <row r="94" spans="1:15" ht="25.5" customHeight="1" x14ac:dyDescent="0.25">
      <c r="A94" s="414" t="s">
        <v>770</v>
      </c>
      <c r="B94" s="413" t="s">
        <v>734</v>
      </c>
      <c r="C94" s="411" t="s">
        <v>757</v>
      </c>
      <c r="D94" s="411"/>
      <c r="E94" s="411"/>
      <c r="F94" s="411"/>
      <c r="G94" s="411"/>
      <c r="H94" s="411"/>
      <c r="I94" s="411"/>
      <c r="J94" s="411"/>
      <c r="K94" s="411"/>
      <c r="L94" s="411"/>
      <c r="M94" s="411"/>
      <c r="N94" s="411"/>
      <c r="O94" s="411"/>
    </row>
    <row r="95" spans="1:15" ht="27.75" customHeight="1" x14ac:dyDescent="0.25">
      <c r="A95" s="414"/>
      <c r="B95" s="413"/>
      <c r="C95" s="411" t="s">
        <v>756</v>
      </c>
      <c r="D95" s="411"/>
      <c r="E95" s="411"/>
      <c r="F95" s="411"/>
      <c r="G95" s="411"/>
      <c r="H95" s="411"/>
      <c r="I95" s="411"/>
      <c r="J95" s="411"/>
      <c r="K95" s="411"/>
      <c r="L95" s="411"/>
      <c r="M95" s="411"/>
      <c r="N95" s="411"/>
      <c r="O95" s="411"/>
    </row>
    <row r="96" spans="1:15" ht="28.5" customHeight="1" x14ac:dyDescent="0.25">
      <c r="A96" s="414" t="s">
        <v>769</v>
      </c>
      <c r="B96" s="413" t="s">
        <v>732</v>
      </c>
      <c r="C96" s="411" t="s">
        <v>757</v>
      </c>
      <c r="D96" s="411"/>
      <c r="E96" s="411"/>
      <c r="F96" s="411"/>
      <c r="G96" s="411"/>
      <c r="H96" s="411"/>
      <c r="I96" s="411"/>
      <c r="J96" s="411"/>
      <c r="K96" s="411"/>
      <c r="L96" s="411"/>
      <c r="M96" s="411"/>
      <c r="N96" s="411"/>
      <c r="O96" s="411"/>
    </row>
    <row r="97" spans="1:15" ht="28.5" customHeight="1" x14ac:dyDescent="0.25">
      <c r="A97" s="414"/>
      <c r="B97" s="413"/>
      <c r="C97" s="411" t="s">
        <v>756</v>
      </c>
      <c r="D97" s="411"/>
      <c r="E97" s="411"/>
      <c r="F97" s="411"/>
      <c r="G97" s="411"/>
      <c r="H97" s="411"/>
      <c r="I97" s="411"/>
      <c r="J97" s="411"/>
      <c r="K97" s="411"/>
      <c r="L97" s="411"/>
      <c r="M97" s="411"/>
      <c r="N97" s="411"/>
      <c r="O97" s="411"/>
    </row>
    <row r="98" spans="1:15" ht="47.25" customHeight="1" x14ac:dyDescent="0.25">
      <c r="A98" s="414" t="s">
        <v>11</v>
      </c>
      <c r="B98" s="413" t="s">
        <v>768</v>
      </c>
      <c r="C98" s="411" t="s">
        <v>757</v>
      </c>
      <c r="D98" s="411"/>
      <c r="E98" s="411"/>
      <c r="F98" s="411"/>
      <c r="G98" s="411"/>
      <c r="H98" s="411"/>
      <c r="I98" s="411"/>
      <c r="J98" s="411"/>
      <c r="K98" s="411"/>
      <c r="L98" s="411"/>
      <c r="M98" s="411"/>
      <c r="N98" s="411"/>
      <c r="O98" s="411"/>
    </row>
    <row r="99" spans="1:15" ht="44.25" customHeight="1" x14ac:dyDescent="0.25">
      <c r="A99" s="414"/>
      <c r="B99" s="413"/>
      <c r="C99" s="411" t="s">
        <v>756</v>
      </c>
      <c r="D99" s="411"/>
      <c r="E99" s="411"/>
      <c r="F99" s="411"/>
      <c r="G99" s="411"/>
      <c r="H99" s="411"/>
      <c r="I99" s="411"/>
      <c r="J99" s="411"/>
      <c r="K99" s="411"/>
      <c r="L99" s="411"/>
      <c r="M99" s="411"/>
      <c r="N99" s="411"/>
      <c r="O99" s="411"/>
    </row>
    <row r="100" spans="1:15" ht="25.5" customHeight="1" x14ac:dyDescent="0.25">
      <c r="A100" s="414" t="s">
        <v>9</v>
      </c>
      <c r="B100" s="413" t="s">
        <v>761</v>
      </c>
      <c r="C100" s="411" t="s">
        <v>757</v>
      </c>
      <c r="D100" s="411"/>
      <c r="E100" s="411"/>
      <c r="F100" s="411"/>
      <c r="G100" s="411"/>
      <c r="H100" s="411"/>
      <c r="I100" s="411"/>
      <c r="J100" s="411"/>
      <c r="K100" s="411"/>
      <c r="L100" s="411"/>
      <c r="M100" s="411"/>
      <c r="N100" s="411"/>
      <c r="O100" s="411"/>
    </row>
    <row r="101" spans="1:15" ht="24.75" customHeight="1" x14ac:dyDescent="0.25">
      <c r="A101" s="414"/>
      <c r="B101" s="413"/>
      <c r="C101" s="411" t="s">
        <v>756</v>
      </c>
      <c r="D101" s="411"/>
      <c r="E101" s="411"/>
      <c r="F101" s="411"/>
      <c r="G101" s="411"/>
      <c r="H101" s="411"/>
      <c r="I101" s="411"/>
      <c r="J101" s="411"/>
      <c r="K101" s="411"/>
      <c r="L101" s="411"/>
      <c r="M101" s="411"/>
      <c r="N101" s="411"/>
      <c r="O101" s="411"/>
    </row>
    <row r="102" spans="1:15" ht="24" customHeight="1" x14ac:dyDescent="0.25">
      <c r="A102" s="414" t="s">
        <v>767</v>
      </c>
      <c r="B102" s="413" t="s">
        <v>736</v>
      </c>
      <c r="C102" s="411" t="s">
        <v>757</v>
      </c>
      <c r="D102" s="411"/>
      <c r="E102" s="411"/>
      <c r="F102" s="411"/>
      <c r="G102" s="411"/>
      <c r="H102" s="411"/>
      <c r="I102" s="411"/>
      <c r="J102" s="411"/>
      <c r="K102" s="411"/>
      <c r="L102" s="411"/>
      <c r="M102" s="411"/>
      <c r="N102" s="411"/>
      <c r="O102" s="411"/>
    </row>
    <row r="103" spans="1:15" ht="24" customHeight="1" x14ac:dyDescent="0.25">
      <c r="A103" s="414"/>
      <c r="B103" s="413"/>
      <c r="C103" s="411" t="s">
        <v>756</v>
      </c>
      <c r="D103" s="411"/>
      <c r="E103" s="411"/>
      <c r="F103" s="411"/>
      <c r="G103" s="411"/>
      <c r="H103" s="411"/>
      <c r="I103" s="411"/>
      <c r="J103" s="411"/>
      <c r="K103" s="411"/>
      <c r="L103" s="411"/>
      <c r="M103" s="411"/>
      <c r="N103" s="411"/>
      <c r="O103" s="411"/>
    </row>
    <row r="104" spans="1:15" ht="30" customHeight="1" x14ac:dyDescent="0.25">
      <c r="A104" s="414" t="s">
        <v>766</v>
      </c>
      <c r="B104" s="413" t="s">
        <v>734</v>
      </c>
      <c r="C104" s="411" t="s">
        <v>757</v>
      </c>
      <c r="D104" s="411"/>
      <c r="E104" s="411"/>
      <c r="F104" s="411"/>
      <c r="G104" s="411"/>
      <c r="H104" s="411"/>
      <c r="I104" s="411"/>
      <c r="J104" s="411"/>
      <c r="K104" s="411"/>
      <c r="L104" s="411"/>
      <c r="M104" s="411"/>
      <c r="N104" s="411"/>
      <c r="O104" s="411"/>
    </row>
    <row r="105" spans="1:15" ht="30" customHeight="1" x14ac:dyDescent="0.25">
      <c r="A105" s="414"/>
      <c r="B105" s="413"/>
      <c r="C105" s="411" t="s">
        <v>756</v>
      </c>
      <c r="D105" s="411"/>
      <c r="E105" s="411"/>
      <c r="F105" s="411"/>
      <c r="G105" s="411"/>
      <c r="H105" s="411"/>
      <c r="I105" s="411"/>
      <c r="J105" s="411"/>
      <c r="K105" s="411"/>
      <c r="L105" s="411"/>
      <c r="M105" s="411"/>
      <c r="N105" s="411"/>
      <c r="O105" s="411"/>
    </row>
    <row r="106" spans="1:15" ht="42.75" customHeight="1" x14ac:dyDescent="0.25">
      <c r="A106" s="414" t="s">
        <v>765</v>
      </c>
      <c r="B106" s="413" t="s">
        <v>732</v>
      </c>
      <c r="C106" s="411" t="s">
        <v>757</v>
      </c>
      <c r="D106" s="411"/>
      <c r="E106" s="411"/>
      <c r="F106" s="411"/>
      <c r="G106" s="411"/>
      <c r="H106" s="411"/>
      <c r="I106" s="411"/>
      <c r="J106" s="411"/>
      <c r="K106" s="411"/>
      <c r="L106" s="411"/>
      <c r="M106" s="411"/>
      <c r="N106" s="411"/>
      <c r="O106" s="411"/>
    </row>
    <row r="107" spans="1:15" ht="31.5" customHeight="1" x14ac:dyDescent="0.25">
      <c r="A107" s="414"/>
      <c r="B107" s="413"/>
      <c r="C107" s="411" t="s">
        <v>756</v>
      </c>
      <c r="D107" s="411"/>
      <c r="E107" s="411"/>
      <c r="F107" s="411"/>
      <c r="G107" s="411"/>
      <c r="H107" s="411"/>
      <c r="I107" s="411"/>
      <c r="J107" s="411"/>
      <c r="K107" s="411"/>
      <c r="L107" s="411"/>
      <c r="M107" s="411"/>
      <c r="N107" s="411"/>
      <c r="O107" s="411"/>
    </row>
    <row r="108" spans="1:15" ht="36" customHeight="1" x14ac:dyDescent="0.25">
      <c r="A108" s="414" t="s">
        <v>764</v>
      </c>
      <c r="B108" s="413" t="s">
        <v>763</v>
      </c>
      <c r="C108" s="411" t="s">
        <v>757</v>
      </c>
      <c r="D108" s="411"/>
      <c r="E108" s="411"/>
      <c r="F108" s="411"/>
      <c r="G108" s="411"/>
      <c r="H108" s="411"/>
      <c r="I108" s="411"/>
      <c r="J108" s="411"/>
      <c r="K108" s="411"/>
      <c r="L108" s="411"/>
      <c r="M108" s="411"/>
      <c r="N108" s="411"/>
      <c r="O108" s="411"/>
    </row>
    <row r="109" spans="1:15" ht="35.25" customHeight="1" x14ac:dyDescent="0.25">
      <c r="A109" s="414"/>
      <c r="B109" s="413"/>
      <c r="C109" s="411" t="s">
        <v>756</v>
      </c>
      <c r="D109" s="411"/>
      <c r="E109" s="411"/>
      <c r="F109" s="411"/>
      <c r="G109" s="411"/>
      <c r="H109" s="411"/>
      <c r="I109" s="411"/>
      <c r="J109" s="411"/>
      <c r="K109" s="411"/>
      <c r="L109" s="411"/>
      <c r="M109" s="411"/>
      <c r="N109" s="411"/>
      <c r="O109" s="411"/>
    </row>
    <row r="110" spans="1:15" ht="24" customHeight="1" x14ac:dyDescent="0.25">
      <c r="A110" s="414" t="s">
        <v>762</v>
      </c>
      <c r="B110" s="413" t="s">
        <v>761</v>
      </c>
      <c r="C110" s="411" t="s">
        <v>757</v>
      </c>
      <c r="D110" s="411"/>
      <c r="E110" s="411"/>
      <c r="F110" s="411"/>
      <c r="G110" s="411"/>
      <c r="H110" s="411"/>
      <c r="I110" s="411"/>
      <c r="J110" s="411"/>
      <c r="K110" s="411"/>
      <c r="L110" s="411"/>
      <c r="M110" s="411"/>
      <c r="N110" s="411"/>
      <c r="O110" s="411"/>
    </row>
    <row r="111" spans="1:15" ht="24.75" customHeight="1" x14ac:dyDescent="0.25">
      <c r="A111" s="414"/>
      <c r="B111" s="413"/>
      <c r="C111" s="411" t="s">
        <v>756</v>
      </c>
      <c r="D111" s="411"/>
      <c r="E111" s="411"/>
      <c r="F111" s="411"/>
      <c r="G111" s="411"/>
      <c r="H111" s="411"/>
      <c r="I111" s="411"/>
      <c r="J111" s="411"/>
      <c r="K111" s="411"/>
      <c r="L111" s="411"/>
      <c r="M111" s="411"/>
      <c r="N111" s="411"/>
      <c r="O111" s="411"/>
    </row>
    <row r="112" spans="1:15" ht="25.5" customHeight="1" x14ac:dyDescent="0.25">
      <c r="A112" s="414" t="s">
        <v>760</v>
      </c>
      <c r="B112" s="413" t="s">
        <v>736</v>
      </c>
      <c r="C112" s="411" t="s">
        <v>757</v>
      </c>
      <c r="D112" s="411"/>
      <c r="E112" s="411"/>
      <c r="F112" s="411"/>
      <c r="G112" s="411"/>
      <c r="H112" s="411"/>
      <c r="I112" s="411"/>
      <c r="J112" s="411"/>
      <c r="K112" s="411"/>
      <c r="L112" s="411"/>
      <c r="M112" s="411"/>
      <c r="N112" s="411"/>
      <c r="O112" s="411"/>
    </row>
    <row r="113" spans="1:15" ht="24.75" customHeight="1" x14ac:dyDescent="0.25">
      <c r="A113" s="414"/>
      <c r="B113" s="413"/>
      <c r="C113" s="411" t="s">
        <v>756</v>
      </c>
      <c r="D113" s="411"/>
      <c r="E113" s="411"/>
      <c r="F113" s="411"/>
      <c r="G113" s="411"/>
      <c r="H113" s="411"/>
      <c r="I113" s="411"/>
      <c r="J113" s="411"/>
      <c r="K113" s="411"/>
      <c r="L113" s="411"/>
      <c r="M113" s="411"/>
      <c r="N113" s="411"/>
      <c r="O113" s="411"/>
    </row>
    <row r="114" spans="1:15" ht="28.5" customHeight="1" x14ac:dyDescent="0.25">
      <c r="A114" s="414" t="s">
        <v>759</v>
      </c>
      <c r="B114" s="413" t="s">
        <v>734</v>
      </c>
      <c r="C114" s="411" t="s">
        <v>757</v>
      </c>
      <c r="D114" s="411"/>
      <c r="E114" s="411"/>
      <c r="F114" s="411"/>
      <c r="G114" s="411"/>
      <c r="H114" s="411"/>
      <c r="I114" s="411"/>
      <c r="J114" s="411"/>
      <c r="K114" s="411"/>
      <c r="L114" s="411"/>
      <c r="M114" s="411"/>
      <c r="N114" s="411"/>
      <c r="O114" s="411"/>
    </row>
    <row r="115" spans="1:15" ht="31.5" customHeight="1" x14ac:dyDescent="0.25">
      <c r="A115" s="414"/>
      <c r="B115" s="413"/>
      <c r="C115" s="411" t="s">
        <v>756</v>
      </c>
      <c r="D115" s="411"/>
      <c r="E115" s="411"/>
      <c r="F115" s="411"/>
      <c r="G115" s="411"/>
      <c r="H115" s="411"/>
      <c r="I115" s="411"/>
      <c r="J115" s="411"/>
      <c r="K115" s="411"/>
      <c r="L115" s="411"/>
      <c r="M115" s="411"/>
      <c r="N115" s="411"/>
      <c r="O115" s="411"/>
    </row>
    <row r="116" spans="1:15" ht="18.75" x14ac:dyDescent="0.25">
      <c r="A116" s="414" t="s">
        <v>758</v>
      </c>
      <c r="B116" s="413" t="s">
        <v>732</v>
      </c>
      <c r="C116" s="411" t="s">
        <v>757</v>
      </c>
      <c r="D116" s="411"/>
      <c r="E116" s="411"/>
      <c r="F116" s="411"/>
      <c r="G116" s="411"/>
      <c r="H116" s="411"/>
      <c r="I116" s="411"/>
      <c r="J116" s="411"/>
      <c r="K116" s="411"/>
      <c r="L116" s="411"/>
      <c r="M116" s="411"/>
      <c r="N116" s="411"/>
      <c r="O116" s="411"/>
    </row>
    <row r="117" spans="1:15" ht="38.25" customHeight="1" x14ac:dyDescent="0.25">
      <c r="A117" s="414"/>
      <c r="B117" s="413"/>
      <c r="C117" s="411" t="s">
        <v>756</v>
      </c>
      <c r="D117" s="411"/>
      <c r="E117" s="411"/>
      <c r="F117" s="411"/>
      <c r="G117" s="411"/>
      <c r="H117" s="411"/>
      <c r="I117" s="411"/>
      <c r="J117" s="410"/>
      <c r="K117" s="410"/>
      <c r="L117" s="410"/>
      <c r="M117" s="410"/>
      <c r="N117" s="410"/>
      <c r="O117" s="410"/>
    </row>
    <row r="118" spans="1:15" ht="90" customHeight="1" x14ac:dyDescent="0.25">
      <c r="A118" s="412" t="s">
        <v>755</v>
      </c>
      <c r="B118" s="410" t="s">
        <v>754</v>
      </c>
      <c r="C118" s="411" t="s">
        <v>745</v>
      </c>
      <c r="D118" s="411"/>
      <c r="E118" s="411"/>
      <c r="F118" s="411"/>
      <c r="G118" s="411"/>
      <c r="H118" s="411"/>
      <c r="I118" s="411"/>
      <c r="J118" s="410"/>
      <c r="K118" s="410"/>
      <c r="L118" s="410"/>
      <c r="M118" s="410"/>
      <c r="N118" s="410"/>
      <c r="O118" s="410"/>
    </row>
    <row r="119" spans="1:15" ht="38.25" customHeight="1" x14ac:dyDescent="0.25">
      <c r="A119" s="412" t="s">
        <v>753</v>
      </c>
      <c r="B119" s="410" t="s">
        <v>752</v>
      </c>
      <c r="C119" s="411" t="s">
        <v>745</v>
      </c>
      <c r="D119" s="411"/>
      <c r="E119" s="411"/>
      <c r="F119" s="411"/>
      <c r="G119" s="411"/>
      <c r="H119" s="411"/>
      <c r="I119" s="411"/>
      <c r="J119" s="410"/>
      <c r="K119" s="410"/>
      <c r="L119" s="410"/>
      <c r="M119" s="410"/>
      <c r="N119" s="410"/>
      <c r="O119" s="410"/>
    </row>
    <row r="120" spans="1:15" ht="60.75" customHeight="1" x14ac:dyDescent="0.25">
      <c r="A120" s="412" t="s">
        <v>751</v>
      </c>
      <c r="B120" s="410" t="s">
        <v>750</v>
      </c>
      <c r="C120" s="411" t="s">
        <v>745</v>
      </c>
      <c r="D120" s="411"/>
      <c r="E120" s="411"/>
      <c r="F120" s="411"/>
      <c r="G120" s="411"/>
      <c r="H120" s="411"/>
      <c r="I120" s="411"/>
      <c r="J120" s="410"/>
      <c r="K120" s="410"/>
      <c r="L120" s="410"/>
      <c r="M120" s="410"/>
      <c r="N120" s="410"/>
      <c r="O120" s="410"/>
    </row>
    <row r="121" spans="1:15" ht="55.5" customHeight="1" x14ac:dyDescent="0.25">
      <c r="A121" s="412" t="s">
        <v>749</v>
      </c>
      <c r="B121" s="410" t="s">
        <v>748</v>
      </c>
      <c r="C121" s="411" t="s">
        <v>745</v>
      </c>
      <c r="D121" s="411"/>
      <c r="E121" s="411"/>
      <c r="F121" s="411"/>
      <c r="G121" s="411"/>
      <c r="H121" s="411"/>
      <c r="I121" s="411"/>
      <c r="J121" s="410"/>
      <c r="K121" s="410"/>
      <c r="L121" s="410"/>
      <c r="M121" s="410"/>
      <c r="N121" s="410"/>
      <c r="O121" s="410"/>
    </row>
    <row r="122" spans="1:15" ht="42" customHeight="1" x14ac:dyDescent="0.25">
      <c r="A122" s="412" t="s">
        <v>747</v>
      </c>
      <c r="B122" s="410" t="s">
        <v>746</v>
      </c>
      <c r="C122" s="411" t="s">
        <v>745</v>
      </c>
      <c r="D122" s="411"/>
      <c r="E122" s="411"/>
      <c r="F122" s="411"/>
      <c r="G122" s="411"/>
      <c r="H122" s="411"/>
      <c r="I122" s="411"/>
      <c r="J122" s="410"/>
      <c r="K122" s="410"/>
      <c r="L122" s="410"/>
      <c r="M122" s="410"/>
      <c r="N122" s="410"/>
      <c r="O122" s="410"/>
    </row>
    <row r="123" spans="1:15" ht="24" customHeight="1" x14ac:dyDescent="0.25">
      <c r="A123" s="414" t="s">
        <v>744</v>
      </c>
      <c r="B123" s="413" t="s">
        <v>743</v>
      </c>
      <c r="C123" s="411" t="s">
        <v>436</v>
      </c>
      <c r="D123" s="411"/>
      <c r="E123" s="411"/>
      <c r="F123" s="411"/>
      <c r="G123" s="411"/>
      <c r="H123" s="411"/>
      <c r="I123" s="411"/>
      <c r="J123" s="410"/>
      <c r="K123" s="410"/>
      <c r="L123" s="410"/>
      <c r="M123" s="410"/>
      <c r="N123" s="410"/>
      <c r="O123" s="410"/>
    </row>
    <row r="124" spans="1:15" ht="28.5" customHeight="1" x14ac:dyDescent="0.25">
      <c r="A124" s="414"/>
      <c r="B124" s="413"/>
      <c r="C124" s="411" t="s">
        <v>731</v>
      </c>
      <c r="D124" s="411"/>
      <c r="E124" s="411"/>
      <c r="F124" s="411"/>
      <c r="G124" s="411"/>
      <c r="H124" s="411"/>
      <c r="I124" s="411"/>
      <c r="J124" s="410"/>
      <c r="K124" s="410"/>
      <c r="L124" s="410"/>
      <c r="M124" s="410"/>
      <c r="N124" s="410"/>
      <c r="O124" s="410"/>
    </row>
    <row r="125" spans="1:15" ht="26.25" customHeight="1" x14ac:dyDescent="0.25">
      <c r="A125" s="414"/>
      <c r="B125" s="413"/>
      <c r="C125" s="411" t="s">
        <v>730</v>
      </c>
      <c r="D125" s="411"/>
      <c r="E125" s="411"/>
      <c r="F125" s="411"/>
      <c r="G125" s="411"/>
      <c r="H125" s="411"/>
      <c r="I125" s="411"/>
      <c r="J125" s="410"/>
      <c r="K125" s="410"/>
      <c r="L125" s="410"/>
      <c r="M125" s="410"/>
      <c r="N125" s="410"/>
      <c r="O125" s="410"/>
    </row>
    <row r="126" spans="1:15" ht="28.5" customHeight="1" x14ac:dyDescent="0.25">
      <c r="A126" s="414"/>
      <c r="B126" s="413"/>
      <c r="C126" s="411" t="s">
        <v>729</v>
      </c>
      <c r="D126" s="411"/>
      <c r="E126" s="411"/>
      <c r="F126" s="411"/>
      <c r="G126" s="411"/>
      <c r="H126" s="411"/>
      <c r="I126" s="411"/>
      <c r="J126" s="410"/>
      <c r="K126" s="410"/>
      <c r="L126" s="410"/>
      <c r="M126" s="410"/>
      <c r="N126" s="410"/>
      <c r="O126" s="410"/>
    </row>
    <row r="127" spans="1:15" ht="15.75" x14ac:dyDescent="0.25">
      <c r="A127" s="414" t="s">
        <v>742</v>
      </c>
      <c r="B127" s="413" t="s">
        <v>736</v>
      </c>
      <c r="C127" s="411" t="s">
        <v>436</v>
      </c>
      <c r="D127" s="411"/>
      <c r="E127" s="411"/>
      <c r="F127" s="411"/>
      <c r="G127" s="411"/>
      <c r="H127" s="411"/>
      <c r="I127" s="411"/>
      <c r="J127" s="410"/>
      <c r="K127" s="410"/>
      <c r="L127" s="410"/>
      <c r="M127" s="410"/>
      <c r="N127" s="410"/>
      <c r="O127" s="410"/>
    </row>
    <row r="128" spans="1:15" ht="15.75" x14ac:dyDescent="0.25">
      <c r="A128" s="414"/>
      <c r="B128" s="413"/>
      <c r="C128" s="411" t="s">
        <v>731</v>
      </c>
      <c r="D128" s="411"/>
      <c r="E128" s="411"/>
      <c r="F128" s="411"/>
      <c r="G128" s="411"/>
      <c r="H128" s="411"/>
      <c r="I128" s="411"/>
      <c r="J128" s="410"/>
      <c r="K128" s="410"/>
      <c r="L128" s="410"/>
      <c r="M128" s="410"/>
      <c r="N128" s="410"/>
      <c r="O128" s="410"/>
    </row>
    <row r="129" spans="1:15" ht="15.75" x14ac:dyDescent="0.25">
      <c r="A129" s="414"/>
      <c r="B129" s="413"/>
      <c r="C129" s="411" t="s">
        <v>730</v>
      </c>
      <c r="D129" s="411"/>
      <c r="E129" s="411"/>
      <c r="F129" s="411"/>
      <c r="G129" s="411"/>
      <c r="H129" s="411"/>
      <c r="I129" s="411"/>
      <c r="J129" s="410"/>
      <c r="K129" s="410"/>
      <c r="L129" s="410"/>
      <c r="M129" s="410"/>
      <c r="N129" s="410"/>
      <c r="O129" s="410"/>
    </row>
    <row r="130" spans="1:15" ht="18.75" x14ac:dyDescent="0.25">
      <c r="A130" s="414"/>
      <c r="B130" s="413"/>
      <c r="C130" s="411" t="s">
        <v>729</v>
      </c>
      <c r="D130" s="411"/>
      <c r="E130" s="411"/>
      <c r="F130" s="411"/>
      <c r="G130" s="411"/>
      <c r="H130" s="411"/>
      <c r="I130" s="411"/>
      <c r="J130" s="410"/>
      <c r="K130" s="410"/>
      <c r="L130" s="410"/>
      <c r="M130" s="410"/>
      <c r="N130" s="410"/>
      <c r="O130" s="410"/>
    </row>
    <row r="131" spans="1:15" ht="15.75" x14ac:dyDescent="0.25">
      <c r="A131" s="414" t="s">
        <v>741</v>
      </c>
      <c r="B131" s="413" t="s">
        <v>734</v>
      </c>
      <c r="C131" s="411" t="s">
        <v>436</v>
      </c>
      <c r="D131" s="411"/>
      <c r="E131" s="411"/>
      <c r="F131" s="411"/>
      <c r="G131" s="411"/>
      <c r="H131" s="411"/>
      <c r="I131" s="411"/>
      <c r="J131" s="410"/>
      <c r="K131" s="410"/>
      <c r="L131" s="410"/>
      <c r="M131" s="410"/>
      <c r="N131" s="410"/>
      <c r="O131" s="410"/>
    </row>
    <row r="132" spans="1:15" ht="15.75" x14ac:dyDescent="0.25">
      <c r="A132" s="414"/>
      <c r="B132" s="413"/>
      <c r="C132" s="411" t="s">
        <v>731</v>
      </c>
      <c r="D132" s="411"/>
      <c r="E132" s="411"/>
      <c r="F132" s="411"/>
      <c r="G132" s="411"/>
      <c r="H132" s="411"/>
      <c r="I132" s="411"/>
      <c r="J132" s="410"/>
      <c r="K132" s="410"/>
      <c r="L132" s="410"/>
      <c r="M132" s="410"/>
      <c r="N132" s="410"/>
      <c r="O132" s="410"/>
    </row>
    <row r="133" spans="1:15" ht="15.75" customHeight="1" x14ac:dyDescent="0.25">
      <c r="A133" s="414"/>
      <c r="B133" s="413"/>
      <c r="C133" s="411" t="s">
        <v>730</v>
      </c>
      <c r="D133" s="411"/>
      <c r="E133" s="411"/>
      <c r="F133" s="411"/>
      <c r="G133" s="411"/>
      <c r="H133" s="411"/>
      <c r="I133" s="411"/>
      <c r="J133" s="410"/>
      <c r="K133" s="410"/>
      <c r="L133" s="410"/>
      <c r="M133" s="410"/>
      <c r="N133" s="410"/>
      <c r="O133" s="410"/>
    </row>
    <row r="134" spans="1:15" ht="18.75" x14ac:dyDescent="0.25">
      <c r="A134" s="414"/>
      <c r="B134" s="413"/>
      <c r="C134" s="411" t="s">
        <v>729</v>
      </c>
      <c r="D134" s="411"/>
      <c r="E134" s="411"/>
      <c r="F134" s="411"/>
      <c r="G134" s="411"/>
      <c r="H134" s="411"/>
      <c r="I134" s="411"/>
      <c r="J134" s="410"/>
      <c r="K134" s="410"/>
      <c r="L134" s="410"/>
      <c r="M134" s="410"/>
      <c r="N134" s="410"/>
      <c r="O134" s="410"/>
    </row>
    <row r="135" spans="1:15" ht="15.75" x14ac:dyDescent="0.25">
      <c r="A135" s="414" t="s">
        <v>740</v>
      </c>
      <c r="B135" s="413" t="s">
        <v>732</v>
      </c>
      <c r="C135" s="411" t="s">
        <v>436</v>
      </c>
      <c r="D135" s="410"/>
      <c r="E135" s="410"/>
      <c r="F135" s="410"/>
      <c r="G135" s="410"/>
      <c r="H135" s="410"/>
      <c r="I135" s="410"/>
      <c r="J135" s="410"/>
      <c r="K135" s="410"/>
      <c r="L135" s="410"/>
      <c r="M135" s="410"/>
      <c r="N135" s="410"/>
      <c r="O135" s="410"/>
    </row>
    <row r="136" spans="1:15" ht="15.75" x14ac:dyDescent="0.25">
      <c r="A136" s="414"/>
      <c r="B136" s="413"/>
      <c r="C136" s="411" t="s">
        <v>731</v>
      </c>
      <c r="D136" s="410"/>
      <c r="E136" s="410"/>
      <c r="F136" s="410"/>
      <c r="G136" s="410"/>
      <c r="H136" s="410"/>
      <c r="I136" s="410"/>
      <c r="J136" s="410"/>
      <c r="K136" s="410"/>
      <c r="L136" s="410"/>
      <c r="M136" s="410"/>
      <c r="N136" s="410"/>
      <c r="O136" s="410"/>
    </row>
    <row r="137" spans="1:15" ht="28.5" customHeight="1" x14ac:dyDescent="0.25">
      <c r="A137" s="414"/>
      <c r="B137" s="413"/>
      <c r="C137" s="411" t="s">
        <v>730</v>
      </c>
      <c r="D137" s="410"/>
      <c r="E137" s="410"/>
      <c r="F137" s="410"/>
      <c r="G137" s="410"/>
      <c r="H137" s="410"/>
      <c r="I137" s="410"/>
      <c r="J137" s="410"/>
      <c r="K137" s="410"/>
      <c r="L137" s="410"/>
      <c r="M137" s="410"/>
      <c r="N137" s="410"/>
      <c r="O137" s="410"/>
    </row>
    <row r="138" spans="1:15" ht="25.5" customHeight="1" x14ac:dyDescent="0.25">
      <c r="A138" s="414"/>
      <c r="B138" s="413"/>
      <c r="C138" s="411" t="s">
        <v>729</v>
      </c>
      <c r="D138" s="410"/>
      <c r="E138" s="410"/>
      <c r="F138" s="410"/>
      <c r="G138" s="410"/>
      <c r="H138" s="410"/>
      <c r="I138" s="410"/>
      <c r="J138" s="410"/>
      <c r="K138" s="410"/>
      <c r="L138" s="410"/>
      <c r="M138" s="410"/>
      <c r="N138" s="410"/>
      <c r="O138" s="410"/>
    </row>
    <row r="139" spans="1:15" ht="29.25" customHeight="1" x14ac:dyDescent="0.25">
      <c r="A139" s="414" t="s">
        <v>739</v>
      </c>
      <c r="B139" s="413" t="s">
        <v>738</v>
      </c>
      <c r="C139" s="411" t="s">
        <v>436</v>
      </c>
      <c r="D139" s="411"/>
      <c r="E139" s="411"/>
      <c r="F139" s="411"/>
      <c r="G139" s="411"/>
      <c r="H139" s="411"/>
      <c r="I139" s="411"/>
      <c r="J139" s="410"/>
      <c r="K139" s="410"/>
      <c r="L139" s="410"/>
      <c r="M139" s="410"/>
      <c r="N139" s="410"/>
      <c r="O139" s="410"/>
    </row>
    <row r="140" spans="1:15" ht="28.5" customHeight="1" x14ac:dyDescent="0.25">
      <c r="A140" s="414"/>
      <c r="B140" s="413"/>
      <c r="C140" s="411" t="s">
        <v>731</v>
      </c>
      <c r="D140" s="411"/>
      <c r="E140" s="411"/>
      <c r="F140" s="411"/>
      <c r="G140" s="411"/>
      <c r="H140" s="411"/>
      <c r="I140" s="411"/>
      <c r="J140" s="410"/>
      <c r="K140" s="410"/>
      <c r="L140" s="410"/>
      <c r="M140" s="410"/>
      <c r="N140" s="410"/>
      <c r="O140" s="410"/>
    </row>
    <row r="141" spans="1:15" ht="24" customHeight="1" x14ac:dyDescent="0.25">
      <c r="A141" s="414"/>
      <c r="B141" s="413"/>
      <c r="C141" s="411" t="s">
        <v>730</v>
      </c>
      <c r="D141" s="411"/>
      <c r="E141" s="411"/>
      <c r="F141" s="411"/>
      <c r="G141" s="411"/>
      <c r="H141" s="411"/>
      <c r="I141" s="411"/>
      <c r="J141" s="410"/>
      <c r="K141" s="410"/>
      <c r="L141" s="410"/>
      <c r="M141" s="410"/>
      <c r="N141" s="410"/>
      <c r="O141" s="410"/>
    </row>
    <row r="142" spans="1:15" ht="24" customHeight="1" x14ac:dyDescent="0.25">
      <c r="A142" s="414"/>
      <c r="B142" s="413"/>
      <c r="C142" s="411" t="s">
        <v>729</v>
      </c>
      <c r="D142" s="411"/>
      <c r="E142" s="411"/>
      <c r="F142" s="411"/>
      <c r="G142" s="411"/>
      <c r="H142" s="411"/>
      <c r="I142" s="411"/>
      <c r="J142" s="410"/>
      <c r="K142" s="410"/>
      <c r="L142" s="410"/>
      <c r="M142" s="410"/>
      <c r="N142" s="410"/>
      <c r="O142" s="410"/>
    </row>
    <row r="143" spans="1:15" ht="15.75" x14ac:dyDescent="0.25">
      <c r="A143" s="414" t="s">
        <v>737</v>
      </c>
      <c r="B143" s="413" t="s">
        <v>736</v>
      </c>
      <c r="C143" s="411" t="s">
        <v>436</v>
      </c>
      <c r="D143" s="411"/>
      <c r="E143" s="411"/>
      <c r="F143" s="411"/>
      <c r="G143" s="411"/>
      <c r="H143" s="411"/>
      <c r="I143" s="411"/>
      <c r="J143" s="410"/>
      <c r="K143" s="410"/>
      <c r="L143" s="410"/>
      <c r="M143" s="410"/>
      <c r="N143" s="410"/>
      <c r="O143" s="410"/>
    </row>
    <row r="144" spans="1:15" ht="15.75" x14ac:dyDescent="0.25">
      <c r="A144" s="414"/>
      <c r="B144" s="413"/>
      <c r="C144" s="411" t="s">
        <v>731</v>
      </c>
      <c r="D144" s="411"/>
      <c r="E144" s="411"/>
      <c r="F144" s="411"/>
      <c r="G144" s="411"/>
      <c r="H144" s="411"/>
      <c r="I144" s="411"/>
      <c r="J144" s="410"/>
      <c r="K144" s="410"/>
      <c r="L144" s="410"/>
      <c r="M144" s="410"/>
      <c r="N144" s="410"/>
      <c r="O144" s="410"/>
    </row>
    <row r="145" spans="1:15" ht="15.75" x14ac:dyDescent="0.25">
      <c r="A145" s="414"/>
      <c r="B145" s="413"/>
      <c r="C145" s="411" t="s">
        <v>730</v>
      </c>
      <c r="D145" s="411"/>
      <c r="E145" s="411"/>
      <c r="F145" s="411"/>
      <c r="G145" s="411"/>
      <c r="H145" s="411"/>
      <c r="I145" s="411"/>
      <c r="J145" s="410"/>
      <c r="K145" s="410"/>
      <c r="L145" s="410"/>
      <c r="M145" s="410"/>
      <c r="N145" s="410"/>
      <c r="O145" s="410"/>
    </row>
    <row r="146" spans="1:15" ht="18.75" x14ac:dyDescent="0.25">
      <c r="A146" s="414"/>
      <c r="B146" s="413"/>
      <c r="C146" s="411" t="s">
        <v>729</v>
      </c>
      <c r="D146" s="411"/>
      <c r="E146" s="411"/>
      <c r="F146" s="411"/>
      <c r="G146" s="411"/>
      <c r="H146" s="411"/>
      <c r="I146" s="411"/>
      <c r="J146" s="410"/>
      <c r="K146" s="410"/>
      <c r="L146" s="410"/>
      <c r="M146" s="410"/>
      <c r="N146" s="410"/>
      <c r="O146" s="410"/>
    </row>
    <row r="147" spans="1:15" ht="15.75" x14ac:dyDescent="0.25">
      <c r="A147" s="414" t="s">
        <v>735</v>
      </c>
      <c r="B147" s="413" t="s">
        <v>734</v>
      </c>
      <c r="C147" s="411" t="s">
        <v>436</v>
      </c>
      <c r="D147" s="411"/>
      <c r="E147" s="411"/>
      <c r="F147" s="411"/>
      <c r="G147" s="411"/>
      <c r="H147" s="411"/>
      <c r="I147" s="411"/>
      <c r="J147" s="410"/>
      <c r="K147" s="410"/>
      <c r="L147" s="410"/>
      <c r="M147" s="410"/>
      <c r="N147" s="410"/>
      <c r="O147" s="410"/>
    </row>
    <row r="148" spans="1:15" ht="15.75" x14ac:dyDescent="0.25">
      <c r="A148" s="414"/>
      <c r="B148" s="413"/>
      <c r="C148" s="411" t="s">
        <v>731</v>
      </c>
      <c r="D148" s="411"/>
      <c r="E148" s="411"/>
      <c r="F148" s="411"/>
      <c r="G148" s="411"/>
      <c r="H148" s="411"/>
      <c r="I148" s="411"/>
      <c r="J148" s="410"/>
      <c r="K148" s="410"/>
      <c r="L148" s="410"/>
      <c r="M148" s="410"/>
      <c r="N148" s="410"/>
      <c r="O148" s="410"/>
    </row>
    <row r="149" spans="1:15" ht="15.75" x14ac:dyDescent="0.25">
      <c r="A149" s="414"/>
      <c r="B149" s="413"/>
      <c r="C149" s="411" t="s">
        <v>730</v>
      </c>
      <c r="D149" s="411"/>
      <c r="E149" s="411"/>
      <c r="F149" s="411"/>
      <c r="G149" s="411"/>
      <c r="H149" s="411"/>
      <c r="I149" s="411"/>
      <c r="J149" s="410"/>
      <c r="K149" s="410"/>
      <c r="L149" s="410"/>
      <c r="M149" s="410"/>
      <c r="N149" s="410"/>
      <c r="O149" s="410"/>
    </row>
    <row r="150" spans="1:15" ht="18.75" x14ac:dyDescent="0.25">
      <c r="A150" s="414"/>
      <c r="B150" s="413"/>
      <c r="C150" s="411" t="s">
        <v>729</v>
      </c>
      <c r="D150" s="411"/>
      <c r="E150" s="411"/>
      <c r="F150" s="411"/>
      <c r="G150" s="411"/>
      <c r="H150" s="411"/>
      <c r="I150" s="411"/>
      <c r="J150" s="410"/>
      <c r="K150" s="410"/>
      <c r="L150" s="410"/>
      <c r="M150" s="410"/>
      <c r="N150" s="410"/>
      <c r="O150" s="410"/>
    </row>
    <row r="151" spans="1:15" ht="15.75" x14ac:dyDescent="0.25">
      <c r="A151" s="414" t="s">
        <v>733</v>
      </c>
      <c r="B151" s="413" t="s">
        <v>732</v>
      </c>
      <c r="C151" s="411" t="s">
        <v>436</v>
      </c>
      <c r="D151" s="411"/>
      <c r="E151" s="411"/>
      <c r="F151" s="411"/>
      <c r="G151" s="411"/>
      <c r="H151" s="411"/>
      <c r="I151" s="411"/>
      <c r="J151" s="410"/>
      <c r="K151" s="410"/>
      <c r="L151" s="410"/>
      <c r="M151" s="410"/>
      <c r="N151" s="410"/>
      <c r="O151" s="410"/>
    </row>
    <row r="152" spans="1:15" ht="16.5" customHeight="1" x14ac:dyDescent="0.25">
      <c r="A152" s="414"/>
      <c r="B152" s="413"/>
      <c r="C152" s="411" t="s">
        <v>731</v>
      </c>
      <c r="D152" s="411"/>
      <c r="E152" s="411"/>
      <c r="F152" s="411"/>
      <c r="G152" s="411"/>
      <c r="H152" s="411"/>
      <c r="I152" s="411"/>
      <c r="J152" s="410"/>
      <c r="K152" s="410"/>
      <c r="L152" s="410"/>
      <c r="M152" s="410"/>
      <c r="N152" s="410"/>
      <c r="O152" s="410"/>
    </row>
    <row r="153" spans="1:15" ht="16.5" customHeight="1" x14ac:dyDescent="0.25">
      <c r="A153" s="414"/>
      <c r="B153" s="413"/>
      <c r="C153" s="411" t="s">
        <v>730</v>
      </c>
      <c r="D153" s="411"/>
      <c r="E153" s="411"/>
      <c r="F153" s="411"/>
      <c r="G153" s="411"/>
      <c r="H153" s="411"/>
      <c r="I153" s="411"/>
      <c r="J153" s="410"/>
      <c r="K153" s="410"/>
      <c r="L153" s="410"/>
      <c r="M153" s="410"/>
      <c r="N153" s="410"/>
      <c r="O153" s="410"/>
    </row>
    <row r="154" spans="1:15" ht="21.75" customHeight="1" x14ac:dyDescent="0.25">
      <c r="A154" s="414"/>
      <c r="B154" s="413"/>
      <c r="C154" s="411" t="s">
        <v>729</v>
      </c>
      <c r="D154" s="411"/>
      <c r="E154" s="411"/>
      <c r="F154" s="411"/>
      <c r="G154" s="411"/>
      <c r="H154" s="411"/>
      <c r="I154" s="411"/>
      <c r="J154" s="410"/>
      <c r="K154" s="410"/>
      <c r="L154" s="410"/>
      <c r="M154" s="410"/>
      <c r="N154" s="410"/>
      <c r="O154" s="410"/>
    </row>
    <row r="155" spans="1:15" ht="34.5" customHeight="1" x14ac:dyDescent="0.25">
      <c r="A155" s="412" t="s">
        <v>728</v>
      </c>
      <c r="B155" s="411" t="s">
        <v>727</v>
      </c>
      <c r="C155" s="411" t="s">
        <v>115</v>
      </c>
      <c r="D155" s="411" t="s">
        <v>115</v>
      </c>
      <c r="E155" s="411" t="s">
        <v>115</v>
      </c>
      <c r="F155" s="411" t="s">
        <v>115</v>
      </c>
      <c r="G155" s="411" t="s">
        <v>115</v>
      </c>
      <c r="H155" s="411" t="s">
        <v>115</v>
      </c>
      <c r="I155" s="411" t="s">
        <v>115</v>
      </c>
      <c r="J155" s="411" t="s">
        <v>115</v>
      </c>
      <c r="K155" s="411" t="s">
        <v>115</v>
      </c>
      <c r="L155" s="411" t="s">
        <v>115</v>
      </c>
      <c r="M155" s="411" t="s">
        <v>115</v>
      </c>
      <c r="N155" s="411" t="s">
        <v>115</v>
      </c>
      <c r="O155" s="411" t="s">
        <v>115</v>
      </c>
    </row>
    <row r="156" spans="1:15" ht="18.75" x14ac:dyDescent="0.25">
      <c r="A156" s="412" t="s">
        <v>726</v>
      </c>
      <c r="B156" s="411" t="s">
        <v>726</v>
      </c>
      <c r="C156" s="411"/>
      <c r="D156" s="411"/>
      <c r="E156" s="411"/>
      <c r="F156" s="411"/>
      <c r="G156" s="411"/>
      <c r="H156" s="411"/>
      <c r="I156" s="411"/>
      <c r="J156" s="410"/>
      <c r="K156" s="410"/>
      <c r="L156" s="410"/>
      <c r="M156" s="410"/>
      <c r="N156" s="410"/>
      <c r="O156" s="410"/>
    </row>
    <row r="158" spans="1:15" ht="18" x14ac:dyDescent="0.25">
      <c r="B158" s="371" t="s">
        <v>725</v>
      </c>
    </row>
    <row r="159" spans="1:15" ht="18" x14ac:dyDescent="0.25">
      <c r="B159" s="371" t="s">
        <v>724</v>
      </c>
    </row>
    <row r="160" spans="1:15" ht="18" x14ac:dyDescent="0.25">
      <c r="B160" s="371" t="s">
        <v>723</v>
      </c>
    </row>
    <row r="161" spans="2:2" ht="18" x14ac:dyDescent="0.25">
      <c r="B161" s="371" t="s">
        <v>722</v>
      </c>
    </row>
    <row r="162" spans="2:2" ht="18" x14ac:dyDescent="0.25">
      <c r="B162" s="371" t="s">
        <v>721</v>
      </c>
    </row>
  </sheetData>
  <mergeCells count="110">
    <mergeCell ref="A20:A21"/>
    <mergeCell ref="B20:B21"/>
    <mergeCell ref="A22:A23"/>
    <mergeCell ref="B22:B23"/>
    <mergeCell ref="B40:B41"/>
    <mergeCell ref="A24:A25"/>
    <mergeCell ref="A28:A29"/>
    <mergeCell ref="A46:A47"/>
    <mergeCell ref="B46:B47"/>
    <mergeCell ref="A48:A49"/>
    <mergeCell ref="B48:B49"/>
    <mergeCell ref="A26:A27"/>
    <mergeCell ref="B26:B27"/>
    <mergeCell ref="B30:B31"/>
    <mergeCell ref="B36:B37"/>
    <mergeCell ref="A44:A45"/>
    <mergeCell ref="B44:B45"/>
    <mergeCell ref="A55:A58"/>
    <mergeCell ref="B55:B58"/>
    <mergeCell ref="H15:I15"/>
    <mergeCell ref="B24:B25"/>
    <mergeCell ref="A38:A39"/>
    <mergeCell ref="B38:B39"/>
    <mergeCell ref="A40:A41"/>
    <mergeCell ref="A147:A150"/>
    <mergeCell ref="B147:B150"/>
    <mergeCell ref="B67:B70"/>
    <mergeCell ref="A67:A70"/>
    <mergeCell ref="A59:A62"/>
    <mergeCell ref="B59:B62"/>
    <mergeCell ref="A15:A16"/>
    <mergeCell ref="A42:A43"/>
    <mergeCell ref="B42:B43"/>
    <mergeCell ref="B28:B29"/>
    <mergeCell ref="A30:A31"/>
    <mergeCell ref="A32:A33"/>
    <mergeCell ref="B32:B33"/>
    <mergeCell ref="A34:A35"/>
    <mergeCell ref="B34:B35"/>
    <mergeCell ref="A36:A37"/>
    <mergeCell ref="L15:M15"/>
    <mergeCell ref="N15:O15"/>
    <mergeCell ref="D15:F15"/>
    <mergeCell ref="A12:O12"/>
    <mergeCell ref="A13:O13"/>
    <mergeCell ref="A151:A154"/>
    <mergeCell ref="B151:B154"/>
    <mergeCell ref="G15:G16"/>
    <mergeCell ref="B15:B16"/>
    <mergeCell ref="C15:C16"/>
    <mergeCell ref="A63:A66"/>
    <mergeCell ref="B63:B66"/>
    <mergeCell ref="A4:P4"/>
    <mergeCell ref="A5:P5"/>
    <mergeCell ref="A7:P7"/>
    <mergeCell ref="A8:P8"/>
    <mergeCell ref="A9:P9"/>
    <mergeCell ref="A10:P10"/>
    <mergeCell ref="A14:AG14"/>
    <mergeCell ref="J15:K15"/>
    <mergeCell ref="A71:A74"/>
    <mergeCell ref="B71:B74"/>
    <mergeCell ref="A75:A78"/>
    <mergeCell ref="B75:B78"/>
    <mergeCell ref="A83:A86"/>
    <mergeCell ref="B83:B86"/>
    <mergeCell ref="A79:A82"/>
    <mergeCell ref="B79:B82"/>
    <mergeCell ref="A96:A97"/>
    <mergeCell ref="B96:B97"/>
    <mergeCell ref="A98:A99"/>
    <mergeCell ref="B98:B99"/>
    <mergeCell ref="A88:A89"/>
    <mergeCell ref="B88:B89"/>
    <mergeCell ref="A90:A91"/>
    <mergeCell ref="B90:B91"/>
    <mergeCell ref="A92:A93"/>
    <mergeCell ref="B92:B93"/>
    <mergeCell ref="A116:A117"/>
    <mergeCell ref="B116:B117"/>
    <mergeCell ref="A135:A138"/>
    <mergeCell ref="B135:B138"/>
    <mergeCell ref="A139:A142"/>
    <mergeCell ref="B139:B142"/>
    <mergeCell ref="A110:A111"/>
    <mergeCell ref="B110:B111"/>
    <mergeCell ref="A143:A146"/>
    <mergeCell ref="B143:B146"/>
    <mergeCell ref="A123:A126"/>
    <mergeCell ref="B123:B126"/>
    <mergeCell ref="A127:A130"/>
    <mergeCell ref="B127:B130"/>
    <mergeCell ref="A131:A134"/>
    <mergeCell ref="B131:B134"/>
    <mergeCell ref="A94:A95"/>
    <mergeCell ref="B94:B95"/>
    <mergeCell ref="A112:A113"/>
    <mergeCell ref="B112:B113"/>
    <mergeCell ref="A114:A115"/>
    <mergeCell ref="B114:B115"/>
    <mergeCell ref="A106:A107"/>
    <mergeCell ref="B106:B107"/>
    <mergeCell ref="A108:A109"/>
    <mergeCell ref="B108:B109"/>
    <mergeCell ref="A100:A101"/>
    <mergeCell ref="B100:B101"/>
    <mergeCell ref="A102:A103"/>
    <mergeCell ref="B102:B103"/>
    <mergeCell ref="A104:A105"/>
    <mergeCell ref="B104:B105"/>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9"/>
  <sheetViews>
    <sheetView view="pageBreakPreview" topLeftCell="A4" zoomScale="70" zoomScaleNormal="50" zoomScaleSheetLayoutView="70" workbookViewId="0">
      <selection activeCell="F16" sqref="F16"/>
    </sheetView>
  </sheetViews>
  <sheetFormatPr defaultColWidth="16.625" defaultRowHeight="15" x14ac:dyDescent="0.25"/>
  <cols>
    <col min="1" max="1" width="12.5" style="428" customWidth="1"/>
    <col min="2" max="2" width="25.5" style="3" customWidth="1"/>
    <col min="3" max="3" width="20.625" style="3" customWidth="1"/>
    <col min="4" max="4" width="20.375" style="3" customWidth="1"/>
    <col min="5" max="5" width="19.75" style="3" customWidth="1"/>
    <col min="6" max="6" width="22.875" style="3" customWidth="1"/>
    <col min="7" max="7" width="19.625" style="3" customWidth="1"/>
    <col min="8" max="8" width="17.375" style="3" customWidth="1"/>
    <col min="9" max="9" width="23.375" style="3" customWidth="1"/>
    <col min="10" max="10" width="12.75" style="3" customWidth="1"/>
    <col min="11" max="12" width="17.375" style="3" customWidth="1"/>
    <col min="13" max="13" width="18.5" style="3" customWidth="1"/>
    <col min="14" max="14" width="21.5" style="3" customWidth="1"/>
    <col min="15" max="15" width="7.75" style="3" customWidth="1"/>
    <col min="16" max="16" width="9" style="3" customWidth="1"/>
    <col min="17" max="17" width="17.75" style="3" customWidth="1"/>
    <col min="18" max="18" width="18.375" style="3" customWidth="1"/>
    <col min="19" max="19" width="9.125" style="3" customWidth="1"/>
    <col min="20" max="20" width="9" style="3" customWidth="1"/>
    <col min="21" max="21" width="22" style="3" customWidth="1"/>
    <col min="22" max="22" width="22.625" style="3" customWidth="1"/>
    <col min="23" max="23" width="14.875" style="3" customWidth="1"/>
    <col min="24" max="24" width="10.625" style="2" customWidth="1"/>
    <col min="25" max="25" width="9.25" style="2" customWidth="1"/>
    <col min="26" max="26" width="11.125" style="2" customWidth="1"/>
    <col min="27" max="27" width="11.875" style="2" customWidth="1"/>
    <col min="28" max="28" width="15.625" style="2" customWidth="1"/>
    <col min="29" max="30" width="15.875" style="2" customWidth="1"/>
    <col min="31" max="31" width="20.75" style="2" customWidth="1"/>
    <col min="32" max="32" width="18.375" style="2" customWidth="1"/>
    <col min="33" max="33" width="29" style="2" customWidth="1"/>
    <col min="34" max="253" width="9" style="2" customWidth="1"/>
    <col min="254" max="254" width="3.875" style="2" bestFit="1" customWidth="1"/>
    <col min="255" max="255" width="16" style="2" bestFit="1" customWidth="1"/>
    <col min="256" max="16384" width="16.625" style="2"/>
  </cols>
  <sheetData>
    <row r="1" spans="1:33" ht="18.75" x14ac:dyDescent="0.25">
      <c r="P1" s="211"/>
      <c r="AD1" s="211"/>
    </row>
    <row r="2" spans="1:33" ht="18.75" x14ac:dyDescent="0.3">
      <c r="P2" s="167"/>
      <c r="AD2" s="167"/>
    </row>
    <row r="3" spans="1:33" ht="18.75" x14ac:dyDescent="0.3">
      <c r="P3" s="167"/>
      <c r="AD3" s="167"/>
    </row>
    <row r="4" spans="1:33" ht="18.75" x14ac:dyDescent="0.3">
      <c r="A4" s="408"/>
      <c r="B4" s="408"/>
      <c r="C4" s="408"/>
      <c r="D4" s="408"/>
      <c r="E4" s="408"/>
      <c r="F4" s="408"/>
      <c r="G4" s="408"/>
      <c r="H4" s="408"/>
      <c r="I4" s="408"/>
      <c r="J4" s="404"/>
      <c r="K4" s="404"/>
      <c r="L4" s="404"/>
      <c r="M4" s="404"/>
      <c r="N4" s="404"/>
      <c r="O4" s="404"/>
      <c r="P4" s="404"/>
      <c r="AD4" s="167"/>
    </row>
    <row r="5" spans="1:33" ht="39" customHeight="1" x14ac:dyDescent="0.25">
      <c r="A5" s="436" t="s">
        <v>848</v>
      </c>
      <c r="B5" s="436"/>
      <c r="C5" s="436"/>
      <c r="D5" s="436"/>
      <c r="E5" s="436"/>
      <c r="F5" s="436"/>
      <c r="G5" s="436"/>
      <c r="H5" s="436"/>
      <c r="I5" s="436"/>
      <c r="J5" s="405"/>
      <c r="K5" s="405"/>
      <c r="L5" s="405"/>
      <c r="M5" s="405"/>
      <c r="N5" s="405"/>
      <c r="O5" s="405"/>
      <c r="P5" s="405"/>
      <c r="Q5" s="255"/>
      <c r="R5" s="255"/>
      <c r="S5" s="255"/>
      <c r="T5" s="255"/>
      <c r="U5" s="255"/>
      <c r="V5" s="255"/>
      <c r="W5" s="255"/>
      <c r="X5" s="255"/>
      <c r="Y5" s="255"/>
      <c r="Z5" s="255"/>
      <c r="AA5" s="255"/>
      <c r="AB5" s="255"/>
      <c r="AC5" s="255"/>
      <c r="AD5" s="255"/>
      <c r="AE5" s="255"/>
      <c r="AF5" s="255"/>
      <c r="AG5" s="255"/>
    </row>
    <row r="6" spans="1:33" ht="22.5" customHeight="1" x14ac:dyDescent="0.25">
      <c r="A6" s="435"/>
      <c r="B6" s="435"/>
      <c r="C6" s="435"/>
      <c r="D6" s="435"/>
      <c r="E6" s="435"/>
      <c r="F6" s="435"/>
      <c r="G6" s="435"/>
      <c r="H6" s="435"/>
      <c r="I6" s="435"/>
      <c r="J6" s="405"/>
      <c r="K6" s="405"/>
      <c r="L6" s="405"/>
      <c r="M6" s="405"/>
      <c r="N6" s="405"/>
      <c r="O6" s="405"/>
      <c r="P6" s="405"/>
      <c r="Q6" s="255"/>
      <c r="R6" s="255"/>
      <c r="S6" s="255"/>
      <c r="T6" s="255"/>
      <c r="U6" s="255"/>
      <c r="V6" s="255"/>
      <c r="W6" s="255"/>
      <c r="X6" s="255"/>
      <c r="Y6" s="255"/>
      <c r="Z6" s="255"/>
      <c r="AA6" s="255"/>
      <c r="AB6" s="255"/>
      <c r="AC6" s="255"/>
      <c r="AD6" s="255"/>
      <c r="AE6" s="255"/>
      <c r="AF6" s="255"/>
      <c r="AG6" s="255"/>
    </row>
    <row r="7" spans="1:33" ht="15.75" x14ac:dyDescent="0.25">
      <c r="A7" s="353" t="s">
        <v>314</v>
      </c>
      <c r="B7" s="353"/>
      <c r="C7" s="353"/>
      <c r="D7" s="353"/>
      <c r="E7" s="353"/>
      <c r="F7" s="353"/>
      <c r="G7" s="353"/>
      <c r="H7" s="353"/>
      <c r="I7" s="353"/>
      <c r="J7" s="434"/>
      <c r="K7" s="434"/>
      <c r="L7" s="434"/>
      <c r="M7" s="434"/>
      <c r="N7" s="434"/>
      <c r="O7" s="434"/>
      <c r="P7" s="434"/>
      <c r="Q7" s="75"/>
      <c r="R7" s="75"/>
      <c r="S7" s="75"/>
      <c r="T7" s="75"/>
      <c r="U7" s="75"/>
      <c r="V7" s="75"/>
      <c r="W7" s="75"/>
      <c r="X7" s="75"/>
      <c r="Y7" s="75"/>
      <c r="Z7" s="75"/>
      <c r="AA7" s="75"/>
      <c r="AB7" s="75"/>
      <c r="AC7" s="75"/>
      <c r="AD7" s="75"/>
      <c r="AE7" s="75"/>
      <c r="AF7" s="75"/>
      <c r="AG7" s="75"/>
    </row>
    <row r="8" spans="1:33" ht="15.75" x14ac:dyDescent="0.25">
      <c r="A8" s="433" t="s">
        <v>56</v>
      </c>
      <c r="B8" s="433"/>
      <c r="C8" s="433"/>
      <c r="D8" s="433"/>
      <c r="E8" s="433"/>
      <c r="F8" s="433"/>
      <c r="G8" s="433"/>
      <c r="H8" s="433"/>
      <c r="I8" s="433"/>
      <c r="J8" s="168"/>
      <c r="K8" s="168"/>
      <c r="L8" s="168"/>
      <c r="M8" s="168"/>
      <c r="N8" s="168"/>
      <c r="O8" s="168"/>
      <c r="P8" s="168"/>
      <c r="Q8" s="168"/>
      <c r="R8" s="168"/>
      <c r="S8" s="168"/>
      <c r="T8" s="168"/>
      <c r="U8" s="168"/>
      <c r="V8" s="168"/>
      <c r="W8" s="168"/>
      <c r="X8" s="168"/>
      <c r="Y8" s="168"/>
      <c r="Z8" s="168"/>
      <c r="AA8" s="168"/>
      <c r="AB8" s="168"/>
      <c r="AC8" s="168"/>
      <c r="AD8" s="168"/>
      <c r="AE8" s="168"/>
      <c r="AF8" s="168"/>
      <c r="AG8" s="168"/>
    </row>
    <row r="9" spans="1:33" x14ac:dyDescent="0.25">
      <c r="A9" s="406"/>
      <c r="B9" s="406"/>
      <c r="C9" s="406"/>
      <c r="D9" s="406"/>
      <c r="E9" s="406"/>
      <c r="F9" s="406"/>
      <c r="G9" s="406"/>
      <c r="H9" s="406"/>
      <c r="I9" s="406"/>
      <c r="J9" s="405"/>
      <c r="K9" s="405"/>
      <c r="L9" s="405"/>
      <c r="M9" s="405"/>
      <c r="N9" s="405"/>
      <c r="O9" s="405"/>
      <c r="P9" s="405"/>
      <c r="Q9" s="405"/>
      <c r="R9" s="405"/>
      <c r="S9" s="405"/>
      <c r="T9" s="405"/>
      <c r="U9" s="405"/>
      <c r="V9" s="405"/>
      <c r="W9" s="405"/>
      <c r="X9" s="405"/>
      <c r="Y9" s="405"/>
      <c r="Z9" s="405"/>
      <c r="AA9" s="405"/>
      <c r="AB9" s="405"/>
      <c r="AC9" s="405"/>
      <c r="AD9" s="405"/>
      <c r="AE9" s="405"/>
      <c r="AF9" s="405"/>
      <c r="AG9" s="405"/>
    </row>
    <row r="10" spans="1:33" ht="18" customHeight="1" x14ac:dyDescent="0.25">
      <c r="A10" s="58" t="s">
        <v>60</v>
      </c>
      <c r="B10" s="58"/>
      <c r="C10" s="58"/>
      <c r="D10" s="58"/>
      <c r="E10" s="58"/>
      <c r="F10" s="58"/>
      <c r="G10" s="58"/>
      <c r="H10" s="58"/>
      <c r="I10" s="58"/>
      <c r="J10" s="35"/>
      <c r="K10" s="35"/>
      <c r="L10" s="35"/>
      <c r="M10" s="35"/>
      <c r="N10" s="35"/>
      <c r="O10" s="35"/>
      <c r="P10" s="35"/>
      <c r="Q10" s="404"/>
      <c r="R10" s="404"/>
      <c r="S10" s="404"/>
      <c r="T10" s="404"/>
      <c r="U10" s="404"/>
      <c r="V10" s="404"/>
      <c r="W10" s="404"/>
      <c r="X10" s="404"/>
      <c r="Y10" s="404"/>
      <c r="Z10" s="404"/>
      <c r="AA10" s="404"/>
      <c r="AB10" s="404"/>
      <c r="AC10" s="404"/>
      <c r="AD10" s="404"/>
      <c r="AE10" s="404"/>
      <c r="AF10" s="404"/>
      <c r="AG10" s="404"/>
    </row>
    <row r="11" spans="1:33" x14ac:dyDescent="0.25">
      <c r="A11" s="432"/>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row>
    <row r="12" spans="1:33" ht="33" customHeight="1" x14ac:dyDescent="0.25">
      <c r="A12" s="414" t="s">
        <v>815</v>
      </c>
      <c r="B12" s="422" t="s">
        <v>814</v>
      </c>
      <c r="C12" s="422" t="s">
        <v>847</v>
      </c>
      <c r="D12" s="422"/>
      <c r="E12" s="422"/>
      <c r="F12" s="422" t="s">
        <v>846</v>
      </c>
      <c r="G12" s="422" t="s">
        <v>845</v>
      </c>
      <c r="H12" s="421" t="s">
        <v>844</v>
      </c>
      <c r="I12" s="421" t="s">
        <v>843</v>
      </c>
    </row>
    <row r="13" spans="1:33" ht="47.25" customHeight="1" x14ac:dyDescent="0.25">
      <c r="A13" s="414"/>
      <c r="B13" s="422"/>
      <c r="C13" s="411" t="s">
        <v>842</v>
      </c>
      <c r="D13" s="411" t="s">
        <v>841</v>
      </c>
      <c r="E13" s="411" t="s">
        <v>840</v>
      </c>
      <c r="F13" s="422"/>
      <c r="G13" s="422"/>
      <c r="H13" s="416"/>
      <c r="I13" s="416"/>
      <c r="R13" s="371"/>
    </row>
    <row r="14" spans="1:33" ht="15.75" x14ac:dyDescent="0.25">
      <c r="A14" s="412">
        <v>1</v>
      </c>
      <c r="B14" s="411">
        <v>2</v>
      </c>
      <c r="C14" s="411">
        <v>3</v>
      </c>
      <c r="D14" s="411">
        <v>4</v>
      </c>
      <c r="E14" s="411">
        <v>5</v>
      </c>
      <c r="F14" s="411">
        <v>6</v>
      </c>
      <c r="G14" s="411">
        <v>7</v>
      </c>
      <c r="H14" s="411">
        <v>8</v>
      </c>
      <c r="I14" s="411">
        <v>9</v>
      </c>
    </row>
    <row r="15" spans="1:33" ht="31.5" x14ac:dyDescent="0.25">
      <c r="A15" s="412" t="s">
        <v>208</v>
      </c>
      <c r="B15" s="411" t="s">
        <v>727</v>
      </c>
      <c r="C15" s="411" t="s">
        <v>803</v>
      </c>
      <c r="D15" s="411" t="s">
        <v>115</v>
      </c>
      <c r="E15" s="411" t="s">
        <v>115</v>
      </c>
      <c r="F15" s="411" t="s">
        <v>115</v>
      </c>
      <c r="G15" s="411" t="s">
        <v>115</v>
      </c>
      <c r="H15" s="411" t="s">
        <v>115</v>
      </c>
      <c r="I15" s="411" t="s">
        <v>115</v>
      </c>
    </row>
    <row r="16" spans="1:33" ht="158.25" customHeight="1" x14ac:dyDescent="0.25">
      <c r="A16" s="412" t="s">
        <v>207</v>
      </c>
      <c r="B16" s="411" t="s">
        <v>839</v>
      </c>
      <c r="C16" s="411"/>
      <c r="D16" s="411"/>
      <c r="E16" s="411"/>
      <c r="F16" s="411" t="s">
        <v>838</v>
      </c>
      <c r="G16" s="411" t="s">
        <v>115</v>
      </c>
      <c r="H16" s="411" t="s">
        <v>115</v>
      </c>
      <c r="I16" s="411"/>
    </row>
    <row r="17" spans="1:9" ht="47.25" x14ac:dyDescent="0.25">
      <c r="A17" s="412" t="s">
        <v>801</v>
      </c>
      <c r="B17" s="411" t="s">
        <v>836</v>
      </c>
      <c r="C17" s="411"/>
      <c r="D17" s="411"/>
      <c r="E17" s="411"/>
      <c r="F17" s="411" t="s">
        <v>829</v>
      </c>
      <c r="G17" s="411" t="s">
        <v>835</v>
      </c>
      <c r="H17" s="411"/>
      <c r="I17" s="411" t="s">
        <v>827</v>
      </c>
    </row>
    <row r="18" spans="1:9" ht="47.25" x14ac:dyDescent="0.25">
      <c r="A18" s="412" t="s">
        <v>799</v>
      </c>
      <c r="B18" s="411" t="s">
        <v>834</v>
      </c>
      <c r="C18" s="411"/>
      <c r="D18" s="411"/>
      <c r="E18" s="411"/>
      <c r="F18" s="411" t="s">
        <v>829</v>
      </c>
      <c r="G18" s="411" t="s">
        <v>833</v>
      </c>
      <c r="H18" s="411"/>
      <c r="I18" s="411" t="s">
        <v>827</v>
      </c>
    </row>
    <row r="19" spans="1:9" ht="78.75" x14ac:dyDescent="0.25">
      <c r="A19" s="412" t="s">
        <v>794</v>
      </c>
      <c r="B19" s="411" t="s">
        <v>832</v>
      </c>
      <c r="C19" s="411"/>
      <c r="D19" s="411"/>
      <c r="E19" s="411"/>
      <c r="F19" s="411" t="s">
        <v>829</v>
      </c>
      <c r="G19" s="411" t="s">
        <v>828</v>
      </c>
      <c r="H19" s="411"/>
      <c r="I19" s="411" t="s">
        <v>827</v>
      </c>
    </row>
    <row r="20" spans="1:9" ht="173.25" x14ac:dyDescent="0.25">
      <c r="A20" s="412" t="s">
        <v>789</v>
      </c>
      <c r="B20" s="411" t="s">
        <v>831</v>
      </c>
      <c r="C20" s="411"/>
      <c r="D20" s="411"/>
      <c r="E20" s="411"/>
      <c r="F20" s="411" t="s">
        <v>829</v>
      </c>
      <c r="G20" s="411" t="s">
        <v>828</v>
      </c>
      <c r="H20" s="411"/>
      <c r="I20" s="411" t="s">
        <v>827</v>
      </c>
    </row>
    <row r="21" spans="1:9" ht="94.5" x14ac:dyDescent="0.25">
      <c r="A21" s="412" t="s">
        <v>784</v>
      </c>
      <c r="B21" s="411" t="s">
        <v>830</v>
      </c>
      <c r="C21" s="411"/>
      <c r="D21" s="411"/>
      <c r="E21" s="411"/>
      <c r="F21" s="411" t="s">
        <v>829</v>
      </c>
      <c r="G21" s="411" t="s">
        <v>828</v>
      </c>
      <c r="H21" s="411"/>
      <c r="I21" s="411" t="s">
        <v>827</v>
      </c>
    </row>
    <row r="22" spans="1:9" ht="160.5" x14ac:dyDescent="0.25">
      <c r="A22" s="412" t="s">
        <v>776</v>
      </c>
      <c r="B22" s="411" t="s">
        <v>837</v>
      </c>
      <c r="C22" s="411"/>
      <c r="D22" s="411"/>
      <c r="E22" s="411"/>
      <c r="F22" s="411" t="s">
        <v>829</v>
      </c>
      <c r="G22" s="411" t="s">
        <v>115</v>
      </c>
      <c r="H22" s="411" t="s">
        <v>115</v>
      </c>
      <c r="I22" s="411"/>
    </row>
    <row r="23" spans="1:9" ht="47.25" x14ac:dyDescent="0.25">
      <c r="A23" s="412" t="s">
        <v>774</v>
      </c>
      <c r="B23" s="411" t="s">
        <v>836</v>
      </c>
      <c r="C23" s="411"/>
      <c r="D23" s="411"/>
      <c r="E23" s="411"/>
      <c r="F23" s="411" t="s">
        <v>829</v>
      </c>
      <c r="G23" s="411" t="s">
        <v>835</v>
      </c>
      <c r="H23" s="411"/>
      <c r="I23" s="411" t="s">
        <v>827</v>
      </c>
    </row>
    <row r="24" spans="1:9" ht="47.25" x14ac:dyDescent="0.25">
      <c r="A24" s="412" t="s">
        <v>11</v>
      </c>
      <c r="B24" s="411" t="s">
        <v>834</v>
      </c>
      <c r="C24" s="411"/>
      <c r="D24" s="411"/>
      <c r="E24" s="411"/>
      <c r="F24" s="411" t="s">
        <v>829</v>
      </c>
      <c r="G24" s="411" t="s">
        <v>833</v>
      </c>
      <c r="H24" s="411"/>
      <c r="I24" s="411" t="s">
        <v>827</v>
      </c>
    </row>
    <row r="25" spans="1:9" ht="78.75" x14ac:dyDescent="0.25">
      <c r="A25" s="412" t="s">
        <v>764</v>
      </c>
      <c r="B25" s="411" t="s">
        <v>832</v>
      </c>
      <c r="C25" s="411"/>
      <c r="D25" s="411"/>
      <c r="E25" s="411"/>
      <c r="F25" s="411" t="s">
        <v>829</v>
      </c>
      <c r="G25" s="411" t="s">
        <v>828</v>
      </c>
      <c r="H25" s="411"/>
      <c r="I25" s="411" t="s">
        <v>827</v>
      </c>
    </row>
    <row r="26" spans="1:9" ht="173.25" x14ac:dyDescent="0.25">
      <c r="A26" s="412" t="s">
        <v>755</v>
      </c>
      <c r="B26" s="411" t="s">
        <v>831</v>
      </c>
      <c r="C26" s="411"/>
      <c r="D26" s="411"/>
      <c r="E26" s="411"/>
      <c r="F26" s="411" t="s">
        <v>829</v>
      </c>
      <c r="G26" s="411" t="s">
        <v>828</v>
      </c>
      <c r="H26" s="411"/>
      <c r="I26" s="411" t="s">
        <v>827</v>
      </c>
    </row>
    <row r="27" spans="1:9" ht="94.5" x14ac:dyDescent="0.25">
      <c r="A27" s="412" t="s">
        <v>744</v>
      </c>
      <c r="B27" s="411" t="s">
        <v>830</v>
      </c>
      <c r="C27" s="411"/>
      <c r="D27" s="411"/>
      <c r="E27" s="411"/>
      <c r="F27" s="411" t="s">
        <v>829</v>
      </c>
      <c r="G27" s="411" t="s">
        <v>828</v>
      </c>
      <c r="H27" s="411"/>
      <c r="I27" s="411" t="s">
        <v>827</v>
      </c>
    </row>
    <row r="28" spans="1:9" ht="31.5" x14ac:dyDescent="0.25">
      <c r="A28" s="412" t="s">
        <v>728</v>
      </c>
      <c r="B28" s="411" t="s">
        <v>727</v>
      </c>
      <c r="C28" s="430" t="s">
        <v>115</v>
      </c>
      <c r="D28" s="430" t="s">
        <v>115</v>
      </c>
      <c r="E28" s="430" t="s">
        <v>115</v>
      </c>
      <c r="F28" s="430" t="s">
        <v>115</v>
      </c>
      <c r="G28" s="430" t="s">
        <v>115</v>
      </c>
      <c r="H28" s="430" t="s">
        <v>115</v>
      </c>
      <c r="I28" s="430" t="s">
        <v>115</v>
      </c>
    </row>
    <row r="29" spans="1:9" ht="18" x14ac:dyDescent="0.25">
      <c r="A29" s="431" t="s">
        <v>826</v>
      </c>
      <c r="B29" s="430" t="s">
        <v>826</v>
      </c>
      <c r="C29" s="374"/>
      <c r="D29" s="374"/>
      <c r="E29" s="374"/>
      <c r="F29" s="374"/>
      <c r="G29" s="374"/>
      <c r="H29" s="374"/>
      <c r="I29" s="374"/>
    </row>
    <row r="31" spans="1:9" ht="18" x14ac:dyDescent="0.25">
      <c r="A31" s="409"/>
      <c r="B31" s="371" t="s">
        <v>825</v>
      </c>
    </row>
    <row r="32" spans="1:9" ht="51.75" customHeight="1" x14ac:dyDescent="0.25">
      <c r="A32" s="409"/>
      <c r="B32" s="429" t="s">
        <v>824</v>
      </c>
      <c r="C32" s="429"/>
      <c r="D32" s="429"/>
      <c r="E32" s="429"/>
      <c r="F32" s="429"/>
      <c r="G32" s="429"/>
      <c r="H32" s="429"/>
      <c r="I32" s="429"/>
    </row>
    <row r="33" spans="1:9" ht="18" x14ac:dyDescent="0.25">
      <c r="A33" s="409"/>
      <c r="B33" s="371" t="s">
        <v>723</v>
      </c>
    </row>
    <row r="34" spans="1:9" ht="18" x14ac:dyDescent="0.25">
      <c r="B34" s="371" t="s">
        <v>823</v>
      </c>
    </row>
    <row r="35" spans="1:9" ht="18" x14ac:dyDescent="0.25">
      <c r="B35" s="371" t="s">
        <v>822</v>
      </c>
    </row>
    <row r="36" spans="1:9" ht="52.5" customHeight="1" x14ac:dyDescent="0.25">
      <c r="B36" s="429" t="s">
        <v>821</v>
      </c>
      <c r="C36" s="429"/>
      <c r="D36" s="429"/>
      <c r="E36" s="429"/>
      <c r="F36" s="429"/>
      <c r="G36" s="429"/>
      <c r="H36" s="429"/>
      <c r="I36" s="429"/>
    </row>
    <row r="37" spans="1:9" ht="18" x14ac:dyDescent="0.25">
      <c r="B37" s="371" t="s">
        <v>820</v>
      </c>
    </row>
    <row r="39" spans="1:9" x14ac:dyDescent="0.25">
      <c r="B39" s="371"/>
    </row>
  </sheetData>
  <mergeCells count="15">
    <mergeCell ref="A4:I4"/>
    <mergeCell ref="A5:I5"/>
    <mergeCell ref="A7:I7"/>
    <mergeCell ref="A8:I8"/>
    <mergeCell ref="A9:I9"/>
    <mergeCell ref="B36:I36"/>
    <mergeCell ref="H12:H13"/>
    <mergeCell ref="I12:I13"/>
    <mergeCell ref="A10:I10"/>
    <mergeCell ref="A12:A13"/>
    <mergeCell ref="B12:B13"/>
    <mergeCell ref="C12:E12"/>
    <mergeCell ref="F12:F13"/>
    <mergeCell ref="G12:G13"/>
    <mergeCell ref="B32:I32"/>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2"/>
  <sheetViews>
    <sheetView view="pageBreakPreview" topLeftCell="A28" zoomScale="60" zoomScaleNormal="100" workbookViewId="0">
      <selection activeCell="E35" sqref="E35"/>
    </sheetView>
  </sheetViews>
  <sheetFormatPr defaultRowHeight="15" x14ac:dyDescent="0.25"/>
  <cols>
    <col min="1" max="1" width="13.5" style="437" customWidth="1"/>
    <col min="2" max="2" width="48.5" style="437" customWidth="1"/>
    <col min="3" max="3" width="21.75" style="437" customWidth="1"/>
    <col min="4" max="4" width="20.5" style="437" customWidth="1"/>
    <col min="5" max="5" width="15.875" style="437" customWidth="1"/>
    <col min="6" max="7" width="16.125" style="437" customWidth="1"/>
    <col min="8" max="8" width="28.875" style="437" customWidth="1"/>
    <col min="9" max="9" width="24" style="437" customWidth="1"/>
    <col min="10" max="13" width="19.875" style="437" customWidth="1"/>
    <col min="14" max="14" width="24.5" style="437" customWidth="1"/>
    <col min="15" max="16" width="19.875" style="437" customWidth="1"/>
    <col min="17" max="19" width="20.5" style="3" customWidth="1"/>
    <col min="20" max="20" width="19.75" style="2" customWidth="1"/>
    <col min="21" max="21" width="10" style="2" customWidth="1"/>
    <col min="22" max="22" width="9" style="2"/>
    <col min="23" max="23" width="17" style="2" customWidth="1"/>
    <col min="24" max="24" width="17.75" style="2" customWidth="1"/>
    <col min="25" max="25" width="8.75" style="437" customWidth="1"/>
    <col min="26" max="26" width="8.375" style="437" customWidth="1"/>
    <col min="27" max="27" width="9" style="437"/>
    <col min="28" max="28" width="14.625" style="437" customWidth="1"/>
    <col min="29" max="29" width="47.125" style="437" customWidth="1"/>
    <col min="30" max="30" width="15.5" style="437" customWidth="1"/>
    <col min="31" max="31" width="14.25" style="437" customWidth="1"/>
    <col min="32" max="16384" width="9" style="437"/>
  </cols>
  <sheetData>
    <row r="1" spans="1:34" s="452" customFormat="1" ht="18.75" customHeight="1" x14ac:dyDescent="0.25">
      <c r="A1" s="461"/>
      <c r="N1" s="211" t="s">
        <v>893</v>
      </c>
      <c r="Q1" s="3"/>
      <c r="R1" s="3"/>
      <c r="S1" s="3"/>
      <c r="T1" s="2"/>
      <c r="U1" s="2"/>
      <c r="V1" s="2"/>
      <c r="W1" s="2"/>
    </row>
    <row r="2" spans="1:34" s="452" customFormat="1" ht="18.75" customHeight="1" x14ac:dyDescent="0.3">
      <c r="A2" s="461"/>
      <c r="N2" s="167" t="s">
        <v>317</v>
      </c>
      <c r="Q2" s="3"/>
      <c r="R2" s="3"/>
      <c r="S2" s="3"/>
      <c r="T2" s="2"/>
      <c r="U2" s="2"/>
      <c r="V2" s="2"/>
      <c r="W2" s="2"/>
    </row>
    <row r="3" spans="1:34" s="452" customFormat="1" ht="18.75" x14ac:dyDescent="0.3">
      <c r="A3" s="457"/>
      <c r="N3" s="167" t="s">
        <v>316</v>
      </c>
      <c r="Q3" s="3"/>
      <c r="R3" s="3"/>
      <c r="S3" s="3"/>
      <c r="T3" s="2"/>
      <c r="U3" s="2"/>
      <c r="V3" s="2"/>
      <c r="W3" s="2"/>
    </row>
    <row r="4" spans="1:34" s="452" customFormat="1" ht="16.5" x14ac:dyDescent="0.25">
      <c r="A4" s="408" t="s">
        <v>892</v>
      </c>
      <c r="B4" s="408"/>
      <c r="C4" s="408"/>
      <c r="D4" s="408"/>
      <c r="E4" s="408"/>
      <c r="F4" s="408"/>
      <c r="G4" s="408"/>
      <c r="H4" s="408"/>
      <c r="I4" s="408"/>
      <c r="J4" s="408"/>
      <c r="K4" s="408"/>
      <c r="L4" s="408"/>
      <c r="M4" s="408"/>
      <c r="N4" s="408"/>
      <c r="Q4" s="3"/>
      <c r="R4" s="3"/>
      <c r="S4" s="3"/>
      <c r="T4" s="2"/>
      <c r="U4" s="2"/>
      <c r="V4" s="2"/>
      <c r="W4" s="2"/>
    </row>
    <row r="5" spans="1:34" s="452" customFormat="1" ht="15.75" x14ac:dyDescent="0.2">
      <c r="A5" s="460"/>
      <c r="B5" s="460"/>
      <c r="C5" s="460"/>
      <c r="D5" s="460"/>
      <c r="E5" s="460"/>
      <c r="F5" s="460"/>
      <c r="G5" s="460"/>
      <c r="H5" s="460"/>
      <c r="I5" s="460"/>
      <c r="J5" s="460"/>
      <c r="K5" s="460"/>
      <c r="L5" s="460"/>
      <c r="M5" s="460"/>
      <c r="N5" s="460"/>
      <c r="O5" s="459"/>
      <c r="P5" s="459"/>
      <c r="Q5" s="459"/>
      <c r="R5" s="459"/>
      <c r="S5" s="459"/>
      <c r="T5" s="459"/>
      <c r="U5" s="459"/>
      <c r="V5" s="459"/>
      <c r="W5" s="459"/>
      <c r="X5" s="459"/>
      <c r="Y5" s="459"/>
      <c r="Z5" s="459"/>
      <c r="AA5" s="459"/>
      <c r="AB5" s="459"/>
      <c r="AC5" s="459"/>
    </row>
    <row r="6" spans="1:34" s="452" customFormat="1" ht="15.75" x14ac:dyDescent="0.2">
      <c r="A6" s="353" t="str">
        <f>'[10]13'!A6:K6</f>
        <v>Инвестиционная программа филиал "Волго-Вятский" АО "Оборонэнерго" в границах Республики Марий Эл</v>
      </c>
      <c r="B6" s="353"/>
      <c r="C6" s="353"/>
      <c r="D6" s="353"/>
      <c r="E6" s="353"/>
      <c r="F6" s="353"/>
      <c r="G6" s="353"/>
      <c r="H6" s="353"/>
      <c r="I6" s="353"/>
      <c r="J6" s="353"/>
      <c r="K6" s="353"/>
      <c r="L6" s="353"/>
      <c r="M6" s="353"/>
      <c r="N6" s="353"/>
      <c r="O6" s="75"/>
      <c r="P6" s="75"/>
      <c r="Q6" s="75"/>
      <c r="R6" s="75"/>
      <c r="S6" s="75"/>
      <c r="T6" s="75"/>
      <c r="U6" s="75"/>
      <c r="V6" s="75"/>
      <c r="W6" s="75"/>
      <c r="X6" s="75"/>
      <c r="Y6" s="75"/>
      <c r="Z6" s="75"/>
      <c r="AA6" s="75"/>
      <c r="AB6" s="75"/>
      <c r="AC6" s="75"/>
      <c r="AD6" s="75"/>
      <c r="AE6" s="75"/>
      <c r="AF6" s="75"/>
      <c r="AG6" s="75"/>
      <c r="AH6" s="75"/>
    </row>
    <row r="7" spans="1:34" s="452" customFormat="1" ht="15.75" x14ac:dyDescent="0.2">
      <c r="A7" s="55" t="s">
        <v>56</v>
      </c>
      <c r="B7" s="55"/>
      <c r="C7" s="55"/>
      <c r="D7" s="55"/>
      <c r="E7" s="55"/>
      <c r="F7" s="55"/>
      <c r="G7" s="55"/>
      <c r="H7" s="55"/>
      <c r="I7" s="55"/>
      <c r="J7" s="55"/>
      <c r="K7" s="55"/>
      <c r="L7" s="55"/>
      <c r="M7" s="55"/>
      <c r="N7" s="55"/>
      <c r="O7" s="168"/>
      <c r="P7" s="168"/>
      <c r="Q7" s="168"/>
      <c r="R7" s="168"/>
      <c r="S7" s="168"/>
      <c r="T7" s="168"/>
      <c r="U7" s="168"/>
      <c r="V7" s="168"/>
      <c r="W7" s="168"/>
      <c r="X7" s="168"/>
      <c r="Y7" s="168"/>
      <c r="Z7" s="168"/>
      <c r="AA7" s="168"/>
      <c r="AB7" s="168"/>
      <c r="AC7" s="168"/>
      <c r="AD7" s="168"/>
      <c r="AE7" s="168"/>
      <c r="AF7" s="168"/>
      <c r="AG7" s="168"/>
      <c r="AH7" s="168"/>
    </row>
    <row r="8" spans="1:34" s="452" customFormat="1" ht="15.75" x14ac:dyDescent="0.2">
      <c r="A8" s="458"/>
      <c r="B8" s="458"/>
      <c r="C8" s="458"/>
      <c r="D8" s="458"/>
      <c r="E8" s="458"/>
      <c r="F8" s="458"/>
      <c r="G8" s="458"/>
      <c r="H8" s="458"/>
      <c r="I8" s="458"/>
      <c r="J8" s="458"/>
      <c r="K8" s="458"/>
      <c r="L8" s="458"/>
      <c r="M8" s="458"/>
      <c r="N8" s="458"/>
      <c r="O8" s="457"/>
      <c r="P8" s="457"/>
      <c r="Q8" s="457"/>
      <c r="R8" s="457"/>
      <c r="S8" s="457"/>
      <c r="T8" s="457"/>
      <c r="U8" s="457"/>
      <c r="V8" s="457"/>
      <c r="W8" s="457"/>
      <c r="X8" s="457"/>
      <c r="Y8" s="457"/>
      <c r="Z8" s="457"/>
      <c r="AA8" s="457"/>
      <c r="AB8" s="457"/>
      <c r="AC8" s="457"/>
    </row>
    <row r="9" spans="1:34" s="456" customFormat="1" ht="15.75" customHeight="1" x14ac:dyDescent="0.25">
      <c r="A9" s="250" t="s">
        <v>60</v>
      </c>
      <c r="B9" s="250"/>
      <c r="C9" s="250"/>
      <c r="D9" s="250"/>
      <c r="E9" s="250"/>
      <c r="F9" s="250"/>
      <c r="G9" s="250"/>
      <c r="H9" s="250"/>
      <c r="I9" s="250"/>
      <c r="J9" s="250"/>
      <c r="K9" s="250"/>
      <c r="L9" s="250"/>
      <c r="M9" s="250"/>
      <c r="N9" s="250"/>
      <c r="O9" s="404"/>
      <c r="P9" s="404"/>
      <c r="Q9" s="404"/>
      <c r="R9" s="404"/>
      <c r="S9" s="404"/>
      <c r="T9" s="404"/>
      <c r="U9" s="404"/>
      <c r="V9" s="404"/>
      <c r="W9" s="404"/>
      <c r="X9" s="404"/>
      <c r="Y9" s="404"/>
      <c r="Z9" s="404"/>
      <c r="AA9" s="404"/>
      <c r="AB9" s="404"/>
      <c r="AC9" s="404"/>
      <c r="AD9" s="404"/>
      <c r="AE9" s="404"/>
      <c r="AF9" s="404"/>
      <c r="AG9" s="404"/>
      <c r="AH9" s="404"/>
    </row>
    <row r="10" spans="1:34" s="452" customFormat="1" ht="18.75" x14ac:dyDescent="0.2">
      <c r="A10" s="455"/>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row>
    <row r="11" spans="1:34" s="452" customFormat="1" ht="69.75" customHeight="1" x14ac:dyDescent="0.2">
      <c r="A11" s="49" t="s">
        <v>54</v>
      </c>
      <c r="B11" s="49" t="s">
        <v>53</v>
      </c>
      <c r="C11" s="49" t="s">
        <v>891</v>
      </c>
      <c r="D11" s="387" t="s">
        <v>890</v>
      </c>
      <c r="E11" s="450" t="s">
        <v>889</v>
      </c>
      <c r="F11" s="450" t="s">
        <v>888</v>
      </c>
      <c r="G11" s="450" t="s">
        <v>887</v>
      </c>
      <c r="H11" s="49" t="s">
        <v>886</v>
      </c>
      <c r="I11" s="49"/>
      <c r="J11" s="49"/>
      <c r="K11" s="49"/>
      <c r="L11" s="49" t="s">
        <v>885</v>
      </c>
      <c r="M11" s="49"/>
      <c r="N11" s="375" t="s">
        <v>884</v>
      </c>
      <c r="O11" s="375" t="s">
        <v>883</v>
      </c>
      <c r="P11" s="392" t="s">
        <v>882</v>
      </c>
      <c r="Q11" s="387" t="s">
        <v>881</v>
      </c>
      <c r="R11" s="387"/>
      <c r="S11" s="391" t="s">
        <v>708</v>
      </c>
      <c r="T11" s="391" t="s">
        <v>880</v>
      </c>
      <c r="U11" s="376" t="s">
        <v>879</v>
      </c>
      <c r="V11" s="376"/>
      <c r="W11" s="376"/>
      <c r="X11" s="376"/>
      <c r="Y11" s="376"/>
      <c r="Z11" s="376"/>
      <c r="AA11" s="454" t="s">
        <v>878</v>
      </c>
      <c r="AB11" s="453"/>
      <c r="AC11" s="49" t="s">
        <v>877</v>
      </c>
      <c r="AD11" s="49" t="s">
        <v>876</v>
      </c>
      <c r="AE11" s="49"/>
    </row>
    <row r="12" spans="1:34" s="16" customFormat="1" ht="56.25" customHeight="1" x14ac:dyDescent="0.25">
      <c r="A12" s="49"/>
      <c r="B12" s="49"/>
      <c r="C12" s="49"/>
      <c r="D12" s="387"/>
      <c r="E12" s="451"/>
      <c r="F12" s="451"/>
      <c r="G12" s="451"/>
      <c r="H12" s="49" t="s">
        <v>875</v>
      </c>
      <c r="I12" s="49" t="s">
        <v>874</v>
      </c>
      <c r="J12" s="49" t="s">
        <v>873</v>
      </c>
      <c r="K12" s="450" t="s">
        <v>872</v>
      </c>
      <c r="L12" s="49"/>
      <c r="M12" s="49"/>
      <c r="N12" s="375"/>
      <c r="O12" s="375"/>
      <c r="P12" s="393"/>
      <c r="Q12" s="387"/>
      <c r="R12" s="387"/>
      <c r="S12" s="388"/>
      <c r="T12" s="388"/>
      <c r="U12" s="386" t="s">
        <v>871</v>
      </c>
      <c r="V12" s="386"/>
      <c r="W12" s="385" t="s">
        <v>870</v>
      </c>
      <c r="X12" s="385"/>
      <c r="Y12" s="402" t="s">
        <v>869</v>
      </c>
      <c r="Z12" s="400"/>
      <c r="AA12" s="449"/>
      <c r="AB12" s="448"/>
      <c r="AC12" s="49"/>
      <c r="AD12" s="49"/>
      <c r="AE12" s="49"/>
    </row>
    <row r="13" spans="1:34" s="16" customFormat="1" ht="201.75" customHeight="1" x14ac:dyDescent="0.25">
      <c r="A13" s="49"/>
      <c r="B13" s="49"/>
      <c r="C13" s="49"/>
      <c r="D13" s="387"/>
      <c r="E13" s="447"/>
      <c r="F13" s="447"/>
      <c r="G13" s="447"/>
      <c r="H13" s="49"/>
      <c r="I13" s="49"/>
      <c r="J13" s="49"/>
      <c r="K13" s="447"/>
      <c r="L13" s="358" t="s">
        <v>868</v>
      </c>
      <c r="M13" s="43" t="s">
        <v>867</v>
      </c>
      <c r="N13" s="375"/>
      <c r="O13" s="375"/>
      <c r="P13" s="382"/>
      <c r="Q13" s="381" t="s">
        <v>436</v>
      </c>
      <c r="R13" s="381" t="s">
        <v>681</v>
      </c>
      <c r="S13" s="380"/>
      <c r="T13" s="380"/>
      <c r="U13" s="378" t="s">
        <v>678</v>
      </c>
      <c r="V13" s="378" t="s">
        <v>677</v>
      </c>
      <c r="W13" s="378" t="s">
        <v>678</v>
      </c>
      <c r="X13" s="378" t="s">
        <v>677</v>
      </c>
      <c r="Y13" s="358" t="s">
        <v>678</v>
      </c>
      <c r="Z13" s="357" t="s">
        <v>677</v>
      </c>
      <c r="AA13" s="358" t="s">
        <v>678</v>
      </c>
      <c r="AB13" s="357" t="s">
        <v>677</v>
      </c>
      <c r="AC13" s="49"/>
      <c r="AD13" s="446" t="s">
        <v>866</v>
      </c>
      <c r="AE13" s="43" t="s">
        <v>865</v>
      </c>
    </row>
    <row r="14" spans="1:34" s="443" customFormat="1" ht="15.75" x14ac:dyDescent="0.25">
      <c r="A14" s="445">
        <v>1</v>
      </c>
      <c r="B14" s="445">
        <v>2</v>
      </c>
      <c r="C14" s="445">
        <v>3</v>
      </c>
      <c r="D14" s="445">
        <v>4</v>
      </c>
      <c r="E14" s="445">
        <v>5</v>
      </c>
      <c r="F14" s="445">
        <v>6</v>
      </c>
      <c r="G14" s="445">
        <v>7</v>
      </c>
      <c r="H14" s="445">
        <v>8</v>
      </c>
      <c r="I14" s="445">
        <v>9</v>
      </c>
      <c r="J14" s="445">
        <v>10</v>
      </c>
      <c r="K14" s="445">
        <v>11</v>
      </c>
      <c r="L14" s="445">
        <v>12</v>
      </c>
      <c r="M14" s="445">
        <v>13</v>
      </c>
      <c r="N14" s="445">
        <v>14</v>
      </c>
      <c r="O14" s="445">
        <v>15</v>
      </c>
      <c r="P14" s="445">
        <v>16</v>
      </c>
      <c r="Q14" s="445">
        <v>17</v>
      </c>
      <c r="R14" s="445">
        <v>18</v>
      </c>
      <c r="S14" s="445">
        <v>19</v>
      </c>
      <c r="T14" s="445">
        <v>20</v>
      </c>
      <c r="U14" s="445">
        <v>21</v>
      </c>
      <c r="V14" s="445">
        <v>22</v>
      </c>
      <c r="W14" s="445">
        <v>23</v>
      </c>
      <c r="X14" s="445">
        <v>24</v>
      </c>
      <c r="Y14" s="445">
        <v>25</v>
      </c>
      <c r="Z14" s="445">
        <v>26</v>
      </c>
      <c r="AA14" s="445">
        <v>27</v>
      </c>
      <c r="AB14" s="445">
        <v>28</v>
      </c>
      <c r="AC14" s="445">
        <v>29</v>
      </c>
      <c r="AD14" s="445">
        <v>30</v>
      </c>
      <c r="AE14" s="445">
        <v>31</v>
      </c>
    </row>
    <row r="15" spans="1:34" s="443" customFormat="1" ht="15.75" x14ac:dyDescent="0.25">
      <c r="A15" s="217" t="str">
        <f>'[10]10'!A13</f>
        <v>0</v>
      </c>
      <c r="B15" s="217" t="str">
        <f>'[10]10'!B13</f>
        <v>ВСЕГО по инвестиционной программе, в том числе:</v>
      </c>
      <c r="C15" s="217" t="s">
        <v>21</v>
      </c>
      <c r="D15" s="362" t="s">
        <v>21</v>
      </c>
      <c r="E15" s="362" t="s">
        <v>21</v>
      </c>
      <c r="F15" s="362" t="s">
        <v>21</v>
      </c>
      <c r="G15" s="362" t="s">
        <v>21</v>
      </c>
      <c r="H15" s="362" t="s">
        <v>21</v>
      </c>
      <c r="I15" s="362" t="s">
        <v>21</v>
      </c>
      <c r="J15" s="362" t="s">
        <v>21</v>
      </c>
      <c r="K15" s="362" t="s">
        <v>21</v>
      </c>
      <c r="L15" s="362" t="s">
        <v>21</v>
      </c>
      <c r="M15" s="362" t="s">
        <v>21</v>
      </c>
      <c r="N15" s="362" t="s">
        <v>21</v>
      </c>
      <c r="O15" s="362" t="s">
        <v>21</v>
      </c>
      <c r="P15" s="362" t="s">
        <v>21</v>
      </c>
      <c r="Q15" s="362" t="s">
        <v>21</v>
      </c>
      <c r="R15" s="362" t="s">
        <v>21</v>
      </c>
      <c r="S15" s="362" t="s">
        <v>21</v>
      </c>
      <c r="T15" s="362" t="s">
        <v>21</v>
      </c>
      <c r="U15" s="362" t="s">
        <v>21</v>
      </c>
      <c r="V15" s="362" t="s">
        <v>21</v>
      </c>
      <c r="W15" s="362" t="s">
        <v>21</v>
      </c>
      <c r="X15" s="362" t="s">
        <v>21</v>
      </c>
      <c r="Y15" s="362" t="s">
        <v>21</v>
      </c>
      <c r="Z15" s="362" t="s">
        <v>21</v>
      </c>
      <c r="AA15" s="362" t="s">
        <v>21</v>
      </c>
      <c r="AB15" s="362" t="s">
        <v>21</v>
      </c>
      <c r="AC15" s="362" t="s">
        <v>21</v>
      </c>
      <c r="AD15" s="362" t="s">
        <v>21</v>
      </c>
      <c r="AE15" s="362" t="s">
        <v>21</v>
      </c>
    </row>
    <row r="16" spans="1:34" s="443" customFormat="1" ht="15.75" x14ac:dyDescent="0.25">
      <c r="A16" s="217" t="str">
        <f>'[10]10'!A14</f>
        <v>0.1</v>
      </c>
      <c r="B16" s="217" t="str">
        <f>'[10]10'!B14</f>
        <v>Технологическое присоединение, всего</v>
      </c>
      <c r="C16" s="217" t="s">
        <v>21</v>
      </c>
      <c r="D16" s="362" t="s">
        <v>21</v>
      </c>
      <c r="E16" s="362" t="s">
        <v>21</v>
      </c>
      <c r="F16" s="362" t="s">
        <v>21</v>
      </c>
      <c r="G16" s="362" t="s">
        <v>21</v>
      </c>
      <c r="H16" s="362" t="s">
        <v>21</v>
      </c>
      <c r="I16" s="362" t="s">
        <v>21</v>
      </c>
      <c r="J16" s="362" t="s">
        <v>21</v>
      </c>
      <c r="K16" s="362" t="s">
        <v>21</v>
      </c>
      <c r="L16" s="362" t="s">
        <v>21</v>
      </c>
      <c r="M16" s="362" t="s">
        <v>21</v>
      </c>
      <c r="N16" s="362" t="s">
        <v>21</v>
      </c>
      <c r="O16" s="362" t="s">
        <v>21</v>
      </c>
      <c r="P16" s="362" t="s">
        <v>21</v>
      </c>
      <c r="Q16" s="362" t="s">
        <v>21</v>
      </c>
      <c r="R16" s="362" t="s">
        <v>21</v>
      </c>
      <c r="S16" s="362" t="s">
        <v>21</v>
      </c>
      <c r="T16" s="362" t="s">
        <v>21</v>
      </c>
      <c r="U16" s="362" t="s">
        <v>21</v>
      </c>
      <c r="V16" s="362" t="s">
        <v>21</v>
      </c>
      <c r="W16" s="362" t="s">
        <v>21</v>
      </c>
      <c r="X16" s="362" t="s">
        <v>21</v>
      </c>
      <c r="Y16" s="362" t="s">
        <v>21</v>
      </c>
      <c r="Z16" s="362" t="s">
        <v>21</v>
      </c>
      <c r="AA16" s="362" t="s">
        <v>21</v>
      </c>
      <c r="AB16" s="362" t="s">
        <v>21</v>
      </c>
      <c r="AC16" s="362" t="s">
        <v>21</v>
      </c>
      <c r="AD16" s="362" t="s">
        <v>21</v>
      </c>
      <c r="AE16" s="362" t="s">
        <v>21</v>
      </c>
    </row>
    <row r="17" spans="1:31" s="443" customFormat="1" ht="31.5" x14ac:dyDescent="0.25">
      <c r="A17" s="217" t="str">
        <f>'[10]10'!A15</f>
        <v>0.2</v>
      </c>
      <c r="B17" s="217" t="str">
        <f>'[10]10'!B15</f>
        <v>Реконструкция, модернизация, техническое перевооружение, всего</v>
      </c>
      <c r="C17" s="217" t="s">
        <v>21</v>
      </c>
      <c r="D17" s="362" t="s">
        <v>21</v>
      </c>
      <c r="E17" s="362" t="s">
        <v>21</v>
      </c>
      <c r="F17" s="362" t="s">
        <v>21</v>
      </c>
      <c r="G17" s="362" t="s">
        <v>21</v>
      </c>
      <c r="H17" s="362" t="s">
        <v>21</v>
      </c>
      <c r="I17" s="362" t="s">
        <v>21</v>
      </c>
      <c r="J17" s="362" t="s">
        <v>21</v>
      </c>
      <c r="K17" s="362" t="s">
        <v>21</v>
      </c>
      <c r="L17" s="362" t="s">
        <v>21</v>
      </c>
      <c r="M17" s="362" t="s">
        <v>21</v>
      </c>
      <c r="N17" s="362" t="s">
        <v>21</v>
      </c>
      <c r="O17" s="362" t="s">
        <v>21</v>
      </c>
      <c r="P17" s="362" t="s">
        <v>21</v>
      </c>
      <c r="Q17" s="362" t="s">
        <v>21</v>
      </c>
      <c r="R17" s="362" t="s">
        <v>21</v>
      </c>
      <c r="S17" s="362" t="s">
        <v>21</v>
      </c>
      <c r="T17" s="362" t="s">
        <v>21</v>
      </c>
      <c r="U17" s="362" t="s">
        <v>21</v>
      </c>
      <c r="V17" s="362" t="s">
        <v>21</v>
      </c>
      <c r="W17" s="362" t="s">
        <v>21</v>
      </c>
      <c r="X17" s="362" t="s">
        <v>21</v>
      </c>
      <c r="Y17" s="362" t="s">
        <v>21</v>
      </c>
      <c r="Z17" s="362" t="s">
        <v>21</v>
      </c>
      <c r="AA17" s="362" t="s">
        <v>21</v>
      </c>
      <c r="AB17" s="362" t="s">
        <v>21</v>
      </c>
      <c r="AC17" s="362" t="s">
        <v>21</v>
      </c>
      <c r="AD17" s="362" t="s">
        <v>21</v>
      </c>
      <c r="AE17" s="362" t="s">
        <v>21</v>
      </c>
    </row>
    <row r="18" spans="1:31" s="443" customFormat="1" ht="15.75" x14ac:dyDescent="0.25">
      <c r="A18" s="217" t="str">
        <f>'[10]10'!A16</f>
        <v>0.6</v>
      </c>
      <c r="B18" s="217" t="str">
        <f>'[10]10'!B16</f>
        <v>Прочие инвестиционные проекты, всего</v>
      </c>
      <c r="C18" s="217" t="s">
        <v>21</v>
      </c>
      <c r="D18" s="362" t="s">
        <v>21</v>
      </c>
      <c r="E18" s="362" t="s">
        <v>21</v>
      </c>
      <c r="F18" s="362" t="s">
        <v>21</v>
      </c>
      <c r="G18" s="362" t="s">
        <v>21</v>
      </c>
      <c r="H18" s="362" t="s">
        <v>21</v>
      </c>
      <c r="I18" s="362" t="s">
        <v>21</v>
      </c>
      <c r="J18" s="362" t="s">
        <v>21</v>
      </c>
      <c r="K18" s="362" t="s">
        <v>21</v>
      </c>
      <c r="L18" s="362" t="s">
        <v>21</v>
      </c>
      <c r="M18" s="362" t="s">
        <v>21</v>
      </c>
      <c r="N18" s="362" t="s">
        <v>21</v>
      </c>
      <c r="O18" s="362" t="s">
        <v>21</v>
      </c>
      <c r="P18" s="362" t="s">
        <v>21</v>
      </c>
      <c r="Q18" s="362" t="s">
        <v>21</v>
      </c>
      <c r="R18" s="362" t="s">
        <v>21</v>
      </c>
      <c r="S18" s="362" t="s">
        <v>21</v>
      </c>
      <c r="T18" s="362" t="s">
        <v>21</v>
      </c>
      <c r="U18" s="362" t="s">
        <v>21</v>
      </c>
      <c r="V18" s="362" t="s">
        <v>21</v>
      </c>
      <c r="W18" s="362" t="s">
        <v>21</v>
      </c>
      <c r="X18" s="362" t="s">
        <v>21</v>
      </c>
      <c r="Y18" s="362" t="s">
        <v>21</v>
      </c>
      <c r="Z18" s="362" t="s">
        <v>21</v>
      </c>
      <c r="AA18" s="362" t="s">
        <v>21</v>
      </c>
      <c r="AB18" s="362" t="s">
        <v>21</v>
      </c>
      <c r="AC18" s="362" t="s">
        <v>21</v>
      </c>
      <c r="AD18" s="362" t="s">
        <v>21</v>
      </c>
      <c r="AE18" s="362" t="s">
        <v>21</v>
      </c>
    </row>
    <row r="19" spans="1:31" s="443" customFormat="1" ht="15.75" x14ac:dyDescent="0.25">
      <c r="A19" s="217">
        <f>'[10]10'!A17</f>
        <v>0</v>
      </c>
      <c r="B19" s="217" t="str">
        <f>'[10]10'!B17</f>
        <v>Технологическое присоединение, всего, в том числе:</v>
      </c>
      <c r="C19" s="217" t="s">
        <v>21</v>
      </c>
      <c r="D19" s="362" t="s">
        <v>21</v>
      </c>
      <c r="E19" s="362" t="s">
        <v>21</v>
      </c>
      <c r="F19" s="362" t="s">
        <v>21</v>
      </c>
      <c r="G19" s="362" t="s">
        <v>21</v>
      </c>
      <c r="H19" s="362" t="s">
        <v>21</v>
      </c>
      <c r="I19" s="362" t="s">
        <v>21</v>
      </c>
      <c r="J19" s="362" t="s">
        <v>21</v>
      </c>
      <c r="K19" s="362" t="s">
        <v>21</v>
      </c>
      <c r="L19" s="362" t="s">
        <v>21</v>
      </c>
      <c r="M19" s="362" t="s">
        <v>21</v>
      </c>
      <c r="N19" s="362" t="s">
        <v>21</v>
      </c>
      <c r="O19" s="362" t="s">
        <v>21</v>
      </c>
      <c r="P19" s="362" t="s">
        <v>21</v>
      </c>
      <c r="Q19" s="362" t="s">
        <v>21</v>
      </c>
      <c r="R19" s="362" t="s">
        <v>21</v>
      </c>
      <c r="S19" s="362" t="s">
        <v>21</v>
      </c>
      <c r="T19" s="362" t="s">
        <v>21</v>
      </c>
      <c r="U19" s="362" t="s">
        <v>21</v>
      </c>
      <c r="V19" s="362" t="s">
        <v>21</v>
      </c>
      <c r="W19" s="362" t="s">
        <v>21</v>
      </c>
      <c r="X19" s="362" t="s">
        <v>21</v>
      </c>
      <c r="Y19" s="362" t="s">
        <v>21</v>
      </c>
      <c r="Z19" s="362" t="s">
        <v>21</v>
      </c>
      <c r="AA19" s="362" t="s">
        <v>21</v>
      </c>
      <c r="AB19" s="362" t="s">
        <v>21</v>
      </c>
      <c r="AC19" s="362" t="s">
        <v>21</v>
      </c>
      <c r="AD19" s="362" t="s">
        <v>21</v>
      </c>
      <c r="AE19" s="362" t="s">
        <v>21</v>
      </c>
    </row>
    <row r="20" spans="1:31" s="443" customFormat="1" ht="15.75" x14ac:dyDescent="0.25">
      <c r="A20" s="217">
        <f>'[10]10'!A18</f>
        <v>0</v>
      </c>
      <c r="B20" s="217" t="str">
        <f>'[10]10'!B18</f>
        <v>Республика Марий Эл</v>
      </c>
      <c r="C20" s="217" t="s">
        <v>21</v>
      </c>
      <c r="D20" s="362" t="s">
        <v>21</v>
      </c>
      <c r="E20" s="362" t="s">
        <v>21</v>
      </c>
      <c r="F20" s="362" t="s">
        <v>21</v>
      </c>
      <c r="G20" s="362" t="s">
        <v>21</v>
      </c>
      <c r="H20" s="362" t="s">
        <v>21</v>
      </c>
      <c r="I20" s="362" t="s">
        <v>21</v>
      </c>
      <c r="J20" s="362" t="s">
        <v>21</v>
      </c>
      <c r="K20" s="362" t="s">
        <v>21</v>
      </c>
      <c r="L20" s="362" t="s">
        <v>21</v>
      </c>
      <c r="M20" s="362" t="s">
        <v>21</v>
      </c>
      <c r="N20" s="362" t="s">
        <v>21</v>
      </c>
      <c r="O20" s="362" t="s">
        <v>21</v>
      </c>
      <c r="P20" s="362" t="s">
        <v>21</v>
      </c>
      <c r="Q20" s="362" t="s">
        <v>21</v>
      </c>
      <c r="R20" s="362" t="s">
        <v>21</v>
      </c>
      <c r="S20" s="362" t="s">
        <v>21</v>
      </c>
      <c r="T20" s="362" t="s">
        <v>21</v>
      </c>
      <c r="U20" s="362" t="s">
        <v>21</v>
      </c>
      <c r="V20" s="362" t="s">
        <v>21</v>
      </c>
      <c r="W20" s="362" t="s">
        <v>21</v>
      </c>
      <c r="X20" s="362" t="s">
        <v>21</v>
      </c>
      <c r="Y20" s="362" t="s">
        <v>21</v>
      </c>
      <c r="Z20" s="362" t="s">
        <v>21</v>
      </c>
      <c r="AA20" s="362" t="s">
        <v>21</v>
      </c>
      <c r="AB20" s="362" t="s">
        <v>21</v>
      </c>
      <c r="AC20" s="362" t="s">
        <v>21</v>
      </c>
      <c r="AD20" s="362" t="s">
        <v>21</v>
      </c>
      <c r="AE20" s="362" t="s">
        <v>21</v>
      </c>
    </row>
    <row r="21" spans="1:31" s="443" customFormat="1" ht="63.75" customHeight="1" x14ac:dyDescent="0.25">
      <c r="A21" s="217" t="str">
        <f>'[10]10'!A19</f>
        <v>1.2.2</v>
      </c>
      <c r="B21" s="217" t="str">
        <f>'[10]10'!B19</f>
        <v>Реконструкция, модернизация, техническое перевооружение линий электропередачи, всего, в том числе:</v>
      </c>
      <c r="C21" s="217" t="s">
        <v>21</v>
      </c>
      <c r="D21" s="362" t="s">
        <v>21</v>
      </c>
      <c r="E21" s="362" t="s">
        <v>21</v>
      </c>
      <c r="F21" s="362" t="s">
        <v>21</v>
      </c>
      <c r="G21" s="362" t="s">
        <v>21</v>
      </c>
      <c r="H21" s="362" t="s">
        <v>21</v>
      </c>
      <c r="I21" s="362" t="s">
        <v>21</v>
      </c>
      <c r="J21" s="362" t="s">
        <v>21</v>
      </c>
      <c r="K21" s="362" t="s">
        <v>21</v>
      </c>
      <c r="L21" s="362" t="s">
        <v>21</v>
      </c>
      <c r="M21" s="362" t="s">
        <v>21</v>
      </c>
      <c r="N21" s="362" t="s">
        <v>21</v>
      </c>
      <c r="O21" s="362" t="s">
        <v>21</v>
      </c>
      <c r="P21" s="362" t="s">
        <v>21</v>
      </c>
      <c r="Q21" s="362" t="s">
        <v>21</v>
      </c>
      <c r="R21" s="362" t="s">
        <v>21</v>
      </c>
      <c r="S21" s="362" t="s">
        <v>21</v>
      </c>
      <c r="T21" s="362" t="s">
        <v>21</v>
      </c>
      <c r="U21" s="362" t="s">
        <v>21</v>
      </c>
      <c r="V21" s="362" t="s">
        <v>21</v>
      </c>
      <c r="W21" s="362" t="s">
        <v>21</v>
      </c>
      <c r="X21" s="362" t="s">
        <v>21</v>
      </c>
      <c r="Y21" s="362" t="s">
        <v>21</v>
      </c>
      <c r="Z21" s="362" t="s">
        <v>21</v>
      </c>
      <c r="AA21" s="362" t="s">
        <v>21</v>
      </c>
      <c r="AB21" s="362" t="s">
        <v>21</v>
      </c>
      <c r="AC21" s="362" t="s">
        <v>21</v>
      </c>
      <c r="AD21" s="362" t="s">
        <v>21</v>
      </c>
      <c r="AE21" s="362" t="s">
        <v>21</v>
      </c>
    </row>
    <row r="22" spans="1:31" s="443" customFormat="1" ht="36.75" customHeight="1" x14ac:dyDescent="0.25">
      <c r="A22" s="217" t="str">
        <f>'[10]10'!A20</f>
        <v>1.2.2.1</v>
      </c>
      <c r="B22" s="217" t="str">
        <f>'[10]10'!B20</f>
        <v>Реконструкция линий электропередачи, всего, в том числе:</v>
      </c>
      <c r="C22" s="217" t="s">
        <v>21</v>
      </c>
      <c r="D22" s="362" t="s">
        <v>21</v>
      </c>
      <c r="E22" s="362" t="s">
        <v>21</v>
      </c>
      <c r="F22" s="362" t="s">
        <v>21</v>
      </c>
      <c r="G22" s="362" t="s">
        <v>21</v>
      </c>
      <c r="H22" s="362" t="s">
        <v>21</v>
      </c>
      <c r="I22" s="362" t="s">
        <v>21</v>
      </c>
      <c r="J22" s="362" t="s">
        <v>21</v>
      </c>
      <c r="K22" s="362" t="s">
        <v>21</v>
      </c>
      <c r="L22" s="362" t="s">
        <v>21</v>
      </c>
      <c r="M22" s="362" t="s">
        <v>21</v>
      </c>
      <c r="N22" s="362" t="s">
        <v>21</v>
      </c>
      <c r="O22" s="362" t="s">
        <v>21</v>
      </c>
      <c r="P22" s="362" t="s">
        <v>21</v>
      </c>
      <c r="Q22" s="362" t="s">
        <v>21</v>
      </c>
      <c r="R22" s="362" t="s">
        <v>21</v>
      </c>
      <c r="S22" s="362" t="s">
        <v>21</v>
      </c>
      <c r="T22" s="362" t="s">
        <v>21</v>
      </c>
      <c r="U22" s="362" t="s">
        <v>21</v>
      </c>
      <c r="V22" s="362" t="s">
        <v>21</v>
      </c>
      <c r="W22" s="362" t="s">
        <v>21</v>
      </c>
      <c r="X22" s="362" t="s">
        <v>21</v>
      </c>
      <c r="Y22" s="362" t="s">
        <v>21</v>
      </c>
      <c r="Z22" s="362" t="s">
        <v>21</v>
      </c>
      <c r="AA22" s="362" t="s">
        <v>21</v>
      </c>
      <c r="AB22" s="362" t="s">
        <v>21</v>
      </c>
      <c r="AC22" s="362" t="s">
        <v>21</v>
      </c>
      <c r="AD22" s="362" t="s">
        <v>21</v>
      </c>
      <c r="AE22" s="362" t="s">
        <v>21</v>
      </c>
    </row>
    <row r="23" spans="1:31" s="443" customFormat="1" ht="129" customHeight="1" x14ac:dyDescent="0.25">
      <c r="A23" s="272" t="s">
        <v>171</v>
      </c>
      <c r="B23" s="286" t="s">
        <v>6</v>
      </c>
      <c r="C23" s="270" t="s">
        <v>78</v>
      </c>
      <c r="D23" s="440">
        <v>1961</v>
      </c>
      <c r="E23" s="362" t="s">
        <v>21</v>
      </c>
      <c r="F23" s="362" t="s">
        <v>21</v>
      </c>
      <c r="G23" s="362" t="s">
        <v>21</v>
      </c>
      <c r="H23" s="362" t="s">
        <v>21</v>
      </c>
      <c r="I23" s="362" t="s">
        <v>21</v>
      </c>
      <c r="J23" s="362" t="s">
        <v>21</v>
      </c>
      <c r="K23" s="362" t="s">
        <v>21</v>
      </c>
      <c r="L23" s="440" t="s">
        <v>855</v>
      </c>
      <c r="M23" s="440" t="s">
        <v>856</v>
      </c>
      <c r="N23" s="362" t="s">
        <v>21</v>
      </c>
      <c r="O23" s="362" t="s">
        <v>21</v>
      </c>
      <c r="P23" s="439" t="s">
        <v>864</v>
      </c>
      <c r="Q23" s="362" t="s">
        <v>21</v>
      </c>
      <c r="R23" s="362" t="s">
        <v>21</v>
      </c>
      <c r="S23" s="362" t="s">
        <v>21</v>
      </c>
      <c r="T23" s="362" t="s">
        <v>21</v>
      </c>
      <c r="U23" s="362" t="s">
        <v>21</v>
      </c>
      <c r="V23" s="362" t="s">
        <v>21</v>
      </c>
      <c r="W23" s="362" t="s">
        <v>21</v>
      </c>
      <c r="X23" s="362" t="s">
        <v>21</v>
      </c>
      <c r="Y23" s="362" t="s">
        <v>21</v>
      </c>
      <c r="Z23" s="362" t="s">
        <v>21</v>
      </c>
      <c r="AA23" s="440">
        <v>35</v>
      </c>
      <c r="AB23" s="440">
        <v>35</v>
      </c>
      <c r="AC23" s="439" t="s">
        <v>849</v>
      </c>
      <c r="AD23" s="440">
        <v>0</v>
      </c>
      <c r="AE23" s="440">
        <v>0</v>
      </c>
    </row>
    <row r="24" spans="1:31" s="443" customFormat="1" ht="129" customHeight="1" x14ac:dyDescent="0.25">
      <c r="A24" s="272" t="s">
        <v>77</v>
      </c>
      <c r="B24" s="286" t="s">
        <v>76</v>
      </c>
      <c r="C24" s="270" t="s">
        <v>75</v>
      </c>
      <c r="D24" s="440" t="s">
        <v>115</v>
      </c>
      <c r="E24" s="362" t="s">
        <v>21</v>
      </c>
      <c r="F24" s="362" t="s">
        <v>21</v>
      </c>
      <c r="G24" s="362" t="s">
        <v>21</v>
      </c>
      <c r="H24" s="362" t="s">
        <v>21</v>
      </c>
      <c r="I24" s="362" t="s">
        <v>21</v>
      </c>
      <c r="J24" s="362" t="s">
        <v>21</v>
      </c>
      <c r="K24" s="362" t="s">
        <v>21</v>
      </c>
      <c r="L24" s="440" t="s">
        <v>855</v>
      </c>
      <c r="M24" s="440" t="s">
        <v>856</v>
      </c>
      <c r="N24" s="362" t="s">
        <v>21</v>
      </c>
      <c r="O24" s="362" t="s">
        <v>21</v>
      </c>
      <c r="P24" s="439" t="s">
        <v>864</v>
      </c>
      <c r="Q24" s="362" t="s">
        <v>21</v>
      </c>
      <c r="R24" s="362" t="s">
        <v>21</v>
      </c>
      <c r="S24" s="362" t="s">
        <v>21</v>
      </c>
      <c r="T24" s="362" t="s">
        <v>21</v>
      </c>
      <c r="U24" s="362" t="s">
        <v>21</v>
      </c>
      <c r="V24" s="362" t="s">
        <v>21</v>
      </c>
      <c r="W24" s="362" t="s">
        <v>21</v>
      </c>
      <c r="X24" s="362" t="s">
        <v>21</v>
      </c>
      <c r="Y24" s="362" t="s">
        <v>21</v>
      </c>
      <c r="Z24" s="362" t="s">
        <v>21</v>
      </c>
      <c r="AA24" s="362" t="s">
        <v>863</v>
      </c>
      <c r="AB24" s="362" t="s">
        <v>863</v>
      </c>
      <c r="AC24" s="439" t="s">
        <v>849</v>
      </c>
      <c r="AD24" s="362" t="s">
        <v>21</v>
      </c>
      <c r="AE24" s="362" t="s">
        <v>21</v>
      </c>
    </row>
    <row r="25" spans="1:31" s="443" customFormat="1" ht="129" customHeight="1" x14ac:dyDescent="0.25">
      <c r="A25" s="272" t="s">
        <v>169</v>
      </c>
      <c r="B25" s="271" t="s">
        <v>93</v>
      </c>
      <c r="C25" s="270" t="s">
        <v>92</v>
      </c>
      <c r="D25" s="440" t="s">
        <v>115</v>
      </c>
      <c r="E25" s="362" t="s">
        <v>21</v>
      </c>
      <c r="F25" s="362" t="s">
        <v>21</v>
      </c>
      <c r="G25" s="362" t="s">
        <v>21</v>
      </c>
      <c r="H25" s="362" t="s">
        <v>21</v>
      </c>
      <c r="I25" s="362" t="s">
        <v>21</v>
      </c>
      <c r="J25" s="362" t="s">
        <v>21</v>
      </c>
      <c r="K25" s="362" t="s">
        <v>21</v>
      </c>
      <c r="L25" s="440" t="s">
        <v>855</v>
      </c>
      <c r="M25" s="440" t="s">
        <v>856</v>
      </c>
      <c r="N25" s="362" t="s">
        <v>21</v>
      </c>
      <c r="O25" s="362" t="s">
        <v>21</v>
      </c>
      <c r="P25" s="439" t="s">
        <v>864</v>
      </c>
      <c r="Q25" s="362" t="s">
        <v>21</v>
      </c>
      <c r="R25" s="362" t="s">
        <v>21</v>
      </c>
      <c r="S25" s="362" t="s">
        <v>21</v>
      </c>
      <c r="T25" s="362" t="s">
        <v>21</v>
      </c>
      <c r="U25" s="362" t="s">
        <v>21</v>
      </c>
      <c r="V25" s="362" t="s">
        <v>21</v>
      </c>
      <c r="W25" s="362" t="s">
        <v>21</v>
      </c>
      <c r="X25" s="362" t="s">
        <v>21</v>
      </c>
      <c r="Y25" s="362" t="s">
        <v>21</v>
      </c>
      <c r="Z25" s="362" t="s">
        <v>21</v>
      </c>
      <c r="AA25" s="362" t="s">
        <v>863</v>
      </c>
      <c r="AB25" s="362" t="s">
        <v>863</v>
      </c>
      <c r="AC25" s="439" t="s">
        <v>849</v>
      </c>
      <c r="AD25" s="362" t="s">
        <v>21</v>
      </c>
      <c r="AE25" s="362" t="s">
        <v>21</v>
      </c>
    </row>
    <row r="26" spans="1:31" s="443" customFormat="1" ht="129" customHeight="1" x14ac:dyDescent="0.25">
      <c r="A26" s="272" t="s">
        <v>168</v>
      </c>
      <c r="B26" s="271" t="s">
        <v>91</v>
      </c>
      <c r="C26" s="270" t="s">
        <v>90</v>
      </c>
      <c r="D26" s="440" t="s">
        <v>115</v>
      </c>
      <c r="E26" s="362" t="s">
        <v>21</v>
      </c>
      <c r="F26" s="362" t="s">
        <v>21</v>
      </c>
      <c r="G26" s="362" t="s">
        <v>21</v>
      </c>
      <c r="H26" s="362" t="s">
        <v>21</v>
      </c>
      <c r="I26" s="362" t="s">
        <v>21</v>
      </c>
      <c r="J26" s="362" t="s">
        <v>21</v>
      </c>
      <c r="K26" s="362" t="s">
        <v>21</v>
      </c>
      <c r="L26" s="440" t="s">
        <v>855</v>
      </c>
      <c r="M26" s="440" t="s">
        <v>856</v>
      </c>
      <c r="N26" s="362" t="s">
        <v>21</v>
      </c>
      <c r="O26" s="362" t="s">
        <v>21</v>
      </c>
      <c r="P26" s="439" t="s">
        <v>862</v>
      </c>
      <c r="Q26" s="362" t="s">
        <v>21</v>
      </c>
      <c r="R26" s="362" t="s">
        <v>21</v>
      </c>
      <c r="S26" s="362" t="s">
        <v>21</v>
      </c>
      <c r="T26" s="362" t="s">
        <v>21</v>
      </c>
      <c r="U26" s="362" t="s">
        <v>21</v>
      </c>
      <c r="V26" s="362" t="s">
        <v>21</v>
      </c>
      <c r="W26" s="362" t="s">
        <v>21</v>
      </c>
      <c r="X26" s="362" t="s">
        <v>21</v>
      </c>
      <c r="Y26" s="362" t="s">
        <v>21</v>
      </c>
      <c r="Z26" s="362" t="s">
        <v>21</v>
      </c>
      <c r="AA26" s="362" t="s">
        <v>465</v>
      </c>
      <c r="AB26" s="362" t="s">
        <v>465</v>
      </c>
      <c r="AC26" s="439" t="s">
        <v>849</v>
      </c>
      <c r="AD26" s="362" t="s">
        <v>21</v>
      </c>
      <c r="AE26" s="362" t="s">
        <v>21</v>
      </c>
    </row>
    <row r="27" spans="1:31" s="443" customFormat="1" ht="129" customHeight="1" x14ac:dyDescent="0.25">
      <c r="A27" s="272" t="s">
        <v>167</v>
      </c>
      <c r="B27" s="271" t="s">
        <v>88</v>
      </c>
      <c r="C27" s="270" t="s">
        <v>87</v>
      </c>
      <c r="D27" s="440" t="s">
        <v>115</v>
      </c>
      <c r="E27" s="362" t="s">
        <v>21</v>
      </c>
      <c r="F27" s="362" t="s">
        <v>21</v>
      </c>
      <c r="G27" s="362" t="s">
        <v>21</v>
      </c>
      <c r="H27" s="362" t="s">
        <v>21</v>
      </c>
      <c r="I27" s="362" t="s">
        <v>21</v>
      </c>
      <c r="J27" s="362" t="s">
        <v>21</v>
      </c>
      <c r="K27" s="362" t="s">
        <v>21</v>
      </c>
      <c r="L27" s="440" t="s">
        <v>855</v>
      </c>
      <c r="M27" s="440" t="s">
        <v>856</v>
      </c>
      <c r="N27" s="362" t="s">
        <v>21</v>
      </c>
      <c r="O27" s="362" t="s">
        <v>21</v>
      </c>
      <c r="P27" s="439"/>
      <c r="Q27" s="362" t="s">
        <v>21</v>
      </c>
      <c r="R27" s="362" t="s">
        <v>21</v>
      </c>
      <c r="S27" s="362" t="s">
        <v>21</v>
      </c>
      <c r="T27" s="362" t="s">
        <v>21</v>
      </c>
      <c r="U27" s="362" t="s">
        <v>21</v>
      </c>
      <c r="V27" s="362" t="s">
        <v>21</v>
      </c>
      <c r="W27" s="362" t="s">
        <v>21</v>
      </c>
      <c r="X27" s="362" t="s">
        <v>21</v>
      </c>
      <c r="Y27" s="362" t="s">
        <v>21</v>
      </c>
      <c r="Z27" s="362" t="s">
        <v>21</v>
      </c>
      <c r="AA27" s="362" t="s">
        <v>21</v>
      </c>
      <c r="AB27" s="362" t="s">
        <v>21</v>
      </c>
      <c r="AC27" s="439" t="s">
        <v>849</v>
      </c>
      <c r="AD27" s="362" t="s">
        <v>21</v>
      </c>
      <c r="AE27" s="362" t="s">
        <v>21</v>
      </c>
    </row>
    <row r="28" spans="1:31" s="443" customFormat="1" ht="129" customHeight="1" x14ac:dyDescent="0.25">
      <c r="A28" s="272" t="s">
        <v>166</v>
      </c>
      <c r="B28" s="271" t="s">
        <v>85</v>
      </c>
      <c r="C28" s="270" t="s">
        <v>84</v>
      </c>
      <c r="D28" s="440" t="s">
        <v>115</v>
      </c>
      <c r="E28" s="362" t="s">
        <v>21</v>
      </c>
      <c r="F28" s="362" t="s">
        <v>21</v>
      </c>
      <c r="G28" s="362" t="s">
        <v>21</v>
      </c>
      <c r="H28" s="362" t="s">
        <v>21</v>
      </c>
      <c r="I28" s="362" t="s">
        <v>21</v>
      </c>
      <c r="J28" s="362" t="s">
        <v>21</v>
      </c>
      <c r="K28" s="362" t="s">
        <v>21</v>
      </c>
      <c r="L28" s="440" t="s">
        <v>855</v>
      </c>
      <c r="M28" s="440" t="s">
        <v>856</v>
      </c>
      <c r="N28" s="362" t="s">
        <v>21</v>
      </c>
      <c r="O28" s="362" t="s">
        <v>21</v>
      </c>
      <c r="P28" s="439"/>
      <c r="Q28" s="362" t="s">
        <v>21</v>
      </c>
      <c r="R28" s="362" t="s">
        <v>21</v>
      </c>
      <c r="S28" s="362" t="s">
        <v>21</v>
      </c>
      <c r="T28" s="362" t="s">
        <v>21</v>
      </c>
      <c r="U28" s="362" t="s">
        <v>21</v>
      </c>
      <c r="V28" s="362" t="s">
        <v>21</v>
      </c>
      <c r="W28" s="362" t="s">
        <v>21</v>
      </c>
      <c r="X28" s="362" t="s">
        <v>21</v>
      </c>
      <c r="Y28" s="362" t="s">
        <v>21</v>
      </c>
      <c r="Z28" s="362" t="s">
        <v>21</v>
      </c>
      <c r="AA28" s="362" t="s">
        <v>21</v>
      </c>
      <c r="AB28" s="362" t="s">
        <v>21</v>
      </c>
      <c r="AC28" s="439" t="s">
        <v>849</v>
      </c>
      <c r="AD28" s="362" t="s">
        <v>21</v>
      </c>
      <c r="AE28" s="362" t="s">
        <v>21</v>
      </c>
    </row>
    <row r="29" spans="1:31" s="443" customFormat="1" ht="129" customHeight="1" x14ac:dyDescent="0.25">
      <c r="A29" s="272" t="s">
        <v>164</v>
      </c>
      <c r="B29" s="271" t="s">
        <v>107</v>
      </c>
      <c r="C29" s="270" t="s">
        <v>163</v>
      </c>
      <c r="D29" s="440" t="s">
        <v>115</v>
      </c>
      <c r="E29" s="362" t="s">
        <v>21</v>
      </c>
      <c r="F29" s="362" t="s">
        <v>21</v>
      </c>
      <c r="G29" s="362" t="s">
        <v>21</v>
      </c>
      <c r="H29" s="362" t="s">
        <v>21</v>
      </c>
      <c r="I29" s="362" t="s">
        <v>21</v>
      </c>
      <c r="J29" s="362" t="s">
        <v>21</v>
      </c>
      <c r="K29" s="362" t="s">
        <v>21</v>
      </c>
      <c r="L29" s="440" t="s">
        <v>855</v>
      </c>
      <c r="M29" s="440" t="s">
        <v>856</v>
      </c>
      <c r="N29" s="362" t="s">
        <v>21</v>
      </c>
      <c r="O29" s="362" t="s">
        <v>21</v>
      </c>
      <c r="P29" s="439" t="s">
        <v>861</v>
      </c>
      <c r="Q29" s="362" t="s">
        <v>21</v>
      </c>
      <c r="R29" s="362" t="s">
        <v>21</v>
      </c>
      <c r="S29" s="362" t="s">
        <v>21</v>
      </c>
      <c r="T29" s="362" t="s">
        <v>21</v>
      </c>
      <c r="U29" s="362" t="s">
        <v>21</v>
      </c>
      <c r="V29" s="362" t="s">
        <v>21</v>
      </c>
      <c r="W29" s="362" t="s">
        <v>21</v>
      </c>
      <c r="X29" s="362" t="s">
        <v>21</v>
      </c>
      <c r="Y29" s="362" t="s">
        <v>21</v>
      </c>
      <c r="Z29" s="362" t="s">
        <v>21</v>
      </c>
      <c r="AA29" s="362" t="s">
        <v>465</v>
      </c>
      <c r="AB29" s="362" t="s">
        <v>465</v>
      </c>
      <c r="AC29" s="439" t="s">
        <v>849</v>
      </c>
      <c r="AD29" s="362" t="s">
        <v>21</v>
      </c>
      <c r="AE29" s="362" t="s">
        <v>21</v>
      </c>
    </row>
    <row r="30" spans="1:31" s="443" customFormat="1" ht="129" customHeight="1" x14ac:dyDescent="0.25">
      <c r="A30" s="272" t="s">
        <v>162</v>
      </c>
      <c r="B30" s="271" t="s">
        <v>106</v>
      </c>
      <c r="C30" s="270" t="s">
        <v>161</v>
      </c>
      <c r="D30" s="440" t="s">
        <v>115</v>
      </c>
      <c r="E30" s="362" t="s">
        <v>21</v>
      </c>
      <c r="F30" s="362" t="s">
        <v>21</v>
      </c>
      <c r="G30" s="362" t="s">
        <v>21</v>
      </c>
      <c r="H30" s="362" t="s">
        <v>21</v>
      </c>
      <c r="I30" s="362" t="s">
        <v>21</v>
      </c>
      <c r="J30" s="362" t="s">
        <v>21</v>
      </c>
      <c r="K30" s="362" t="s">
        <v>21</v>
      </c>
      <c r="L30" s="440" t="s">
        <v>855</v>
      </c>
      <c r="M30" s="440" t="s">
        <v>856</v>
      </c>
      <c r="N30" s="362" t="s">
        <v>21</v>
      </c>
      <c r="O30" s="362" t="s">
        <v>21</v>
      </c>
      <c r="P30" s="439" t="s">
        <v>860</v>
      </c>
      <c r="Q30" s="362" t="s">
        <v>21</v>
      </c>
      <c r="R30" s="362" t="s">
        <v>21</v>
      </c>
      <c r="S30" s="362" t="s">
        <v>21</v>
      </c>
      <c r="T30" s="362" t="s">
        <v>21</v>
      </c>
      <c r="U30" s="362" t="s">
        <v>21</v>
      </c>
      <c r="V30" s="362" t="s">
        <v>21</v>
      </c>
      <c r="W30" s="362" t="s">
        <v>21</v>
      </c>
      <c r="X30" s="362" t="s">
        <v>21</v>
      </c>
      <c r="Y30" s="362" t="s">
        <v>21</v>
      </c>
      <c r="Z30" s="362" t="s">
        <v>21</v>
      </c>
      <c r="AA30" s="362" t="s">
        <v>465</v>
      </c>
      <c r="AB30" s="362" t="s">
        <v>465</v>
      </c>
      <c r="AC30" s="439" t="s">
        <v>849</v>
      </c>
      <c r="AD30" s="362" t="s">
        <v>21</v>
      </c>
      <c r="AE30" s="362" t="s">
        <v>21</v>
      </c>
    </row>
    <row r="31" spans="1:31" s="443" customFormat="1" ht="129" customHeight="1" x14ac:dyDescent="0.25">
      <c r="A31" s="272" t="s">
        <v>160</v>
      </c>
      <c r="B31" s="271" t="s">
        <v>105</v>
      </c>
      <c r="C31" s="270" t="s">
        <v>159</v>
      </c>
      <c r="D31" s="440" t="s">
        <v>115</v>
      </c>
      <c r="E31" s="362" t="s">
        <v>21</v>
      </c>
      <c r="F31" s="362" t="s">
        <v>21</v>
      </c>
      <c r="G31" s="362" t="s">
        <v>21</v>
      </c>
      <c r="H31" s="362" t="s">
        <v>21</v>
      </c>
      <c r="I31" s="362" t="s">
        <v>21</v>
      </c>
      <c r="J31" s="362" t="s">
        <v>21</v>
      </c>
      <c r="K31" s="362" t="s">
        <v>21</v>
      </c>
      <c r="L31" s="440" t="s">
        <v>855</v>
      </c>
      <c r="M31" s="440" t="s">
        <v>856</v>
      </c>
      <c r="N31" s="362" t="s">
        <v>21</v>
      </c>
      <c r="O31" s="362" t="s">
        <v>21</v>
      </c>
      <c r="P31" s="439" t="s">
        <v>859</v>
      </c>
      <c r="Q31" s="362" t="s">
        <v>21</v>
      </c>
      <c r="R31" s="362" t="s">
        <v>21</v>
      </c>
      <c r="S31" s="362" t="s">
        <v>21</v>
      </c>
      <c r="T31" s="362" t="s">
        <v>21</v>
      </c>
      <c r="U31" s="362" t="s">
        <v>21</v>
      </c>
      <c r="V31" s="362" t="s">
        <v>21</v>
      </c>
      <c r="W31" s="362" t="s">
        <v>21</v>
      </c>
      <c r="X31" s="362" t="s">
        <v>21</v>
      </c>
      <c r="Y31" s="362" t="s">
        <v>21</v>
      </c>
      <c r="Z31" s="362" t="s">
        <v>21</v>
      </c>
      <c r="AA31" s="362" t="s">
        <v>465</v>
      </c>
      <c r="AB31" s="362" t="s">
        <v>465</v>
      </c>
      <c r="AC31" s="439" t="s">
        <v>849</v>
      </c>
      <c r="AD31" s="362" t="s">
        <v>21</v>
      </c>
      <c r="AE31" s="362" t="s">
        <v>21</v>
      </c>
    </row>
    <row r="32" spans="1:31" s="443" customFormat="1" ht="48.75" customHeight="1" x14ac:dyDescent="0.25">
      <c r="A32" s="217" t="str">
        <f>'[10]10'!A22</f>
        <v>1.6</v>
      </c>
      <c r="B32" s="217" t="str">
        <f>'[10]10'!B22</f>
        <v>Прочие инвестиционные проекты, всего, в том числе:</v>
      </c>
      <c r="C32" s="217"/>
      <c r="D32" s="444"/>
      <c r="E32" s="217" t="s">
        <v>21</v>
      </c>
      <c r="F32" s="217" t="s">
        <v>21</v>
      </c>
      <c r="G32" s="217" t="s">
        <v>21</v>
      </c>
      <c r="H32" s="217" t="s">
        <v>21</v>
      </c>
      <c r="I32" s="217" t="s">
        <v>21</v>
      </c>
      <c r="J32" s="217" t="s">
        <v>21</v>
      </c>
      <c r="K32" s="217" t="s">
        <v>21</v>
      </c>
      <c r="L32" s="444">
        <v>0</v>
      </c>
      <c r="M32" s="444">
        <v>0</v>
      </c>
      <c r="N32" s="217" t="s">
        <v>21</v>
      </c>
      <c r="O32" s="333">
        <v>0</v>
      </c>
      <c r="P32" s="333">
        <v>0</v>
      </c>
      <c r="Q32" s="333">
        <v>0</v>
      </c>
      <c r="R32" s="333">
        <v>0</v>
      </c>
      <c r="S32" s="333">
        <v>0</v>
      </c>
      <c r="T32" s="333">
        <v>0</v>
      </c>
      <c r="U32" s="333">
        <v>0</v>
      </c>
      <c r="V32" s="333">
        <v>0</v>
      </c>
      <c r="W32" s="333">
        <v>0</v>
      </c>
      <c r="X32" s="333">
        <v>0</v>
      </c>
      <c r="Y32" s="333">
        <v>0</v>
      </c>
      <c r="Z32" s="333">
        <v>0</v>
      </c>
      <c r="AA32" s="333">
        <v>0</v>
      </c>
      <c r="AB32" s="333">
        <v>0</v>
      </c>
      <c r="AC32" s="333">
        <v>0</v>
      </c>
      <c r="AD32" s="333">
        <v>0</v>
      </c>
      <c r="AE32" s="333">
        <v>0</v>
      </c>
    </row>
    <row r="33" spans="1:31" s="443" customFormat="1" ht="81" customHeight="1" x14ac:dyDescent="0.25">
      <c r="A33" s="272" t="s">
        <v>2</v>
      </c>
      <c r="B33" s="182" t="s">
        <v>62</v>
      </c>
      <c r="C33" s="273" t="s">
        <v>64</v>
      </c>
      <c r="D33" s="440" t="s">
        <v>115</v>
      </c>
      <c r="E33" s="362" t="s">
        <v>21</v>
      </c>
      <c r="F33" s="362" t="s">
        <v>21</v>
      </c>
      <c r="G33" s="362" t="s">
        <v>21</v>
      </c>
      <c r="H33" s="362" t="s">
        <v>21</v>
      </c>
      <c r="I33" s="362" t="s">
        <v>21</v>
      </c>
      <c r="J33" s="362" t="s">
        <v>21</v>
      </c>
      <c r="K33" s="362" t="s">
        <v>21</v>
      </c>
      <c r="L33" s="440" t="s">
        <v>855</v>
      </c>
      <c r="M33" s="440" t="s">
        <v>856</v>
      </c>
      <c r="N33" s="440" t="s">
        <v>855</v>
      </c>
      <c r="O33" s="440" t="s">
        <v>855</v>
      </c>
      <c r="P33" s="440" t="s">
        <v>858</v>
      </c>
      <c r="Q33" s="438">
        <v>0</v>
      </c>
      <c r="R33" s="438">
        <v>0</v>
      </c>
      <c r="S33" s="438">
        <v>0</v>
      </c>
      <c r="T33" s="438">
        <v>0</v>
      </c>
      <c r="U33" s="441">
        <v>0.5</v>
      </c>
      <c r="V33" s="441">
        <v>0.5</v>
      </c>
      <c r="W33" s="438">
        <v>0</v>
      </c>
      <c r="X33" s="438">
        <v>0</v>
      </c>
      <c r="Y33" s="438">
        <v>0</v>
      </c>
      <c r="Z33" s="438">
        <v>0</v>
      </c>
      <c r="AA33" s="440">
        <v>6</v>
      </c>
      <c r="AB33" s="440">
        <v>6</v>
      </c>
      <c r="AC33" s="439" t="s">
        <v>850</v>
      </c>
      <c r="AD33" s="438">
        <v>0</v>
      </c>
      <c r="AE33" s="438">
        <v>0</v>
      </c>
    </row>
    <row r="34" spans="1:31" s="443" customFormat="1" ht="77.25" customHeight="1" x14ac:dyDescent="0.25">
      <c r="A34" s="272" t="s">
        <v>102</v>
      </c>
      <c r="B34" s="182" t="s">
        <v>67</v>
      </c>
      <c r="C34" s="273" t="s">
        <v>66</v>
      </c>
      <c r="D34" s="440" t="s">
        <v>115</v>
      </c>
      <c r="E34" s="362" t="s">
        <v>21</v>
      </c>
      <c r="F34" s="362" t="s">
        <v>21</v>
      </c>
      <c r="G34" s="362" t="s">
        <v>21</v>
      </c>
      <c r="H34" s="362" t="s">
        <v>21</v>
      </c>
      <c r="I34" s="362" t="s">
        <v>21</v>
      </c>
      <c r="J34" s="362" t="s">
        <v>21</v>
      </c>
      <c r="K34" s="362" t="s">
        <v>21</v>
      </c>
      <c r="L34" s="440" t="s">
        <v>855</v>
      </c>
      <c r="M34" s="440" t="s">
        <v>856</v>
      </c>
      <c r="N34" s="440" t="s">
        <v>855</v>
      </c>
      <c r="O34" s="440" t="s">
        <v>855</v>
      </c>
      <c r="P34" s="440" t="s">
        <v>857</v>
      </c>
      <c r="Q34" s="438">
        <v>0</v>
      </c>
      <c r="R34" s="438">
        <v>0</v>
      </c>
      <c r="S34" s="438">
        <v>0</v>
      </c>
      <c r="T34" s="438">
        <v>0</v>
      </c>
      <c r="U34" s="441">
        <v>0.25</v>
      </c>
      <c r="V34" s="441">
        <v>0.25</v>
      </c>
      <c r="W34" s="438">
        <v>0</v>
      </c>
      <c r="X34" s="438">
        <v>0</v>
      </c>
      <c r="Y34" s="438">
        <v>0</v>
      </c>
      <c r="Z34" s="438">
        <v>0</v>
      </c>
      <c r="AA34" s="440">
        <v>6</v>
      </c>
      <c r="AB34" s="440">
        <v>6</v>
      </c>
      <c r="AC34" s="442" t="s">
        <v>850</v>
      </c>
      <c r="AD34" s="438">
        <v>0</v>
      </c>
      <c r="AE34" s="438">
        <v>0</v>
      </c>
    </row>
    <row r="35" spans="1:31" ht="78" customHeight="1" x14ac:dyDescent="0.2">
      <c r="A35" s="272" t="s">
        <v>99</v>
      </c>
      <c r="B35" s="182" t="s">
        <v>74</v>
      </c>
      <c r="C35" s="273" t="s">
        <v>73</v>
      </c>
      <c r="D35" s="440" t="s">
        <v>115</v>
      </c>
      <c r="E35" s="362" t="s">
        <v>21</v>
      </c>
      <c r="F35" s="362" t="s">
        <v>21</v>
      </c>
      <c r="G35" s="362" t="s">
        <v>21</v>
      </c>
      <c r="H35" s="362" t="s">
        <v>21</v>
      </c>
      <c r="I35" s="362" t="s">
        <v>21</v>
      </c>
      <c r="J35" s="362" t="s">
        <v>21</v>
      </c>
      <c r="K35" s="362" t="s">
        <v>21</v>
      </c>
      <c r="L35" s="440" t="s">
        <v>855</v>
      </c>
      <c r="M35" s="440" t="s">
        <v>856</v>
      </c>
      <c r="N35" s="440" t="s">
        <v>855</v>
      </c>
      <c r="O35" s="440" t="s">
        <v>855</v>
      </c>
      <c r="P35" s="440" t="s">
        <v>854</v>
      </c>
      <c r="Q35" s="438">
        <v>0</v>
      </c>
      <c r="R35" s="438">
        <v>0</v>
      </c>
      <c r="S35" s="438">
        <v>0</v>
      </c>
      <c r="T35" s="438">
        <v>0</v>
      </c>
      <c r="U35" s="441">
        <v>0.1</v>
      </c>
      <c r="V35" s="441">
        <v>0.16</v>
      </c>
      <c r="W35" s="438">
        <v>0</v>
      </c>
      <c r="X35" s="438">
        <v>0</v>
      </c>
      <c r="Y35" s="438">
        <v>0</v>
      </c>
      <c r="Z35" s="438">
        <v>0</v>
      </c>
      <c r="AA35" s="440">
        <v>6</v>
      </c>
      <c r="AB35" s="440">
        <v>6</v>
      </c>
      <c r="AC35" s="442" t="s">
        <v>850</v>
      </c>
      <c r="AD35" s="438">
        <v>0</v>
      </c>
      <c r="AE35" s="438">
        <v>0</v>
      </c>
    </row>
    <row r="36" spans="1:31" ht="60" customHeight="1" x14ac:dyDescent="0.2">
      <c r="A36" s="272" t="s">
        <v>123</v>
      </c>
      <c r="B36" s="182" t="s">
        <v>83</v>
      </c>
      <c r="C36" s="273" t="s">
        <v>82</v>
      </c>
      <c r="D36" s="440" t="s">
        <v>115</v>
      </c>
      <c r="E36" s="440">
        <v>0</v>
      </c>
      <c r="F36" s="440">
        <v>0</v>
      </c>
      <c r="G36" s="440">
        <v>0</v>
      </c>
      <c r="H36" s="440">
        <v>0</v>
      </c>
      <c r="I36" s="440">
        <v>0</v>
      </c>
      <c r="J36" s="440">
        <v>0</v>
      </c>
      <c r="K36" s="440">
        <v>0</v>
      </c>
      <c r="L36" s="440">
        <v>0</v>
      </c>
      <c r="M36" s="440">
        <v>0</v>
      </c>
      <c r="N36" s="440">
        <v>0</v>
      </c>
      <c r="O36" s="440">
        <v>0</v>
      </c>
      <c r="P36" s="440" t="s">
        <v>853</v>
      </c>
      <c r="Q36" s="440">
        <v>0</v>
      </c>
      <c r="R36" s="440">
        <v>0</v>
      </c>
      <c r="S36" s="440">
        <v>0</v>
      </c>
      <c r="T36" s="440">
        <v>0</v>
      </c>
      <c r="U36" s="441">
        <v>0.25</v>
      </c>
      <c r="V36" s="441">
        <v>0.25</v>
      </c>
      <c r="W36" s="440">
        <v>0</v>
      </c>
      <c r="X36" s="440">
        <v>0</v>
      </c>
      <c r="Y36" s="440">
        <v>0</v>
      </c>
      <c r="Z36" s="440">
        <v>0</v>
      </c>
      <c r="AA36" s="440">
        <v>0</v>
      </c>
      <c r="AB36" s="440">
        <v>0</v>
      </c>
      <c r="AC36" s="442" t="s">
        <v>850</v>
      </c>
      <c r="AD36" s="438">
        <v>0</v>
      </c>
      <c r="AE36" s="438">
        <v>0</v>
      </c>
    </row>
    <row r="37" spans="1:31" ht="57" customHeight="1" x14ac:dyDescent="0.2">
      <c r="A37" s="272" t="s">
        <v>122</v>
      </c>
      <c r="B37" s="182" t="s">
        <v>104</v>
      </c>
      <c r="C37" s="273" t="s">
        <v>121</v>
      </c>
      <c r="D37" s="440" t="s">
        <v>115</v>
      </c>
      <c r="E37" s="440">
        <v>0</v>
      </c>
      <c r="F37" s="440">
        <v>0</v>
      </c>
      <c r="G37" s="440">
        <v>0</v>
      </c>
      <c r="H37" s="440">
        <v>0</v>
      </c>
      <c r="I37" s="440">
        <v>0</v>
      </c>
      <c r="J37" s="440">
        <v>0</v>
      </c>
      <c r="K37" s="440">
        <v>0</v>
      </c>
      <c r="L37" s="440">
        <v>0</v>
      </c>
      <c r="M37" s="440">
        <v>0</v>
      </c>
      <c r="N37" s="440">
        <v>0</v>
      </c>
      <c r="O37" s="440">
        <v>0</v>
      </c>
      <c r="P37" s="440" t="s">
        <v>852</v>
      </c>
      <c r="Q37" s="440">
        <v>0</v>
      </c>
      <c r="R37" s="440">
        <v>0</v>
      </c>
      <c r="S37" s="440">
        <v>0</v>
      </c>
      <c r="T37" s="440">
        <v>0</v>
      </c>
      <c r="U37" s="441">
        <v>0.4</v>
      </c>
      <c r="V37" s="441">
        <v>0.4</v>
      </c>
      <c r="W37" s="440">
        <v>0</v>
      </c>
      <c r="X37" s="440">
        <v>0</v>
      </c>
      <c r="Y37" s="440">
        <v>0</v>
      </c>
      <c r="Z37" s="440">
        <v>0</v>
      </c>
      <c r="AA37" s="440">
        <v>0</v>
      </c>
      <c r="AB37" s="440">
        <v>0</v>
      </c>
      <c r="AC37" s="442" t="s">
        <v>850</v>
      </c>
      <c r="AD37" s="438">
        <v>0</v>
      </c>
      <c r="AE37" s="438">
        <v>0</v>
      </c>
    </row>
    <row r="38" spans="1:31" ht="72.75" customHeight="1" x14ac:dyDescent="0.2">
      <c r="A38" s="272" t="s">
        <v>120</v>
      </c>
      <c r="B38" s="182" t="s">
        <v>101</v>
      </c>
      <c r="C38" s="273" t="s">
        <v>119</v>
      </c>
      <c r="D38" s="440" t="s">
        <v>115</v>
      </c>
      <c r="E38" s="440">
        <v>0</v>
      </c>
      <c r="F38" s="440">
        <v>0</v>
      </c>
      <c r="G38" s="440">
        <v>0</v>
      </c>
      <c r="H38" s="440">
        <v>0</v>
      </c>
      <c r="I38" s="440">
        <v>0</v>
      </c>
      <c r="J38" s="440">
        <v>0</v>
      </c>
      <c r="K38" s="440">
        <v>0</v>
      </c>
      <c r="L38" s="440">
        <v>0</v>
      </c>
      <c r="M38" s="440">
        <v>0</v>
      </c>
      <c r="N38" s="440">
        <v>0</v>
      </c>
      <c r="O38" s="440">
        <v>0</v>
      </c>
      <c r="P38" s="440" t="s">
        <v>851</v>
      </c>
      <c r="Q38" s="440">
        <v>0</v>
      </c>
      <c r="R38" s="440">
        <v>0</v>
      </c>
      <c r="S38" s="440">
        <v>0</v>
      </c>
      <c r="T38" s="440">
        <v>0</v>
      </c>
      <c r="U38" s="441">
        <v>0.25</v>
      </c>
      <c r="V38" s="441">
        <v>0.25</v>
      </c>
      <c r="W38" s="440">
        <v>0</v>
      </c>
      <c r="X38" s="440">
        <v>0</v>
      </c>
      <c r="Y38" s="440">
        <v>0</v>
      </c>
      <c r="Z38" s="440">
        <v>0</v>
      </c>
      <c r="AA38" s="440">
        <v>0</v>
      </c>
      <c r="AB38" s="440">
        <v>0</v>
      </c>
      <c r="AC38" s="442" t="s">
        <v>850</v>
      </c>
      <c r="AD38" s="438">
        <v>0</v>
      </c>
      <c r="AE38" s="438">
        <v>0</v>
      </c>
    </row>
    <row r="39" spans="1:31" ht="87" customHeight="1" x14ac:dyDescent="0.2">
      <c r="A39" s="272" t="s">
        <v>118</v>
      </c>
      <c r="B39" s="182" t="s">
        <v>98</v>
      </c>
      <c r="C39" s="273" t="s">
        <v>117</v>
      </c>
      <c r="D39" s="440" t="s">
        <v>115</v>
      </c>
      <c r="E39" s="440">
        <v>0</v>
      </c>
      <c r="F39" s="440">
        <v>0</v>
      </c>
      <c r="G39" s="440">
        <v>0</v>
      </c>
      <c r="H39" s="440">
        <v>0</v>
      </c>
      <c r="I39" s="440">
        <v>0</v>
      </c>
      <c r="J39" s="440">
        <v>0</v>
      </c>
      <c r="K39" s="440">
        <v>0</v>
      </c>
      <c r="L39" s="440">
        <v>0</v>
      </c>
      <c r="M39" s="440">
        <v>0</v>
      </c>
      <c r="N39" s="440">
        <v>0</v>
      </c>
      <c r="O39" s="440">
        <v>0</v>
      </c>
      <c r="P39" s="440">
        <v>0</v>
      </c>
      <c r="Q39" s="440">
        <v>0</v>
      </c>
      <c r="R39" s="440">
        <v>0</v>
      </c>
      <c r="S39" s="440">
        <v>0</v>
      </c>
      <c r="T39" s="440">
        <v>0</v>
      </c>
      <c r="U39" s="441">
        <v>0</v>
      </c>
      <c r="V39" s="441">
        <v>0</v>
      </c>
      <c r="W39" s="440">
        <v>0</v>
      </c>
      <c r="X39" s="440">
        <v>0</v>
      </c>
      <c r="Y39" s="440">
        <v>0</v>
      </c>
      <c r="Z39" s="440">
        <v>0</v>
      </c>
      <c r="AA39" s="440">
        <v>0</v>
      </c>
      <c r="AB39" s="440">
        <v>0</v>
      </c>
      <c r="AC39" s="439" t="s">
        <v>849</v>
      </c>
      <c r="AD39" s="438">
        <v>0</v>
      </c>
      <c r="AE39" s="438">
        <v>0</v>
      </c>
    </row>
    <row r="42" spans="1:31" s="2" customFormat="1" ht="15.75" x14ac:dyDescent="0.25">
      <c r="B42" s="355" t="s">
        <v>460</v>
      </c>
      <c r="C42" s="59"/>
      <c r="D42" s="4"/>
      <c r="E42" s="4"/>
      <c r="F42" s="6" t="s">
        <v>459</v>
      </c>
      <c r="G42" s="4"/>
      <c r="H42" s="4"/>
      <c r="I42" s="4"/>
      <c r="J42" s="4"/>
      <c r="K42" s="4"/>
      <c r="L42" s="3"/>
      <c r="M42" s="3"/>
      <c r="N42" s="3"/>
      <c r="O42" s="3"/>
      <c r="P42" s="3"/>
      <c r="Q42" s="3"/>
      <c r="R42" s="3"/>
      <c r="S42" s="74"/>
      <c r="T42" s="3"/>
      <c r="U42" s="3"/>
    </row>
  </sheetData>
  <mergeCells count="33">
    <mergeCell ref="I12:I13"/>
    <mergeCell ref="A5:N5"/>
    <mergeCell ref="W12:X12"/>
    <mergeCell ref="A6:N6"/>
    <mergeCell ref="E11:E13"/>
    <mergeCell ref="D11:D13"/>
    <mergeCell ref="H12:H13"/>
    <mergeCell ref="A4:N4"/>
    <mergeCell ref="A10:AC10"/>
    <mergeCell ref="AA11:AB12"/>
    <mergeCell ref="O11:O13"/>
    <mergeCell ref="Y12:Z12"/>
    <mergeCell ref="U11:Z11"/>
    <mergeCell ref="Q11:R12"/>
    <mergeCell ref="G11:G13"/>
    <mergeCell ref="A8:N8"/>
    <mergeCell ref="A9:N9"/>
    <mergeCell ref="A7:N7"/>
    <mergeCell ref="K12:K13"/>
    <mergeCell ref="J12:J13"/>
    <mergeCell ref="L11:M12"/>
    <mergeCell ref="N11:N13"/>
    <mergeCell ref="H11:K11"/>
    <mergeCell ref="AD11:AE12"/>
    <mergeCell ref="AC11:AC13"/>
    <mergeCell ref="F11:F13"/>
    <mergeCell ref="S11:S13"/>
    <mergeCell ref="A11:A13"/>
    <mergeCell ref="B11:B13"/>
    <mergeCell ref="C11:C13"/>
    <mergeCell ref="T11:T13"/>
    <mergeCell ref="P11:P13"/>
    <mergeCell ref="U12:V12"/>
  </mergeCells>
  <pageMargins left="0.70866141732283472" right="0.70866141732283472" top="0.74803149606299213" bottom="0.74803149606299213" header="0.31496062992125984" footer="0.31496062992125984"/>
  <pageSetup paperSize="8" scale="30" fitToWidth="2" orientation="landscape" r:id="rId1"/>
  <headerFooter differentFirst="1">
    <oddHeader>&amp;C&amp;P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50"/>
  <sheetViews>
    <sheetView view="pageBreakPreview" zoomScale="60" zoomScaleNormal="100" workbookViewId="0">
      <selection activeCell="M24" sqref="M24"/>
    </sheetView>
  </sheetViews>
  <sheetFormatPr defaultColWidth="16.875" defaultRowHeight="15" x14ac:dyDescent="0.25"/>
  <cols>
    <col min="1" max="1" width="9.875" style="2" customWidth="1"/>
    <col min="2" max="2" width="44.625" style="3" customWidth="1"/>
    <col min="3" max="3" width="20.375" style="3" customWidth="1"/>
    <col min="4" max="4" width="20.125" style="3" customWidth="1"/>
    <col min="5" max="5" width="17.875" style="3" customWidth="1"/>
    <col min="6" max="6" width="31.125" style="3" customWidth="1"/>
    <col min="7" max="7" width="29.125" style="3" customWidth="1"/>
    <col min="8" max="8" width="32" style="3" customWidth="1"/>
    <col min="9" max="9" width="32.375" style="3" customWidth="1"/>
    <col min="10" max="10" width="21.125" style="74" customWidth="1"/>
    <col min="11" max="11" width="23.875" style="74" customWidth="1"/>
    <col min="12" max="12" width="6.625" style="3" customWidth="1"/>
    <col min="13" max="13" width="8.125" style="3" customWidth="1"/>
    <col min="14" max="14" width="12.125" style="3" customWidth="1"/>
    <col min="15" max="243" width="9" style="2" customWidth="1"/>
    <col min="244" max="244" width="3.875" style="2" bestFit="1" customWidth="1"/>
    <col min="245" max="245" width="16" style="2" bestFit="1" customWidth="1"/>
    <col min="246" max="246" width="16.625" style="2" bestFit="1" customWidth="1"/>
    <col min="247" max="247" width="13.5" style="2" bestFit="1" customWidth="1"/>
    <col min="248" max="249" width="10.875" style="2" bestFit="1" customWidth="1"/>
    <col min="250" max="250" width="6.25" style="2" bestFit="1" customWidth="1"/>
    <col min="251" max="251" width="8.875" style="2" bestFit="1" customWidth="1"/>
    <col min="252" max="252" width="13.875" style="2" bestFit="1" customWidth="1"/>
    <col min="253" max="253" width="13.25" style="2" bestFit="1" customWidth="1"/>
    <col min="254" max="254" width="16" style="2" bestFit="1" customWidth="1"/>
    <col min="255" max="255" width="11.625" style="2" bestFit="1" customWidth="1"/>
    <col min="256" max="16384" width="16.875" style="2"/>
  </cols>
  <sheetData>
    <row r="1" spans="1:31" ht="18.75" x14ac:dyDescent="0.25">
      <c r="K1" s="211" t="s">
        <v>904</v>
      </c>
    </row>
    <row r="2" spans="1:31" ht="18.75" x14ac:dyDescent="0.3">
      <c r="K2" s="167" t="s">
        <v>317</v>
      </c>
    </row>
    <row r="3" spans="1:31" ht="18.75" x14ac:dyDescent="0.3">
      <c r="K3" s="167" t="s">
        <v>316</v>
      </c>
    </row>
    <row r="4" spans="1:31" ht="16.5" x14ac:dyDescent="0.25">
      <c r="A4" s="408" t="s">
        <v>903</v>
      </c>
      <c r="B4" s="408"/>
      <c r="C4" s="408"/>
      <c r="D4" s="408"/>
      <c r="E4" s="408"/>
      <c r="F4" s="408"/>
      <c r="G4" s="408"/>
      <c r="H4" s="408"/>
      <c r="I4" s="408"/>
      <c r="J4" s="408"/>
      <c r="K4" s="408"/>
    </row>
    <row r="5" spans="1:31" x14ac:dyDescent="0.25">
      <c r="B5" s="2"/>
      <c r="C5" s="2"/>
      <c r="D5" s="2"/>
      <c r="E5" s="2"/>
      <c r="F5" s="2"/>
      <c r="G5" s="2"/>
      <c r="H5" s="2"/>
      <c r="I5" s="2"/>
      <c r="J5" s="2"/>
      <c r="K5" s="2"/>
      <c r="L5" s="469"/>
      <c r="M5" s="469"/>
    </row>
    <row r="6" spans="1:31" ht="15.75" x14ac:dyDescent="0.25">
      <c r="A6" s="353" t="str">
        <f>'[10]14'!A6:S6</f>
        <v>Инвестиционная программа филиал "Волго-Вятский" АО "Оборонэнерго" в границах Республики Марий Эл</v>
      </c>
      <c r="B6" s="353"/>
      <c r="C6" s="353"/>
      <c r="D6" s="353"/>
      <c r="E6" s="353"/>
      <c r="F6" s="353"/>
      <c r="G6" s="353"/>
      <c r="H6" s="353"/>
      <c r="I6" s="353"/>
      <c r="J6" s="353"/>
      <c r="K6" s="353"/>
      <c r="L6" s="75"/>
      <c r="M6" s="75"/>
      <c r="N6" s="75"/>
      <c r="O6" s="75"/>
      <c r="P6" s="75"/>
      <c r="Q6" s="75"/>
      <c r="R6" s="75"/>
      <c r="S6" s="75"/>
      <c r="T6" s="75"/>
      <c r="U6" s="75"/>
      <c r="V6" s="75"/>
      <c r="W6" s="75"/>
      <c r="X6" s="75"/>
      <c r="Y6" s="75"/>
      <c r="Z6" s="75"/>
      <c r="AA6" s="75"/>
      <c r="AB6" s="75"/>
      <c r="AC6" s="75"/>
      <c r="AD6" s="75"/>
      <c r="AE6" s="75"/>
    </row>
    <row r="7" spans="1:31" ht="15.75" x14ac:dyDescent="0.25">
      <c r="A7" s="55" t="s">
        <v>902</v>
      </c>
      <c r="B7" s="55"/>
      <c r="C7" s="55"/>
      <c r="D7" s="55"/>
      <c r="E7" s="55"/>
      <c r="F7" s="55"/>
      <c r="G7" s="55"/>
      <c r="H7" s="55"/>
      <c r="I7" s="55"/>
      <c r="J7" s="55"/>
      <c r="K7" s="55"/>
      <c r="L7" s="168"/>
      <c r="M7" s="168"/>
      <c r="N7" s="168"/>
      <c r="O7" s="168"/>
      <c r="P7" s="168"/>
      <c r="Q7" s="168"/>
      <c r="R7" s="168"/>
      <c r="S7" s="168"/>
      <c r="T7" s="168"/>
      <c r="U7" s="168"/>
      <c r="V7" s="168"/>
      <c r="W7" s="168"/>
      <c r="X7" s="168"/>
      <c r="Y7" s="168"/>
      <c r="Z7" s="168"/>
      <c r="AA7" s="168"/>
      <c r="AB7" s="168"/>
      <c r="AC7" s="168"/>
      <c r="AD7" s="168"/>
      <c r="AE7" s="168"/>
    </row>
    <row r="8" spans="1:31" ht="16.5" x14ac:dyDescent="0.25">
      <c r="B8" s="2"/>
      <c r="C8" s="2"/>
      <c r="D8" s="2"/>
      <c r="E8" s="2"/>
      <c r="F8" s="2"/>
      <c r="G8" s="2"/>
      <c r="H8" s="2"/>
      <c r="I8" s="2"/>
      <c r="J8" s="2"/>
      <c r="K8" s="2"/>
      <c r="L8" s="404"/>
      <c r="M8" s="404"/>
      <c r="N8" s="404"/>
      <c r="O8" s="404"/>
      <c r="P8" s="404"/>
      <c r="Q8" s="404"/>
      <c r="R8" s="404"/>
      <c r="S8" s="404"/>
      <c r="T8" s="404"/>
      <c r="U8" s="404"/>
      <c r="V8" s="404"/>
      <c r="W8" s="404"/>
      <c r="X8" s="404"/>
      <c r="Y8" s="404"/>
      <c r="Z8" s="404"/>
      <c r="AA8" s="404"/>
      <c r="AB8" s="404"/>
      <c r="AC8" s="404"/>
      <c r="AD8" s="404"/>
      <c r="AE8" s="404"/>
    </row>
    <row r="9" spans="1:31" ht="15.75" x14ac:dyDescent="0.25">
      <c r="A9" s="58" t="s">
        <v>60</v>
      </c>
      <c r="B9" s="58"/>
      <c r="C9" s="58"/>
      <c r="D9" s="58"/>
      <c r="E9" s="58"/>
      <c r="F9" s="58"/>
      <c r="G9" s="58"/>
      <c r="H9" s="58"/>
      <c r="I9" s="58"/>
      <c r="J9" s="58"/>
      <c r="K9" s="58"/>
      <c r="L9" s="469"/>
      <c r="M9" s="469"/>
    </row>
    <row r="10" spans="1:31" x14ac:dyDescent="0.25">
      <c r="A10" s="73"/>
      <c r="B10" s="371"/>
      <c r="C10" s="371"/>
      <c r="D10" s="371"/>
      <c r="E10" s="371"/>
      <c r="F10" s="371"/>
      <c r="G10" s="371"/>
      <c r="H10" s="371"/>
      <c r="I10" s="371"/>
      <c r="L10" s="469"/>
      <c r="M10" s="469"/>
    </row>
    <row r="11" spans="1:31" s="74" customFormat="1" ht="81.75" customHeight="1" x14ac:dyDescent="0.25">
      <c r="A11" s="392" t="s">
        <v>54</v>
      </c>
      <c r="B11" s="392" t="s">
        <v>53</v>
      </c>
      <c r="C11" s="392" t="s">
        <v>52</v>
      </c>
      <c r="D11" s="392" t="s">
        <v>901</v>
      </c>
      <c r="E11" s="375" t="s">
        <v>900</v>
      </c>
      <c r="F11" s="468" t="s">
        <v>899</v>
      </c>
      <c r="G11" s="376" t="s">
        <v>898</v>
      </c>
      <c r="H11" s="376"/>
      <c r="I11" s="392" t="s">
        <v>897</v>
      </c>
      <c r="J11" s="49" t="s">
        <v>886</v>
      </c>
      <c r="K11" s="49"/>
      <c r="L11" s="3"/>
      <c r="M11" s="3"/>
      <c r="N11" s="3"/>
      <c r="O11" s="2"/>
      <c r="P11" s="2"/>
      <c r="Q11" s="2"/>
      <c r="R11" s="2"/>
      <c r="S11" s="2"/>
      <c r="T11" s="2"/>
      <c r="U11" s="2"/>
      <c r="V11" s="2"/>
      <c r="W11" s="2"/>
      <c r="X11" s="2"/>
    </row>
    <row r="12" spans="1:31" s="74" customFormat="1" ht="296.25" customHeight="1" x14ac:dyDescent="0.25">
      <c r="A12" s="382"/>
      <c r="B12" s="382"/>
      <c r="C12" s="382"/>
      <c r="D12" s="382"/>
      <c r="E12" s="375"/>
      <c r="F12" s="467"/>
      <c r="G12" s="466" t="s">
        <v>896</v>
      </c>
      <c r="H12" s="466" t="s">
        <v>895</v>
      </c>
      <c r="I12" s="382"/>
      <c r="J12" s="364" t="s">
        <v>875</v>
      </c>
      <c r="K12" s="364" t="s">
        <v>874</v>
      </c>
      <c r="L12" s="3"/>
      <c r="M12" s="3"/>
      <c r="N12" s="3"/>
      <c r="O12" s="2"/>
      <c r="Q12" s="2"/>
      <c r="R12" s="2"/>
      <c r="S12" s="2"/>
      <c r="T12" s="2"/>
      <c r="U12" s="2"/>
      <c r="V12" s="2"/>
      <c r="W12" s="2"/>
      <c r="X12" s="2"/>
    </row>
    <row r="13" spans="1:31" s="74" customFormat="1" ht="15" customHeight="1" x14ac:dyDescent="0.25">
      <c r="A13" s="357">
        <v>1</v>
      </c>
      <c r="B13" s="357">
        <v>2</v>
      </c>
      <c r="C13" s="357">
        <v>3</v>
      </c>
      <c r="D13" s="357">
        <v>4</v>
      </c>
      <c r="E13" s="357">
        <v>5</v>
      </c>
      <c r="F13" s="357">
        <v>6</v>
      </c>
      <c r="G13" s="357">
        <v>7</v>
      </c>
      <c r="H13" s="357">
        <v>8</v>
      </c>
      <c r="I13" s="357">
        <v>9</v>
      </c>
      <c r="J13" s="357">
        <v>10</v>
      </c>
      <c r="K13" s="357">
        <v>11</v>
      </c>
      <c r="L13" s="3"/>
      <c r="M13" s="3"/>
      <c r="N13" s="3"/>
      <c r="O13" s="2"/>
      <c r="P13" s="2"/>
      <c r="Q13" s="2"/>
      <c r="R13" s="2"/>
      <c r="S13" s="2"/>
      <c r="T13" s="2"/>
      <c r="U13" s="2"/>
      <c r="V13" s="2"/>
      <c r="W13" s="2"/>
      <c r="X13" s="2"/>
    </row>
    <row r="14" spans="1:31" s="74" customFormat="1" x14ac:dyDescent="0.25">
      <c r="A14" s="464" t="str">
        <f>'[10]1(2017)'!A20</f>
        <v>0</v>
      </c>
      <c r="B14" s="463" t="str">
        <f>'[10]1(2017)'!B20</f>
        <v>ВСЕГО по инвестиционной программе, в том числе:</v>
      </c>
      <c r="C14" s="360">
        <v>0</v>
      </c>
      <c r="D14" s="357">
        <v>0</v>
      </c>
      <c r="E14" s="357">
        <v>0</v>
      </c>
      <c r="F14" s="357">
        <v>0</v>
      </c>
      <c r="G14" s="357">
        <v>0</v>
      </c>
      <c r="H14" s="357">
        <v>0</v>
      </c>
      <c r="I14" s="357">
        <v>0</v>
      </c>
      <c r="J14" s="357">
        <v>0</v>
      </c>
      <c r="K14" s="357">
        <v>0</v>
      </c>
      <c r="L14" s="3"/>
      <c r="M14" s="3"/>
      <c r="N14" s="3"/>
      <c r="O14" s="2"/>
      <c r="P14" s="2"/>
      <c r="Q14" s="2"/>
      <c r="R14" s="2"/>
      <c r="S14" s="2"/>
      <c r="T14" s="2"/>
      <c r="U14" s="2"/>
      <c r="V14" s="2"/>
      <c r="W14" s="2"/>
      <c r="X14" s="2"/>
    </row>
    <row r="15" spans="1:31" s="74" customFormat="1" x14ac:dyDescent="0.25">
      <c r="A15" s="464" t="str">
        <f>'[10]1(2017)'!A21</f>
        <v>0.1</v>
      </c>
      <c r="B15" s="463" t="str">
        <f>'[10]1(2017)'!B21</f>
        <v>Технологическое присоединение, всего</v>
      </c>
      <c r="C15" s="360">
        <v>0</v>
      </c>
      <c r="D15" s="357">
        <v>0</v>
      </c>
      <c r="E15" s="357">
        <v>0</v>
      </c>
      <c r="F15" s="357">
        <v>0</v>
      </c>
      <c r="G15" s="357">
        <v>0</v>
      </c>
      <c r="H15" s="357">
        <v>0</v>
      </c>
      <c r="I15" s="357">
        <v>0</v>
      </c>
      <c r="J15" s="357">
        <v>0</v>
      </c>
      <c r="K15" s="357">
        <v>0</v>
      </c>
      <c r="L15" s="3"/>
      <c r="M15" s="3"/>
      <c r="N15" s="3"/>
      <c r="O15" s="2"/>
      <c r="P15" s="2"/>
      <c r="Q15" s="2"/>
      <c r="R15" s="2"/>
      <c r="S15" s="2"/>
      <c r="T15" s="2"/>
      <c r="U15" s="2"/>
      <c r="V15" s="2"/>
      <c r="W15" s="2"/>
      <c r="X15" s="2"/>
    </row>
    <row r="16" spans="1:31" s="74" customFormat="1" ht="30" x14ac:dyDescent="0.25">
      <c r="A16" s="464" t="str">
        <f>'[10]1(2017)'!A22</f>
        <v>0.2</v>
      </c>
      <c r="B16" s="463" t="str">
        <f>'[10]1(2017)'!B22</f>
        <v>Реконструкция, модернизация, техническое перевооружение, всего</v>
      </c>
      <c r="C16" s="360">
        <v>0</v>
      </c>
      <c r="D16" s="357">
        <v>0</v>
      </c>
      <c r="E16" s="357">
        <v>0</v>
      </c>
      <c r="F16" s="357">
        <v>0</v>
      </c>
      <c r="G16" s="357">
        <v>0</v>
      </c>
      <c r="H16" s="357">
        <v>0</v>
      </c>
      <c r="I16" s="357">
        <v>0</v>
      </c>
      <c r="J16" s="357">
        <v>0</v>
      </c>
      <c r="K16" s="357">
        <v>0</v>
      </c>
      <c r="L16" s="3"/>
      <c r="M16" s="3"/>
      <c r="N16" s="3"/>
      <c r="O16" s="2"/>
      <c r="P16" s="2"/>
      <c r="Q16" s="2"/>
      <c r="R16" s="2"/>
      <c r="S16" s="2"/>
      <c r="T16" s="2"/>
      <c r="U16" s="2"/>
      <c r="V16" s="2"/>
      <c r="W16" s="2"/>
      <c r="X16" s="2"/>
    </row>
    <row r="17" spans="1:24" s="74" customFormat="1" x14ac:dyDescent="0.25">
      <c r="A17" s="464" t="str">
        <f>'[10]1(2017)'!A23</f>
        <v>0.6</v>
      </c>
      <c r="B17" s="463" t="str">
        <f>'[10]1(2017)'!B23</f>
        <v>Прочие инвестиционные проекты, всего</v>
      </c>
      <c r="C17" s="360">
        <v>0</v>
      </c>
      <c r="D17" s="357">
        <v>0</v>
      </c>
      <c r="E17" s="357">
        <v>0</v>
      </c>
      <c r="F17" s="357">
        <v>0</v>
      </c>
      <c r="G17" s="357">
        <v>0</v>
      </c>
      <c r="H17" s="357">
        <v>0</v>
      </c>
      <c r="I17" s="357">
        <v>0</v>
      </c>
      <c r="J17" s="357">
        <v>0</v>
      </c>
      <c r="K17" s="357">
        <v>0</v>
      </c>
      <c r="L17" s="3"/>
      <c r="M17" s="3"/>
      <c r="N17" s="3"/>
      <c r="O17" s="2"/>
      <c r="P17" s="2"/>
      <c r="Q17" s="2"/>
      <c r="R17" s="2"/>
      <c r="S17" s="2"/>
      <c r="T17" s="2"/>
      <c r="U17" s="2"/>
      <c r="V17" s="2"/>
      <c r="W17" s="2"/>
      <c r="X17" s="2"/>
    </row>
    <row r="18" spans="1:24" s="74" customFormat="1" x14ac:dyDescent="0.25">
      <c r="A18" s="464">
        <f>'[10]1(2017)'!A24</f>
        <v>0</v>
      </c>
      <c r="B18" s="463" t="str">
        <f>'[10]1(2017)'!B24</f>
        <v>Технологическое присоединение, всего, в том числе:</v>
      </c>
      <c r="C18" s="360">
        <v>0</v>
      </c>
      <c r="D18" s="357">
        <v>0</v>
      </c>
      <c r="E18" s="357">
        <v>0</v>
      </c>
      <c r="F18" s="357">
        <v>0</v>
      </c>
      <c r="G18" s="357">
        <v>0</v>
      </c>
      <c r="H18" s="357">
        <v>0</v>
      </c>
      <c r="I18" s="357">
        <v>0</v>
      </c>
      <c r="J18" s="357">
        <v>0</v>
      </c>
      <c r="K18" s="357">
        <v>0</v>
      </c>
      <c r="L18" s="3"/>
      <c r="M18" s="3"/>
      <c r="N18" s="3"/>
      <c r="O18" s="2"/>
      <c r="P18" s="2"/>
      <c r="Q18" s="2"/>
      <c r="R18" s="2"/>
      <c r="S18" s="2"/>
      <c r="T18" s="2"/>
      <c r="U18" s="2"/>
      <c r="V18" s="2"/>
      <c r="W18" s="2"/>
      <c r="X18" s="2"/>
    </row>
    <row r="19" spans="1:24" s="74" customFormat="1" x14ac:dyDescent="0.25">
      <c r="A19" s="464">
        <f>'[10]1(2017)'!A25</f>
        <v>0</v>
      </c>
      <c r="B19" s="463" t="str">
        <f>'[10]1(2017)'!B25</f>
        <v>Республика Марий Эл</v>
      </c>
      <c r="C19" s="360">
        <v>0</v>
      </c>
      <c r="D19" s="357">
        <v>0</v>
      </c>
      <c r="E19" s="357">
        <v>0</v>
      </c>
      <c r="F19" s="357">
        <v>0</v>
      </c>
      <c r="G19" s="357">
        <v>0</v>
      </c>
      <c r="H19" s="357">
        <v>0</v>
      </c>
      <c r="I19" s="357">
        <v>0</v>
      </c>
      <c r="J19" s="357">
        <v>0</v>
      </c>
      <c r="K19" s="357">
        <v>0</v>
      </c>
      <c r="L19" s="3"/>
      <c r="M19" s="3"/>
      <c r="N19" s="3"/>
      <c r="O19" s="2"/>
      <c r="P19" s="2"/>
      <c r="Q19" s="2"/>
      <c r="R19" s="2"/>
      <c r="S19" s="2"/>
      <c r="T19" s="2"/>
      <c r="U19" s="2"/>
      <c r="V19" s="2"/>
      <c r="W19" s="2"/>
      <c r="X19" s="2"/>
    </row>
    <row r="20" spans="1:24" s="74" customFormat="1" ht="45" x14ac:dyDescent="0.25">
      <c r="A20" s="464" t="str">
        <f>'[10]1(2017)'!A26</f>
        <v>1.2.2</v>
      </c>
      <c r="B20" s="465" t="str">
        <f>'[10]1(2017)'!B26</f>
        <v>Реконструкция, модернизация, техническое перевооружение линий электропередачи, всего, в том числе:</v>
      </c>
      <c r="C20" s="360">
        <v>0</v>
      </c>
      <c r="D20" s="357">
        <v>0</v>
      </c>
      <c r="E20" s="357">
        <v>0</v>
      </c>
      <c r="F20" s="357">
        <v>0</v>
      </c>
      <c r="G20" s="357">
        <v>0</v>
      </c>
      <c r="H20" s="357">
        <v>0</v>
      </c>
      <c r="I20" s="357">
        <v>0</v>
      </c>
      <c r="J20" s="357">
        <v>0</v>
      </c>
      <c r="K20" s="357">
        <v>0</v>
      </c>
      <c r="L20" s="3"/>
      <c r="M20" s="3"/>
      <c r="N20" s="3"/>
      <c r="O20" s="2"/>
      <c r="P20" s="2"/>
      <c r="Q20" s="2"/>
      <c r="R20" s="2"/>
      <c r="S20" s="2"/>
      <c r="T20" s="2"/>
      <c r="U20" s="2"/>
      <c r="V20" s="2"/>
      <c r="W20" s="2"/>
      <c r="X20" s="2"/>
    </row>
    <row r="21" spans="1:24" s="74" customFormat="1" ht="39.75" customHeight="1" x14ac:dyDescent="0.25">
      <c r="A21" s="464" t="str">
        <f>'[10]1(2017)'!A27</f>
        <v>1.2.2.1</v>
      </c>
      <c r="B21" s="463" t="str">
        <f>'[10]1(2017)'!B27</f>
        <v>Реконструкция линий электропередачи, всего, в том числе:</v>
      </c>
      <c r="C21" s="360">
        <v>0</v>
      </c>
      <c r="D21" s="357">
        <v>0</v>
      </c>
      <c r="E21" s="357">
        <v>0</v>
      </c>
      <c r="F21" s="357">
        <v>0</v>
      </c>
      <c r="G21" s="357">
        <v>0</v>
      </c>
      <c r="H21" s="357">
        <v>0</v>
      </c>
      <c r="I21" s="357">
        <v>0</v>
      </c>
      <c r="J21" s="357">
        <v>0</v>
      </c>
      <c r="K21" s="357">
        <v>0</v>
      </c>
      <c r="L21" s="3"/>
      <c r="M21" s="3"/>
      <c r="N21" s="3"/>
      <c r="O21" s="2"/>
      <c r="P21" s="2"/>
      <c r="Q21" s="2"/>
      <c r="R21" s="2"/>
      <c r="S21" s="2"/>
      <c r="T21" s="2"/>
      <c r="U21" s="2"/>
      <c r="V21" s="2"/>
      <c r="W21" s="2"/>
      <c r="X21" s="2"/>
    </row>
    <row r="22" spans="1:24" s="74" customFormat="1" ht="111.75" customHeight="1" x14ac:dyDescent="0.25">
      <c r="A22" s="272" t="s">
        <v>171</v>
      </c>
      <c r="B22" s="286" t="s">
        <v>6</v>
      </c>
      <c r="C22" s="270" t="s">
        <v>78</v>
      </c>
      <c r="D22" s="120">
        <v>2022</v>
      </c>
      <c r="E22" s="357" t="s">
        <v>856</v>
      </c>
      <c r="F22" s="357" t="s">
        <v>856</v>
      </c>
      <c r="G22" s="357" t="s">
        <v>856</v>
      </c>
      <c r="H22" s="357" t="s">
        <v>856</v>
      </c>
      <c r="I22" s="357" t="s">
        <v>856</v>
      </c>
      <c r="J22" s="357" t="s">
        <v>856</v>
      </c>
      <c r="K22" s="357" t="s">
        <v>856</v>
      </c>
      <c r="L22" s="3"/>
      <c r="M22" s="3"/>
      <c r="N22" s="3"/>
      <c r="O22" s="2"/>
      <c r="P22" s="2"/>
      <c r="Q22" s="2"/>
      <c r="R22" s="2"/>
      <c r="S22" s="2"/>
      <c r="T22" s="2"/>
      <c r="U22" s="2"/>
      <c r="V22" s="2"/>
      <c r="W22" s="2"/>
      <c r="X22" s="2"/>
    </row>
    <row r="23" spans="1:24" s="74" customFormat="1" ht="111.75" customHeight="1" x14ac:dyDescent="0.25">
      <c r="A23" s="272" t="s">
        <v>77</v>
      </c>
      <c r="B23" s="286" t="s">
        <v>76</v>
      </c>
      <c r="C23" s="270" t="s">
        <v>75</v>
      </c>
      <c r="D23" s="120">
        <v>2022</v>
      </c>
      <c r="E23" s="357" t="s">
        <v>856</v>
      </c>
      <c r="F23" s="357" t="s">
        <v>856</v>
      </c>
      <c r="G23" s="357" t="s">
        <v>856</v>
      </c>
      <c r="H23" s="357" t="s">
        <v>856</v>
      </c>
      <c r="I23" s="357" t="s">
        <v>856</v>
      </c>
      <c r="J23" s="357" t="s">
        <v>856</v>
      </c>
      <c r="K23" s="357" t="s">
        <v>856</v>
      </c>
      <c r="L23" s="3"/>
      <c r="M23" s="3"/>
      <c r="N23" s="3"/>
      <c r="O23" s="2"/>
      <c r="P23" s="2"/>
      <c r="Q23" s="2"/>
      <c r="R23" s="2"/>
      <c r="S23" s="2"/>
      <c r="T23" s="2"/>
      <c r="U23" s="2"/>
      <c r="V23" s="2"/>
      <c r="W23" s="2"/>
      <c r="X23" s="2"/>
    </row>
    <row r="24" spans="1:24" s="74" customFormat="1" ht="111.75" customHeight="1" x14ac:dyDescent="0.25">
      <c r="A24" s="272" t="s">
        <v>169</v>
      </c>
      <c r="B24" s="271" t="s">
        <v>93</v>
      </c>
      <c r="C24" s="270" t="s">
        <v>92</v>
      </c>
      <c r="D24" s="119">
        <v>2023</v>
      </c>
      <c r="E24" s="357" t="s">
        <v>856</v>
      </c>
      <c r="F24" s="357" t="s">
        <v>856</v>
      </c>
      <c r="G24" s="357" t="s">
        <v>856</v>
      </c>
      <c r="H24" s="357" t="s">
        <v>856</v>
      </c>
      <c r="I24" s="357" t="s">
        <v>856</v>
      </c>
      <c r="J24" s="357" t="s">
        <v>856</v>
      </c>
      <c r="K24" s="357" t="s">
        <v>856</v>
      </c>
      <c r="L24" s="3"/>
      <c r="M24" s="3"/>
      <c r="N24" s="3"/>
      <c r="O24" s="2"/>
      <c r="P24" s="2"/>
      <c r="Q24" s="2"/>
      <c r="R24" s="2"/>
      <c r="S24" s="2"/>
      <c r="T24" s="2"/>
      <c r="U24" s="2"/>
      <c r="V24" s="2"/>
      <c r="W24" s="2"/>
      <c r="X24" s="2"/>
    </row>
    <row r="25" spans="1:24" s="74" customFormat="1" ht="111.75" customHeight="1" x14ac:dyDescent="0.25">
      <c r="A25" s="272" t="s">
        <v>168</v>
      </c>
      <c r="B25" s="271" t="s">
        <v>91</v>
      </c>
      <c r="C25" s="270" t="s">
        <v>90</v>
      </c>
      <c r="D25" s="119">
        <v>2023</v>
      </c>
      <c r="E25" s="357" t="s">
        <v>856</v>
      </c>
      <c r="F25" s="357" t="s">
        <v>856</v>
      </c>
      <c r="G25" s="357" t="s">
        <v>856</v>
      </c>
      <c r="H25" s="357" t="s">
        <v>856</v>
      </c>
      <c r="I25" s="357" t="s">
        <v>856</v>
      </c>
      <c r="J25" s="357" t="s">
        <v>856</v>
      </c>
      <c r="K25" s="357" t="s">
        <v>856</v>
      </c>
      <c r="L25" s="3"/>
      <c r="M25" s="3"/>
      <c r="N25" s="3"/>
      <c r="O25" s="2"/>
      <c r="P25" s="2"/>
      <c r="Q25" s="2"/>
      <c r="R25" s="2"/>
      <c r="S25" s="2"/>
      <c r="T25" s="2"/>
      <c r="U25" s="2"/>
      <c r="V25" s="2"/>
      <c r="W25" s="2"/>
      <c r="X25" s="2"/>
    </row>
    <row r="26" spans="1:24" s="74" customFormat="1" ht="111.75" customHeight="1" x14ac:dyDescent="0.25">
      <c r="A26" s="272" t="s">
        <v>167</v>
      </c>
      <c r="B26" s="271" t="s">
        <v>88</v>
      </c>
      <c r="C26" s="270" t="s">
        <v>87</v>
      </c>
      <c r="D26" s="119">
        <v>2023</v>
      </c>
      <c r="E26" s="357" t="s">
        <v>856</v>
      </c>
      <c r="F26" s="357" t="s">
        <v>856</v>
      </c>
      <c r="G26" s="357" t="s">
        <v>856</v>
      </c>
      <c r="H26" s="357" t="s">
        <v>856</v>
      </c>
      <c r="I26" s="357" t="s">
        <v>856</v>
      </c>
      <c r="J26" s="357" t="s">
        <v>856</v>
      </c>
      <c r="K26" s="357" t="s">
        <v>856</v>
      </c>
      <c r="L26" s="3"/>
      <c r="M26" s="3"/>
      <c r="N26" s="3"/>
      <c r="O26" s="2"/>
      <c r="P26" s="2"/>
      <c r="Q26" s="2"/>
      <c r="R26" s="2"/>
      <c r="S26" s="2"/>
      <c r="T26" s="2"/>
      <c r="U26" s="2"/>
      <c r="V26" s="2"/>
      <c r="W26" s="2"/>
      <c r="X26" s="2"/>
    </row>
    <row r="27" spans="1:24" s="74" customFormat="1" ht="111.75" customHeight="1" x14ac:dyDescent="0.25">
      <c r="A27" s="272" t="s">
        <v>166</v>
      </c>
      <c r="B27" s="271" t="s">
        <v>85</v>
      </c>
      <c r="C27" s="270" t="s">
        <v>84</v>
      </c>
      <c r="D27" s="119">
        <v>2023</v>
      </c>
      <c r="E27" s="357" t="s">
        <v>856</v>
      </c>
      <c r="F27" s="357" t="s">
        <v>856</v>
      </c>
      <c r="G27" s="357" t="s">
        <v>856</v>
      </c>
      <c r="H27" s="357" t="s">
        <v>856</v>
      </c>
      <c r="I27" s="357" t="s">
        <v>856</v>
      </c>
      <c r="J27" s="357" t="s">
        <v>856</v>
      </c>
      <c r="K27" s="357" t="s">
        <v>856</v>
      </c>
      <c r="L27" s="3"/>
      <c r="M27" s="3"/>
      <c r="N27" s="3"/>
      <c r="O27" s="2"/>
      <c r="P27" s="2"/>
      <c r="Q27" s="2"/>
      <c r="R27" s="2"/>
      <c r="S27" s="2"/>
      <c r="T27" s="2"/>
      <c r="U27" s="2"/>
      <c r="V27" s="2"/>
      <c r="W27" s="2"/>
      <c r="X27" s="2"/>
    </row>
    <row r="28" spans="1:24" s="74" customFormat="1" ht="111.75" customHeight="1" x14ac:dyDescent="0.25">
      <c r="A28" s="272" t="s">
        <v>164</v>
      </c>
      <c r="B28" s="271" t="s">
        <v>107</v>
      </c>
      <c r="C28" s="270" t="s">
        <v>163</v>
      </c>
      <c r="D28" s="119">
        <v>2024</v>
      </c>
      <c r="E28" s="357" t="s">
        <v>856</v>
      </c>
      <c r="F28" s="357" t="s">
        <v>856</v>
      </c>
      <c r="G28" s="357" t="s">
        <v>856</v>
      </c>
      <c r="H28" s="357" t="s">
        <v>856</v>
      </c>
      <c r="I28" s="357" t="s">
        <v>856</v>
      </c>
      <c r="J28" s="357" t="s">
        <v>856</v>
      </c>
      <c r="K28" s="357" t="s">
        <v>856</v>
      </c>
      <c r="L28" s="3"/>
      <c r="M28" s="3"/>
      <c r="N28" s="3"/>
      <c r="O28" s="2"/>
      <c r="P28" s="2"/>
      <c r="Q28" s="2"/>
      <c r="R28" s="2"/>
      <c r="S28" s="2"/>
      <c r="T28" s="2"/>
      <c r="U28" s="2"/>
      <c r="V28" s="2"/>
      <c r="W28" s="2"/>
      <c r="X28" s="2"/>
    </row>
    <row r="29" spans="1:24" s="74" customFormat="1" ht="111.75" customHeight="1" x14ac:dyDescent="0.25">
      <c r="A29" s="272" t="s">
        <v>162</v>
      </c>
      <c r="B29" s="271" t="s">
        <v>106</v>
      </c>
      <c r="C29" s="270" t="s">
        <v>161</v>
      </c>
      <c r="D29" s="119">
        <v>2024</v>
      </c>
      <c r="E29" s="357" t="s">
        <v>856</v>
      </c>
      <c r="F29" s="357" t="s">
        <v>856</v>
      </c>
      <c r="G29" s="357" t="s">
        <v>856</v>
      </c>
      <c r="H29" s="357" t="s">
        <v>856</v>
      </c>
      <c r="I29" s="357" t="s">
        <v>856</v>
      </c>
      <c r="J29" s="357" t="s">
        <v>856</v>
      </c>
      <c r="K29" s="357" t="s">
        <v>856</v>
      </c>
      <c r="L29" s="3"/>
      <c r="M29" s="3"/>
      <c r="N29" s="3"/>
      <c r="O29" s="2"/>
      <c r="P29" s="2"/>
      <c r="Q29" s="2"/>
      <c r="R29" s="2"/>
      <c r="S29" s="2"/>
      <c r="T29" s="2"/>
      <c r="U29" s="2"/>
      <c r="V29" s="2"/>
      <c r="W29" s="2"/>
      <c r="X29" s="2"/>
    </row>
    <row r="30" spans="1:24" s="74" customFormat="1" ht="111.75" customHeight="1" x14ac:dyDescent="0.25">
      <c r="A30" s="272" t="s">
        <v>160</v>
      </c>
      <c r="B30" s="271" t="s">
        <v>105</v>
      </c>
      <c r="C30" s="270" t="s">
        <v>159</v>
      </c>
      <c r="D30" s="119">
        <v>2024</v>
      </c>
      <c r="E30" s="357" t="s">
        <v>856</v>
      </c>
      <c r="F30" s="357" t="s">
        <v>856</v>
      </c>
      <c r="G30" s="357" t="s">
        <v>856</v>
      </c>
      <c r="H30" s="357" t="s">
        <v>856</v>
      </c>
      <c r="I30" s="357" t="s">
        <v>856</v>
      </c>
      <c r="J30" s="357" t="s">
        <v>856</v>
      </c>
      <c r="K30" s="357" t="s">
        <v>856</v>
      </c>
      <c r="L30" s="3"/>
      <c r="M30" s="3"/>
      <c r="N30" s="3"/>
      <c r="O30" s="2"/>
      <c r="P30" s="2"/>
      <c r="Q30" s="2"/>
      <c r="R30" s="2"/>
      <c r="S30" s="2"/>
      <c r="T30" s="2"/>
      <c r="U30" s="2"/>
      <c r="V30" s="2"/>
      <c r="W30" s="2"/>
      <c r="X30" s="2"/>
    </row>
    <row r="31" spans="1:24" s="74" customFormat="1" ht="51" customHeight="1" x14ac:dyDescent="0.25">
      <c r="A31" s="464" t="str">
        <f>'[10]1(2017)'!A29</f>
        <v>1.6</v>
      </c>
      <c r="B31" s="463" t="str">
        <f>'[10]1(2017)'!B29</f>
        <v>Прочие инвестиционные проекты, всего, в том числе:</v>
      </c>
      <c r="C31" s="360">
        <v>0</v>
      </c>
      <c r="D31" s="86">
        <v>0</v>
      </c>
      <c r="E31" s="360" t="s">
        <v>856</v>
      </c>
      <c r="F31" s="360" t="s">
        <v>856</v>
      </c>
      <c r="G31" s="360" t="s">
        <v>856</v>
      </c>
      <c r="H31" s="360" t="s">
        <v>856</v>
      </c>
      <c r="I31" s="360" t="s">
        <v>856</v>
      </c>
      <c r="J31" s="360" t="s">
        <v>856</v>
      </c>
      <c r="K31" s="360" t="s">
        <v>856</v>
      </c>
      <c r="L31" s="3"/>
      <c r="M31" s="3"/>
      <c r="N31" s="3"/>
      <c r="O31" s="2"/>
      <c r="P31" s="2"/>
      <c r="Q31" s="2"/>
      <c r="R31" s="2"/>
      <c r="S31" s="2"/>
      <c r="T31" s="2"/>
      <c r="U31" s="2"/>
      <c r="V31" s="2"/>
      <c r="W31" s="2"/>
      <c r="X31" s="2"/>
    </row>
    <row r="32" spans="1:24" s="74" customFormat="1" ht="63.75" customHeight="1" x14ac:dyDescent="0.25">
      <c r="A32" s="272" t="s">
        <v>2</v>
      </c>
      <c r="B32" s="182" t="s">
        <v>62</v>
      </c>
      <c r="C32" s="273" t="s">
        <v>64</v>
      </c>
      <c r="D32" s="91">
        <v>2020</v>
      </c>
      <c r="E32" s="357" t="s">
        <v>856</v>
      </c>
      <c r="F32" s="357" t="s">
        <v>856</v>
      </c>
      <c r="G32" s="357" t="s">
        <v>856</v>
      </c>
      <c r="H32" s="357" t="s">
        <v>856</v>
      </c>
      <c r="I32" s="357" t="s">
        <v>856</v>
      </c>
      <c r="J32" s="357" t="s">
        <v>856</v>
      </c>
      <c r="K32" s="357" t="s">
        <v>856</v>
      </c>
      <c r="L32" s="3"/>
      <c r="M32" s="3"/>
      <c r="N32" s="3"/>
      <c r="O32" s="2"/>
      <c r="P32" s="2"/>
      <c r="Q32" s="2"/>
      <c r="R32" s="2"/>
      <c r="S32" s="2"/>
      <c r="T32" s="2"/>
      <c r="U32" s="2"/>
      <c r="V32" s="2"/>
      <c r="W32" s="2"/>
      <c r="X32" s="2"/>
    </row>
    <row r="33" spans="1:24" s="74" customFormat="1" ht="76.5" customHeight="1" x14ac:dyDescent="0.25">
      <c r="A33" s="272" t="s">
        <v>102</v>
      </c>
      <c r="B33" s="182" t="s">
        <v>67</v>
      </c>
      <c r="C33" s="273" t="s">
        <v>66</v>
      </c>
      <c r="D33" s="91">
        <v>2021</v>
      </c>
      <c r="E33" s="357" t="s">
        <v>856</v>
      </c>
      <c r="F33" s="357" t="s">
        <v>856</v>
      </c>
      <c r="G33" s="357" t="s">
        <v>856</v>
      </c>
      <c r="H33" s="357" t="s">
        <v>856</v>
      </c>
      <c r="I33" s="357" t="s">
        <v>856</v>
      </c>
      <c r="J33" s="357" t="s">
        <v>856</v>
      </c>
      <c r="K33" s="357" t="s">
        <v>856</v>
      </c>
      <c r="L33" s="3"/>
      <c r="M33" s="3"/>
      <c r="N33" s="3"/>
      <c r="O33" s="2"/>
      <c r="P33" s="2"/>
      <c r="Q33" s="2"/>
      <c r="R33" s="2"/>
      <c r="S33" s="2"/>
      <c r="T33" s="2"/>
      <c r="U33" s="2"/>
      <c r="V33" s="2"/>
      <c r="W33" s="2"/>
      <c r="X33" s="2"/>
    </row>
    <row r="34" spans="1:24" s="74" customFormat="1" ht="75" customHeight="1" x14ac:dyDescent="0.25">
      <c r="A34" s="272" t="s">
        <v>99</v>
      </c>
      <c r="B34" s="182" t="s">
        <v>74</v>
      </c>
      <c r="C34" s="273" t="s">
        <v>73</v>
      </c>
      <c r="D34" s="91">
        <v>2022</v>
      </c>
      <c r="E34" s="357" t="s">
        <v>856</v>
      </c>
      <c r="F34" s="357" t="s">
        <v>856</v>
      </c>
      <c r="G34" s="357" t="s">
        <v>856</v>
      </c>
      <c r="H34" s="357" t="s">
        <v>856</v>
      </c>
      <c r="I34" s="357" t="s">
        <v>856</v>
      </c>
      <c r="J34" s="357" t="s">
        <v>856</v>
      </c>
      <c r="K34" s="357" t="s">
        <v>856</v>
      </c>
      <c r="L34" s="3"/>
      <c r="M34" s="3"/>
      <c r="N34" s="3"/>
      <c r="O34" s="2"/>
      <c r="P34" s="2"/>
      <c r="Q34" s="2"/>
      <c r="R34" s="2"/>
      <c r="S34" s="2"/>
      <c r="T34" s="2"/>
      <c r="U34" s="2"/>
      <c r="V34" s="2"/>
      <c r="W34" s="2"/>
      <c r="X34" s="2"/>
    </row>
    <row r="35" spans="1:24" s="74" customFormat="1" ht="70.5" customHeight="1" x14ac:dyDescent="0.25">
      <c r="A35" s="272" t="s">
        <v>123</v>
      </c>
      <c r="B35" s="182" t="s">
        <v>83</v>
      </c>
      <c r="C35" s="273" t="s">
        <v>82</v>
      </c>
      <c r="D35" s="91">
        <v>2023</v>
      </c>
      <c r="E35" s="357" t="s">
        <v>856</v>
      </c>
      <c r="F35" s="357" t="s">
        <v>856</v>
      </c>
      <c r="G35" s="357" t="s">
        <v>856</v>
      </c>
      <c r="H35" s="357" t="s">
        <v>856</v>
      </c>
      <c r="I35" s="357" t="s">
        <v>856</v>
      </c>
      <c r="J35" s="357" t="s">
        <v>856</v>
      </c>
      <c r="K35" s="357" t="s">
        <v>856</v>
      </c>
      <c r="L35" s="3"/>
      <c r="M35" s="3"/>
      <c r="N35" s="3"/>
      <c r="O35" s="2"/>
      <c r="P35" s="2"/>
      <c r="Q35" s="2"/>
      <c r="R35" s="2"/>
      <c r="S35" s="2"/>
      <c r="T35" s="2"/>
      <c r="U35" s="2"/>
      <c r="V35" s="2"/>
      <c r="W35" s="2"/>
      <c r="X35" s="2"/>
    </row>
    <row r="36" spans="1:24" s="74" customFormat="1" ht="61.5" customHeight="1" x14ac:dyDescent="0.25">
      <c r="A36" s="272" t="s">
        <v>122</v>
      </c>
      <c r="B36" s="182" t="s">
        <v>104</v>
      </c>
      <c r="C36" s="273" t="s">
        <v>121</v>
      </c>
      <c r="D36" s="91">
        <v>2024</v>
      </c>
      <c r="E36" s="357" t="s">
        <v>856</v>
      </c>
      <c r="F36" s="357" t="s">
        <v>856</v>
      </c>
      <c r="G36" s="357" t="s">
        <v>856</v>
      </c>
      <c r="H36" s="357" t="s">
        <v>856</v>
      </c>
      <c r="I36" s="357" t="s">
        <v>856</v>
      </c>
      <c r="J36" s="357" t="s">
        <v>856</v>
      </c>
      <c r="K36" s="357" t="s">
        <v>856</v>
      </c>
      <c r="L36" s="3"/>
      <c r="M36" s="3"/>
      <c r="N36" s="3"/>
      <c r="O36" s="2"/>
      <c r="P36" s="2"/>
      <c r="Q36" s="2"/>
      <c r="R36" s="2"/>
      <c r="S36" s="2"/>
      <c r="T36" s="2"/>
      <c r="U36" s="2"/>
      <c r="V36" s="2"/>
      <c r="W36" s="2"/>
      <c r="X36" s="2"/>
    </row>
    <row r="37" spans="1:24" ht="69" customHeight="1" x14ac:dyDescent="0.25">
      <c r="A37" s="272" t="s">
        <v>120</v>
      </c>
      <c r="B37" s="182" t="s">
        <v>101</v>
      </c>
      <c r="C37" s="273" t="s">
        <v>119</v>
      </c>
      <c r="D37" s="91">
        <v>2024</v>
      </c>
      <c r="E37" s="357" t="s">
        <v>856</v>
      </c>
      <c r="F37" s="357" t="s">
        <v>856</v>
      </c>
      <c r="G37" s="357" t="s">
        <v>856</v>
      </c>
      <c r="H37" s="357" t="s">
        <v>856</v>
      </c>
      <c r="I37" s="357" t="s">
        <v>856</v>
      </c>
      <c r="J37" s="357" t="s">
        <v>856</v>
      </c>
      <c r="K37" s="357" t="s">
        <v>856</v>
      </c>
    </row>
    <row r="38" spans="1:24" ht="69.75" customHeight="1" x14ac:dyDescent="0.25">
      <c r="A38" s="272" t="s">
        <v>118</v>
      </c>
      <c r="B38" s="182" t="s">
        <v>98</v>
      </c>
      <c r="C38" s="273" t="s">
        <v>117</v>
      </c>
      <c r="D38" s="91">
        <v>2024</v>
      </c>
      <c r="E38" s="357" t="s">
        <v>856</v>
      </c>
      <c r="F38" s="357" t="s">
        <v>856</v>
      </c>
      <c r="G38" s="357" t="s">
        <v>856</v>
      </c>
      <c r="H38" s="357" t="s">
        <v>856</v>
      </c>
      <c r="I38" s="357" t="s">
        <v>856</v>
      </c>
      <c r="J38" s="357" t="s">
        <v>856</v>
      </c>
      <c r="K38" s="357" t="s">
        <v>856</v>
      </c>
    </row>
    <row r="39" spans="1:24" ht="35.25" customHeight="1" x14ac:dyDescent="0.25">
      <c r="A39" s="462" t="s">
        <v>894</v>
      </c>
      <c r="B39" s="462"/>
      <c r="C39" s="462"/>
      <c r="D39" s="462"/>
      <c r="E39" s="462"/>
      <c r="F39" s="462"/>
      <c r="G39" s="462"/>
      <c r="H39" s="462"/>
      <c r="I39" s="462"/>
      <c r="J39" s="462"/>
      <c r="K39" s="462"/>
      <c r="L39" s="35"/>
      <c r="M39" s="35"/>
      <c r="N39" s="35"/>
      <c r="O39" s="35"/>
      <c r="P39" s="35"/>
      <c r="Q39" s="35"/>
      <c r="R39" s="35"/>
    </row>
    <row r="47" spans="1:24" x14ac:dyDescent="0.25">
      <c r="J47" s="3"/>
      <c r="K47" s="3"/>
      <c r="O47" s="3"/>
      <c r="P47" s="3"/>
      <c r="Q47" s="3"/>
      <c r="R47" s="3"/>
      <c r="S47" s="74"/>
      <c r="T47" s="3"/>
      <c r="U47" s="3"/>
    </row>
    <row r="48" spans="1:24" x14ac:dyDescent="0.25">
      <c r="J48" s="3"/>
      <c r="K48" s="3"/>
      <c r="O48" s="3"/>
      <c r="P48" s="3"/>
      <c r="Q48" s="3"/>
      <c r="R48" s="3"/>
      <c r="S48" s="74"/>
      <c r="T48" s="3"/>
      <c r="U48" s="3"/>
    </row>
    <row r="49" spans="2:21" x14ac:dyDescent="0.25">
      <c r="J49" s="3"/>
      <c r="K49" s="3"/>
      <c r="O49" s="3"/>
      <c r="P49" s="3"/>
      <c r="Q49" s="3"/>
      <c r="R49" s="3"/>
      <c r="S49" s="74"/>
      <c r="T49" s="3"/>
      <c r="U49" s="3"/>
    </row>
    <row r="50" spans="2:21" ht="15.75" x14ac:dyDescent="0.25">
      <c r="B50" s="355" t="s">
        <v>460</v>
      </c>
      <c r="C50" s="59"/>
      <c r="D50" s="4"/>
      <c r="E50" s="4"/>
      <c r="F50" s="6" t="s">
        <v>622</v>
      </c>
      <c r="G50" s="4"/>
      <c r="H50" s="4"/>
      <c r="I50" s="4"/>
      <c r="J50" s="4"/>
      <c r="K50" s="4"/>
      <c r="O50" s="3"/>
      <c r="P50" s="3"/>
      <c r="Q50" s="3"/>
      <c r="R50" s="3"/>
      <c r="S50" s="74"/>
      <c r="T50" s="3"/>
      <c r="U50" s="3"/>
    </row>
  </sheetData>
  <mergeCells count="14">
    <mergeCell ref="F11:F12"/>
    <mergeCell ref="D11:D12"/>
    <mergeCell ref="C11:C12"/>
    <mergeCell ref="B11:B12"/>
    <mergeCell ref="A11:A12"/>
    <mergeCell ref="E11:E12"/>
    <mergeCell ref="I11:I12"/>
    <mergeCell ref="A39:K39"/>
    <mergeCell ref="A4:K4"/>
    <mergeCell ref="A6:K6"/>
    <mergeCell ref="A7:K7"/>
    <mergeCell ref="A9:K9"/>
    <mergeCell ref="J11:K11"/>
    <mergeCell ref="G11:H11"/>
  </mergeCells>
  <pageMargins left="0.70866141732283472" right="0.70866141732283472" top="0.74803149606299213" bottom="0.74803149606299213" header="0.31496062992125984" footer="0.31496062992125984"/>
  <pageSetup paperSize="8" scale="2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44"/>
  <sheetViews>
    <sheetView view="pageBreakPreview" topLeftCell="A10" zoomScale="60" zoomScaleNormal="100" workbookViewId="0">
      <pane ySplit="13" topLeftCell="A23" activePane="bottomLeft" state="frozen"/>
      <selection activeCell="A10" sqref="A10"/>
      <selection pane="bottomLeft" activeCell="H24" sqref="H24"/>
    </sheetView>
  </sheetViews>
  <sheetFormatPr defaultColWidth="10.875" defaultRowHeight="15" x14ac:dyDescent="0.25"/>
  <cols>
    <col min="1" max="1" width="10.375" style="2" customWidth="1"/>
    <col min="2" max="2" width="33" style="3" customWidth="1"/>
    <col min="3" max="3" width="14" style="3" customWidth="1"/>
    <col min="4" max="4" width="20.125" style="3" customWidth="1"/>
    <col min="5" max="5" width="18.625" style="3" customWidth="1"/>
    <col min="6" max="6" width="11.75" style="3" customWidth="1"/>
    <col min="7" max="7" width="13.125" style="3" customWidth="1"/>
    <col min="8" max="8" width="15.375" style="3" customWidth="1"/>
    <col min="9" max="9" width="19.625" style="3" customWidth="1"/>
    <col min="10" max="10" width="13.875" style="3" customWidth="1"/>
    <col min="11" max="11" width="18.875" style="3" customWidth="1"/>
    <col min="12" max="12" width="14.75" style="3" customWidth="1"/>
    <col min="13" max="13" width="16" style="3" customWidth="1"/>
    <col min="14" max="14" width="55.25" style="3" customWidth="1"/>
    <col min="15" max="15" width="17.875" style="3" customWidth="1"/>
    <col min="16" max="16" width="12.25" style="3" customWidth="1"/>
    <col min="17" max="17" width="9.375" style="3" customWidth="1"/>
    <col min="18" max="18" width="11" style="3" customWidth="1"/>
    <col min="19" max="19" width="11.375" style="74" customWidth="1"/>
    <col min="20" max="20" width="8.125" style="3" customWidth="1"/>
    <col min="21" max="21" width="12.125" style="3" customWidth="1"/>
    <col min="22" max="250" width="9" style="2" customWidth="1"/>
    <col min="251" max="251" width="3.875" style="2" bestFit="1" customWidth="1"/>
    <col min="252" max="252" width="16" style="2" bestFit="1" customWidth="1"/>
    <col min="253" max="253" width="16.625" style="2" bestFit="1" customWidth="1"/>
    <col min="254" max="254" width="13.5" style="2" bestFit="1" customWidth="1"/>
    <col min="255" max="16384" width="10.875" style="2"/>
  </cols>
  <sheetData>
    <row r="1" spans="1:31" ht="18.75" x14ac:dyDescent="0.25">
      <c r="S1" s="211" t="s">
        <v>928</v>
      </c>
    </row>
    <row r="2" spans="1:31" ht="18.75" x14ac:dyDescent="0.3">
      <c r="S2" s="167" t="s">
        <v>317</v>
      </c>
    </row>
    <row r="3" spans="1:31" ht="18.75" x14ac:dyDescent="0.3">
      <c r="S3" s="167" t="s">
        <v>316</v>
      </c>
    </row>
    <row r="4" spans="1:31" ht="16.5" x14ac:dyDescent="0.25">
      <c r="A4" s="408" t="s">
        <v>927</v>
      </c>
      <c r="B4" s="408"/>
      <c r="C4" s="408"/>
      <c r="D4" s="408"/>
      <c r="E4" s="408"/>
      <c r="F4" s="408"/>
      <c r="G4" s="408"/>
      <c r="H4" s="408"/>
      <c r="I4" s="408"/>
      <c r="J4" s="408"/>
      <c r="K4" s="408"/>
      <c r="L4" s="408"/>
      <c r="M4" s="408"/>
      <c r="N4" s="408"/>
      <c r="O4" s="408"/>
      <c r="P4" s="408"/>
      <c r="Q4" s="408"/>
      <c r="R4" s="408"/>
      <c r="S4" s="408"/>
    </row>
    <row r="5" spans="1:31" x14ac:dyDescent="0.25">
      <c r="B5" s="2"/>
      <c r="C5" s="2"/>
      <c r="D5" s="2"/>
      <c r="E5" s="2"/>
      <c r="F5" s="2"/>
      <c r="G5" s="2"/>
      <c r="H5" s="2"/>
      <c r="I5" s="2"/>
      <c r="J5" s="2"/>
      <c r="K5" s="2"/>
      <c r="L5" s="2"/>
      <c r="M5" s="2"/>
      <c r="N5" s="2"/>
      <c r="O5" s="2"/>
      <c r="P5" s="2"/>
      <c r="Q5" s="2"/>
      <c r="R5" s="2"/>
      <c r="S5" s="2"/>
      <c r="T5" s="469"/>
    </row>
    <row r="6" spans="1:31" ht="15.75" x14ac:dyDescent="0.25">
      <c r="A6" s="353" t="str">
        <f>'[10]17'!A7:H7</f>
        <v>Инвестиционная программа филиал "Волго-Вятский" АО "Оборонэнерго" в границах Республики Марий Эл</v>
      </c>
      <c r="B6" s="353"/>
      <c r="C6" s="353"/>
      <c r="D6" s="353"/>
      <c r="E6" s="353"/>
      <c r="F6" s="353"/>
      <c r="G6" s="353"/>
      <c r="H6" s="353"/>
      <c r="I6" s="353"/>
      <c r="J6" s="353"/>
      <c r="K6" s="353"/>
      <c r="L6" s="353"/>
      <c r="M6" s="353"/>
      <c r="N6" s="353"/>
      <c r="O6" s="353"/>
      <c r="P6" s="353"/>
      <c r="Q6" s="353"/>
      <c r="R6" s="353"/>
      <c r="S6" s="353"/>
      <c r="T6" s="469"/>
    </row>
    <row r="7" spans="1:31" ht="15.75" x14ac:dyDescent="0.25">
      <c r="A7" s="55" t="s">
        <v>902</v>
      </c>
      <c r="B7" s="55"/>
      <c r="C7" s="55"/>
      <c r="D7" s="55"/>
      <c r="E7" s="55"/>
      <c r="F7" s="55"/>
      <c r="G7" s="55"/>
      <c r="H7" s="55"/>
      <c r="I7" s="55"/>
      <c r="J7" s="55"/>
      <c r="K7" s="55"/>
      <c r="L7" s="55"/>
      <c r="M7" s="55"/>
      <c r="N7" s="55"/>
      <c r="O7" s="55"/>
      <c r="P7" s="55"/>
      <c r="Q7" s="55"/>
      <c r="R7" s="55"/>
      <c r="S7" s="55"/>
      <c r="T7" s="469"/>
    </row>
    <row r="8" spans="1:31" ht="15.75" x14ac:dyDescent="0.25">
      <c r="A8" s="46"/>
      <c r="B8" s="46"/>
      <c r="C8" s="46"/>
      <c r="D8" s="46"/>
      <c r="E8" s="46"/>
      <c r="F8" s="46"/>
      <c r="G8" s="46"/>
      <c r="H8" s="46"/>
      <c r="I8" s="46"/>
      <c r="J8" s="46"/>
      <c r="K8" s="46"/>
      <c r="L8" s="46"/>
      <c r="M8" s="46"/>
      <c r="N8" s="46"/>
      <c r="O8" s="46"/>
      <c r="P8" s="46"/>
      <c r="Q8" s="46"/>
      <c r="R8" s="46"/>
      <c r="S8" s="46"/>
      <c r="T8" s="469"/>
    </row>
    <row r="9" spans="1:31" ht="15.75" x14ac:dyDescent="0.25">
      <c r="A9" s="58" t="s">
        <v>60</v>
      </c>
      <c r="B9" s="58"/>
      <c r="C9" s="58"/>
      <c r="D9" s="58"/>
      <c r="E9" s="58"/>
      <c r="F9" s="58"/>
      <c r="G9" s="58"/>
      <c r="H9" s="58"/>
      <c r="I9" s="58"/>
      <c r="J9" s="58"/>
      <c r="K9" s="58"/>
      <c r="L9" s="58"/>
      <c r="M9" s="58"/>
      <c r="N9" s="58"/>
      <c r="O9" s="58"/>
      <c r="P9" s="58"/>
      <c r="Q9" s="58"/>
      <c r="R9" s="58"/>
      <c r="S9" s="58"/>
      <c r="T9" s="469"/>
    </row>
    <row r="10" spans="1:31" s="74" customFormat="1" ht="16.5" customHeight="1" x14ac:dyDescent="0.25">
      <c r="A10" s="490"/>
      <c r="B10" s="490"/>
      <c r="C10" s="490"/>
      <c r="D10" s="490"/>
      <c r="E10" s="490"/>
      <c r="F10" s="490"/>
      <c r="G10" s="490"/>
      <c r="H10" s="490"/>
      <c r="I10" s="490"/>
      <c r="J10" s="490"/>
      <c r="K10" s="490"/>
      <c r="L10" s="490"/>
      <c r="M10" s="490"/>
      <c r="N10" s="490"/>
      <c r="O10" s="490"/>
      <c r="P10" s="490"/>
      <c r="Q10" s="490"/>
      <c r="R10" s="490"/>
      <c r="T10" s="3"/>
      <c r="U10" s="3"/>
      <c r="V10" s="2"/>
      <c r="W10" s="2"/>
      <c r="X10" s="2"/>
      <c r="Y10" s="2"/>
      <c r="Z10" s="2"/>
      <c r="AA10" s="2"/>
      <c r="AB10" s="2"/>
      <c r="AC10" s="2"/>
      <c r="AD10" s="2"/>
      <c r="AE10" s="2"/>
    </row>
    <row r="11" spans="1:31" s="74" customFormat="1" ht="38.25" customHeight="1" x14ac:dyDescent="0.25">
      <c r="A11" s="375" t="s">
        <v>54</v>
      </c>
      <c r="B11" s="375" t="s">
        <v>53</v>
      </c>
      <c r="C11" s="375" t="s">
        <v>52</v>
      </c>
      <c r="D11" s="481" t="s">
        <v>303</v>
      </c>
      <c r="E11" s="481" t="s">
        <v>926</v>
      </c>
      <c r="F11" s="487" t="s">
        <v>925</v>
      </c>
      <c r="G11" s="489"/>
      <c r="H11" s="489"/>
      <c r="I11" s="489"/>
      <c r="J11" s="486"/>
      <c r="K11" s="488" t="s">
        <v>924</v>
      </c>
      <c r="L11" s="487" t="s">
        <v>923</v>
      </c>
      <c r="M11" s="486"/>
      <c r="N11" s="375" t="s">
        <v>922</v>
      </c>
      <c r="O11" s="392" t="s">
        <v>921</v>
      </c>
      <c r="P11" s="376" t="s">
        <v>920</v>
      </c>
      <c r="Q11" s="376"/>
      <c r="R11" s="376"/>
      <c r="S11" s="376"/>
      <c r="T11" s="3"/>
      <c r="U11" s="3"/>
      <c r="V11" s="2"/>
      <c r="W11" s="2"/>
      <c r="X11" s="2"/>
      <c r="Y11" s="2"/>
      <c r="Z11" s="2"/>
      <c r="AA11" s="2"/>
      <c r="AB11" s="2"/>
      <c r="AC11" s="2"/>
      <c r="AD11" s="2"/>
      <c r="AE11" s="2"/>
    </row>
    <row r="12" spans="1:31" s="74" customFormat="1" ht="109.5" customHeight="1" x14ac:dyDescent="0.25">
      <c r="A12" s="375"/>
      <c r="B12" s="375"/>
      <c r="C12" s="375"/>
      <c r="D12" s="481"/>
      <c r="E12" s="481"/>
      <c r="F12" s="483"/>
      <c r="G12" s="485"/>
      <c r="H12" s="485"/>
      <c r="I12" s="485"/>
      <c r="J12" s="482"/>
      <c r="K12" s="484"/>
      <c r="L12" s="483"/>
      <c r="M12" s="482"/>
      <c r="N12" s="375"/>
      <c r="O12" s="393"/>
      <c r="P12" s="376" t="s">
        <v>919</v>
      </c>
      <c r="Q12" s="376"/>
      <c r="R12" s="376" t="s">
        <v>918</v>
      </c>
      <c r="S12" s="376"/>
      <c r="T12" s="3"/>
      <c r="U12" s="3"/>
      <c r="V12" s="2"/>
      <c r="W12" s="2"/>
      <c r="X12" s="2"/>
      <c r="Y12" s="2"/>
      <c r="Z12" s="2"/>
      <c r="AA12" s="2"/>
      <c r="AB12" s="2"/>
      <c r="AC12" s="2"/>
      <c r="AD12" s="2"/>
      <c r="AE12" s="2"/>
    </row>
    <row r="13" spans="1:31" s="74" customFormat="1" ht="137.25" customHeight="1" x14ac:dyDescent="0.25">
      <c r="A13" s="375"/>
      <c r="B13" s="375"/>
      <c r="C13" s="375"/>
      <c r="D13" s="481"/>
      <c r="E13" s="481"/>
      <c r="F13" s="480" t="s">
        <v>273</v>
      </c>
      <c r="G13" s="480" t="s">
        <v>272</v>
      </c>
      <c r="H13" s="480" t="s">
        <v>917</v>
      </c>
      <c r="I13" s="135" t="s">
        <v>270</v>
      </c>
      <c r="J13" s="480" t="s">
        <v>269</v>
      </c>
      <c r="K13" s="479"/>
      <c r="L13" s="367" t="s">
        <v>916</v>
      </c>
      <c r="M13" s="367" t="s">
        <v>915</v>
      </c>
      <c r="N13" s="375"/>
      <c r="O13" s="382"/>
      <c r="P13" s="478" t="s">
        <v>914</v>
      </c>
      <c r="Q13" s="478" t="s">
        <v>913</v>
      </c>
      <c r="R13" s="478" t="s">
        <v>914</v>
      </c>
      <c r="S13" s="478" t="s">
        <v>913</v>
      </c>
      <c r="T13" s="3"/>
      <c r="U13" s="3"/>
      <c r="V13" s="2"/>
      <c r="W13" s="2"/>
      <c r="X13" s="2"/>
      <c r="Y13" s="2"/>
      <c r="Z13" s="2"/>
      <c r="AA13" s="2"/>
      <c r="AB13" s="2"/>
      <c r="AC13" s="2"/>
      <c r="AD13" s="2"/>
      <c r="AE13" s="2"/>
    </row>
    <row r="14" spans="1:31" s="74" customFormat="1" ht="15" customHeight="1" x14ac:dyDescent="0.25">
      <c r="A14" s="357">
        <v>1</v>
      </c>
      <c r="B14" s="357">
        <v>2</v>
      </c>
      <c r="C14" s="357">
        <v>3</v>
      </c>
      <c r="D14" s="357">
        <v>4</v>
      </c>
      <c r="E14" s="357">
        <v>5</v>
      </c>
      <c r="F14" s="357">
        <v>6</v>
      </c>
      <c r="G14" s="357">
        <v>7</v>
      </c>
      <c r="H14" s="357">
        <v>8</v>
      </c>
      <c r="I14" s="357">
        <v>9</v>
      </c>
      <c r="J14" s="357">
        <v>10</v>
      </c>
      <c r="K14" s="357">
        <v>11</v>
      </c>
      <c r="L14" s="357">
        <v>12</v>
      </c>
      <c r="M14" s="357">
        <v>13</v>
      </c>
      <c r="N14" s="357">
        <v>14</v>
      </c>
      <c r="O14" s="357">
        <v>15</v>
      </c>
      <c r="P14" s="477" t="s">
        <v>912</v>
      </c>
      <c r="Q14" s="477" t="s">
        <v>911</v>
      </c>
      <c r="R14" s="477" t="s">
        <v>910</v>
      </c>
      <c r="S14" s="477" t="s">
        <v>909</v>
      </c>
      <c r="T14" s="3"/>
      <c r="U14" s="3"/>
      <c r="V14" s="2"/>
      <c r="W14" s="2"/>
      <c r="X14" s="2"/>
      <c r="Y14" s="2"/>
      <c r="Z14" s="2"/>
      <c r="AA14" s="2"/>
      <c r="AB14" s="2"/>
      <c r="AC14" s="2"/>
      <c r="AD14" s="2"/>
      <c r="AE14" s="2"/>
    </row>
    <row r="15" spans="1:31" s="74" customFormat="1" ht="15" customHeight="1" x14ac:dyDescent="0.25">
      <c r="A15" s="464" t="str">
        <f>'[10]1(2017)'!A20</f>
        <v>0</v>
      </c>
      <c r="B15" s="463" t="str">
        <f>'[10]1(2017)'!B20</f>
        <v>ВСЕГО по инвестиционной программе, в том числе:</v>
      </c>
      <c r="C15" s="360"/>
      <c r="D15" s="476">
        <f>SUM(D16:D18)</f>
        <v>18.690999999999999</v>
      </c>
      <c r="E15" s="476">
        <f>SUM(E16:E18)</f>
        <v>0</v>
      </c>
      <c r="F15" s="476">
        <f>SUM(F16:F18)</f>
        <v>18.690999999999999</v>
      </c>
      <c r="G15" s="476">
        <f>SUM(G16:G18)</f>
        <v>0</v>
      </c>
      <c r="H15" s="476">
        <f>SUM(H16:H18)</f>
        <v>0</v>
      </c>
      <c r="I15" s="476">
        <f>SUM(I16:I18)</f>
        <v>18.690999999999999</v>
      </c>
      <c r="J15" s="476">
        <f>SUM(J16:J18)</f>
        <v>0</v>
      </c>
      <c r="K15" s="476">
        <f>SUM(K16:K18)</f>
        <v>15.575833333333334</v>
      </c>
      <c r="L15" s="476"/>
      <c r="M15" s="476">
        <f>SUM(M16:M18)</f>
        <v>0</v>
      </c>
      <c r="N15" s="476"/>
      <c r="O15" s="476">
        <f>SUM(O16:O18)</f>
        <v>0</v>
      </c>
      <c r="P15" s="476">
        <f>SUM(P16:P18)</f>
        <v>0</v>
      </c>
      <c r="Q15" s="476">
        <f>SUM(Q16:Q18)</f>
        <v>0</v>
      </c>
      <c r="R15" s="476">
        <f>SUM(R16:R18)</f>
        <v>1.5</v>
      </c>
      <c r="S15" s="476">
        <f>SUM(S16:S18)</f>
        <v>1.56</v>
      </c>
      <c r="T15" s="3"/>
      <c r="U15" s="3"/>
      <c r="V15" s="2"/>
      <c r="W15" s="2"/>
      <c r="X15" s="2"/>
      <c r="Y15" s="2"/>
      <c r="Z15" s="2"/>
      <c r="AA15" s="2"/>
      <c r="AB15" s="2"/>
      <c r="AC15" s="2"/>
      <c r="AD15" s="2"/>
      <c r="AE15" s="2"/>
    </row>
    <row r="16" spans="1:31" s="74" customFormat="1" x14ac:dyDescent="0.25">
      <c r="A16" s="464" t="str">
        <f>'[10]1(2017)'!A21</f>
        <v>0.1</v>
      </c>
      <c r="B16" s="463" t="str">
        <f>'[10]1(2017)'!B21</f>
        <v>Технологическое присоединение, всего</v>
      </c>
      <c r="C16" s="360"/>
      <c r="D16" s="473">
        <f>D19</f>
        <v>0</v>
      </c>
      <c r="E16" s="473">
        <f>E19</f>
        <v>0</v>
      </c>
      <c r="F16" s="473">
        <f>F19</f>
        <v>0</v>
      </c>
      <c r="G16" s="473">
        <f>G19</f>
        <v>0</v>
      </c>
      <c r="H16" s="473">
        <f>H19</f>
        <v>0</v>
      </c>
      <c r="I16" s="473">
        <f>I19</f>
        <v>0</v>
      </c>
      <c r="J16" s="473">
        <f>J19</f>
        <v>0</v>
      </c>
      <c r="K16" s="473">
        <f>K19</f>
        <v>0</v>
      </c>
      <c r="L16" s="475">
        <f>L19</f>
        <v>0</v>
      </c>
      <c r="M16" s="473">
        <f>M19</f>
        <v>0</v>
      </c>
      <c r="N16" s="473"/>
      <c r="O16" s="473">
        <f>O19</f>
        <v>0</v>
      </c>
      <c r="P16" s="473">
        <f>P19</f>
        <v>0</v>
      </c>
      <c r="Q16" s="473">
        <f>Q19</f>
        <v>0</v>
      </c>
      <c r="R16" s="473">
        <f>R19</f>
        <v>0</v>
      </c>
      <c r="S16" s="473">
        <f>S19</f>
        <v>0</v>
      </c>
      <c r="T16" s="3"/>
      <c r="U16" s="3"/>
      <c r="V16" s="2"/>
      <c r="W16" s="2"/>
      <c r="X16" s="2"/>
      <c r="Y16" s="2"/>
      <c r="Z16" s="2"/>
      <c r="AA16" s="2"/>
      <c r="AB16" s="2"/>
      <c r="AC16" s="2"/>
      <c r="AD16" s="2"/>
      <c r="AE16" s="2"/>
    </row>
    <row r="17" spans="1:31" s="74" customFormat="1" ht="30" x14ac:dyDescent="0.25">
      <c r="A17" s="464" t="str">
        <f>'[10]1(2017)'!A22</f>
        <v>0.2</v>
      </c>
      <c r="B17" s="463" t="str">
        <f>'[10]1(2017)'!B22</f>
        <v>Реконструкция, модернизация, техническое перевооружение, всего</v>
      </c>
      <c r="C17" s="360"/>
      <c r="D17" s="473">
        <f>D21</f>
        <v>16.722999999999999</v>
      </c>
      <c r="E17" s="473" t="str">
        <f>E21</f>
        <v>Локальная смета</v>
      </c>
      <c r="F17" s="473">
        <f>F21</f>
        <v>16.722999999999999</v>
      </c>
      <c r="G17" s="473">
        <f>G21</f>
        <v>0</v>
      </c>
      <c r="H17" s="473">
        <f>H21</f>
        <v>0</v>
      </c>
      <c r="I17" s="473">
        <f>I21</f>
        <v>16.722999999999999</v>
      </c>
      <c r="J17" s="473">
        <f>J21</f>
        <v>0</v>
      </c>
      <c r="K17" s="473">
        <f>K21</f>
        <v>13.935833333333333</v>
      </c>
      <c r="L17" s="475"/>
      <c r="M17" s="473">
        <f>M21</f>
        <v>0</v>
      </c>
      <c r="N17" s="473"/>
      <c r="O17" s="473">
        <f>O21</f>
        <v>0</v>
      </c>
      <c r="P17" s="473">
        <f>P21</f>
        <v>0</v>
      </c>
      <c r="Q17" s="473">
        <f>Q21</f>
        <v>0</v>
      </c>
      <c r="R17" s="473">
        <f>R21</f>
        <v>0</v>
      </c>
      <c r="S17" s="473">
        <f>S21</f>
        <v>0</v>
      </c>
      <c r="T17" s="3"/>
      <c r="U17" s="3"/>
      <c r="V17" s="2"/>
      <c r="W17" s="2"/>
      <c r="X17" s="2"/>
      <c r="Y17" s="2"/>
      <c r="Z17" s="2"/>
      <c r="AA17" s="2"/>
      <c r="AB17" s="2"/>
      <c r="AC17" s="2"/>
      <c r="AD17" s="2"/>
      <c r="AE17" s="2"/>
    </row>
    <row r="18" spans="1:31" s="74" customFormat="1" ht="30" x14ac:dyDescent="0.25">
      <c r="A18" s="464" t="str">
        <f>'[10]1(2017)'!A23</f>
        <v>0.6</v>
      </c>
      <c r="B18" s="463" t="str">
        <f>'[10]1(2017)'!B23</f>
        <v>Прочие инвестиционные проекты, всего</v>
      </c>
      <c r="C18" s="360"/>
      <c r="D18" s="473">
        <f>D32</f>
        <v>1.9680000000000004</v>
      </c>
      <c r="E18" s="473">
        <f>E32</f>
        <v>0</v>
      </c>
      <c r="F18" s="473">
        <f>F32</f>
        <v>1.9680000000000004</v>
      </c>
      <c r="G18" s="473">
        <f>G32</f>
        <v>0</v>
      </c>
      <c r="H18" s="473">
        <f>H32</f>
        <v>0</v>
      </c>
      <c r="I18" s="473">
        <f>I32</f>
        <v>1.9680000000000004</v>
      </c>
      <c r="J18" s="473">
        <f>J32</f>
        <v>0</v>
      </c>
      <c r="K18" s="473">
        <f>K32</f>
        <v>1.64</v>
      </c>
      <c r="L18" s="475"/>
      <c r="M18" s="473">
        <f>M32</f>
        <v>0</v>
      </c>
      <c r="N18" s="473"/>
      <c r="O18" s="473">
        <f>O32</f>
        <v>0</v>
      </c>
      <c r="P18" s="473">
        <f>P32</f>
        <v>0</v>
      </c>
      <c r="Q18" s="473">
        <f>Q32</f>
        <v>0</v>
      </c>
      <c r="R18" s="473">
        <f>R32</f>
        <v>1.5</v>
      </c>
      <c r="S18" s="473">
        <f>S32</f>
        <v>1.56</v>
      </c>
      <c r="T18" s="3"/>
      <c r="U18" s="3"/>
      <c r="V18" s="2"/>
      <c r="W18" s="2"/>
      <c r="X18" s="2"/>
      <c r="Y18" s="2"/>
      <c r="Z18" s="2"/>
      <c r="AA18" s="2"/>
      <c r="AB18" s="2"/>
      <c r="AC18" s="2"/>
      <c r="AD18" s="2"/>
      <c r="AE18" s="2"/>
    </row>
    <row r="19" spans="1:31" s="74" customFormat="1" ht="30" x14ac:dyDescent="0.25">
      <c r="A19" s="464">
        <f>'[10]1(2017)'!A24</f>
        <v>0</v>
      </c>
      <c r="B19" s="463" t="str">
        <f>'[10]1(2017)'!B24</f>
        <v>Технологическое присоединение, всего, в том числе:</v>
      </c>
      <c r="C19" s="360"/>
      <c r="D19" s="470">
        <v>0</v>
      </c>
      <c r="E19" s="470">
        <v>0</v>
      </c>
      <c r="F19" s="470">
        <f>SUM(G19:J19)</f>
        <v>0</v>
      </c>
      <c r="G19" s="470">
        <v>0</v>
      </c>
      <c r="H19" s="470">
        <v>0</v>
      </c>
      <c r="I19" s="470">
        <v>0</v>
      </c>
      <c r="J19" s="470">
        <v>0</v>
      </c>
      <c r="K19" s="470">
        <v>0</v>
      </c>
      <c r="L19" s="472">
        <v>0</v>
      </c>
      <c r="M19" s="470">
        <v>0</v>
      </c>
      <c r="N19" s="470">
        <v>0</v>
      </c>
      <c r="O19" s="470">
        <v>0</v>
      </c>
      <c r="P19" s="470">
        <v>0</v>
      </c>
      <c r="Q19" s="470">
        <v>0</v>
      </c>
      <c r="R19" s="470">
        <v>0</v>
      </c>
      <c r="S19" s="470">
        <v>0</v>
      </c>
      <c r="T19" s="3"/>
      <c r="U19" s="3"/>
      <c r="V19" s="2"/>
      <c r="W19" s="2"/>
      <c r="X19" s="2"/>
      <c r="Y19" s="2"/>
      <c r="Z19" s="2"/>
      <c r="AA19" s="2"/>
      <c r="AB19" s="2"/>
      <c r="AC19" s="2"/>
      <c r="AD19" s="2"/>
      <c r="AE19" s="2"/>
    </row>
    <row r="20" spans="1:31" s="74" customFormat="1" x14ac:dyDescent="0.25">
      <c r="A20" s="464">
        <f>'[10]1(2017)'!A25</f>
        <v>0</v>
      </c>
      <c r="B20" s="463" t="str">
        <f>'[10]1(2017)'!B25</f>
        <v>Республика Марий Эл</v>
      </c>
      <c r="C20" s="360"/>
      <c r="D20" s="470">
        <v>0</v>
      </c>
      <c r="E20" s="470">
        <v>0</v>
      </c>
      <c r="F20" s="470">
        <f>SUM(G20:J20)</f>
        <v>0</v>
      </c>
      <c r="G20" s="470">
        <v>0</v>
      </c>
      <c r="H20" s="470">
        <v>0</v>
      </c>
      <c r="I20" s="470">
        <v>0</v>
      </c>
      <c r="J20" s="470">
        <v>0</v>
      </c>
      <c r="K20" s="470">
        <v>0</v>
      </c>
      <c r="L20" s="472">
        <v>0</v>
      </c>
      <c r="M20" s="470">
        <v>0</v>
      </c>
      <c r="N20" s="470">
        <v>0</v>
      </c>
      <c r="O20" s="470">
        <v>0</v>
      </c>
      <c r="P20" s="470">
        <v>0</v>
      </c>
      <c r="Q20" s="470">
        <v>0</v>
      </c>
      <c r="R20" s="470">
        <v>0</v>
      </c>
      <c r="S20" s="470">
        <v>0</v>
      </c>
      <c r="T20" s="3"/>
      <c r="U20" s="3"/>
      <c r="V20" s="2"/>
      <c r="W20" s="2"/>
      <c r="X20" s="2"/>
      <c r="Y20" s="2"/>
      <c r="Z20" s="2"/>
      <c r="AA20" s="2"/>
      <c r="AB20" s="2"/>
      <c r="AC20" s="2"/>
      <c r="AD20" s="2"/>
      <c r="AE20" s="2"/>
    </row>
    <row r="21" spans="1:31" s="74" customFormat="1" ht="45" x14ac:dyDescent="0.25">
      <c r="A21" s="464" t="str">
        <f>'[10]1(2017)'!A26</f>
        <v>1.2.2</v>
      </c>
      <c r="B21" s="463" t="str">
        <f>'[10]1(2017)'!B26</f>
        <v>Реконструкция, модернизация, техническое перевооружение линий электропередачи, всего, в том числе:</v>
      </c>
      <c r="C21" s="360"/>
      <c r="D21" s="473">
        <f>D22</f>
        <v>16.722999999999999</v>
      </c>
      <c r="E21" s="473" t="str">
        <f>E22</f>
        <v>Локальная смета</v>
      </c>
      <c r="F21" s="473">
        <f>F22</f>
        <v>16.722999999999999</v>
      </c>
      <c r="G21" s="473">
        <f>G22</f>
        <v>0</v>
      </c>
      <c r="H21" s="473">
        <f>H22</f>
        <v>0</v>
      </c>
      <c r="I21" s="473">
        <f>I22</f>
        <v>16.722999999999999</v>
      </c>
      <c r="J21" s="473">
        <f>J22</f>
        <v>0</v>
      </c>
      <c r="K21" s="473">
        <f>K22</f>
        <v>13.935833333333333</v>
      </c>
      <c r="L21" s="475"/>
      <c r="M21" s="473">
        <f>M22</f>
        <v>0</v>
      </c>
      <c r="N21" s="473"/>
      <c r="O21" s="473">
        <f>O22</f>
        <v>0</v>
      </c>
      <c r="P21" s="473">
        <f>P22</f>
        <v>0</v>
      </c>
      <c r="Q21" s="473">
        <f>Q22</f>
        <v>0</v>
      </c>
      <c r="R21" s="473">
        <f>R22</f>
        <v>0</v>
      </c>
      <c r="S21" s="473">
        <f>S22</f>
        <v>0</v>
      </c>
      <c r="T21" s="3"/>
      <c r="U21" s="3"/>
      <c r="V21" s="2"/>
      <c r="W21" s="2"/>
      <c r="X21" s="2"/>
      <c r="Y21" s="2"/>
      <c r="Z21" s="2"/>
      <c r="AA21" s="2"/>
      <c r="AB21" s="2"/>
      <c r="AC21" s="2"/>
      <c r="AD21" s="2"/>
      <c r="AE21" s="2"/>
    </row>
    <row r="22" spans="1:31" s="74" customFormat="1" ht="30" x14ac:dyDescent="0.25">
      <c r="A22" s="464" t="str">
        <f>'[10]1(2017)'!A27</f>
        <v>1.2.2.1</v>
      </c>
      <c r="B22" s="463" t="str">
        <f>'[10]1(2017)'!B27</f>
        <v>Реконструкция линий электропередачи, всего, в том числе:</v>
      </c>
      <c r="C22" s="360"/>
      <c r="D22" s="473">
        <f>D23</f>
        <v>16.722999999999999</v>
      </c>
      <c r="E22" s="473" t="str">
        <f>E23</f>
        <v>Локальная смета</v>
      </c>
      <c r="F22" s="473">
        <f>F23</f>
        <v>16.722999999999999</v>
      </c>
      <c r="G22" s="473">
        <f>G23</f>
        <v>0</v>
      </c>
      <c r="H22" s="473">
        <f>H23</f>
        <v>0</v>
      </c>
      <c r="I22" s="473">
        <f>I23</f>
        <v>16.722999999999999</v>
      </c>
      <c r="J22" s="473">
        <f>J23</f>
        <v>0</v>
      </c>
      <c r="K22" s="473">
        <f>K23</f>
        <v>13.935833333333333</v>
      </c>
      <c r="L22" s="475"/>
      <c r="M22" s="473">
        <f>M23</f>
        <v>0</v>
      </c>
      <c r="N22" s="473"/>
      <c r="O22" s="473">
        <f>O23</f>
        <v>0</v>
      </c>
      <c r="P22" s="473">
        <f>P23</f>
        <v>0</v>
      </c>
      <c r="Q22" s="473">
        <f>Q23</f>
        <v>0</v>
      </c>
      <c r="R22" s="473">
        <f>R23</f>
        <v>0</v>
      </c>
      <c r="S22" s="473">
        <f>S23</f>
        <v>0</v>
      </c>
      <c r="T22" s="3"/>
      <c r="U22" s="3"/>
      <c r="V22" s="2"/>
      <c r="W22" s="2"/>
      <c r="X22" s="2"/>
      <c r="Y22" s="2"/>
      <c r="Z22" s="2"/>
      <c r="AA22" s="2"/>
      <c r="AB22" s="2"/>
      <c r="AC22" s="2"/>
      <c r="AD22" s="2"/>
      <c r="AE22" s="2"/>
    </row>
    <row r="23" spans="1:31" s="74" customFormat="1" ht="144.75" customHeight="1" x14ac:dyDescent="0.25">
      <c r="A23" s="272" t="s">
        <v>171</v>
      </c>
      <c r="B23" s="286" t="s">
        <v>6</v>
      </c>
      <c r="C23" s="270" t="s">
        <v>78</v>
      </c>
      <c r="D23" s="470">
        <f>16.723</f>
        <v>16.722999999999999</v>
      </c>
      <c r="E23" s="470" t="s">
        <v>908</v>
      </c>
      <c r="F23" s="470">
        <f>SUM(G23:J23)</f>
        <v>16.722999999999999</v>
      </c>
      <c r="G23" s="470">
        <v>0</v>
      </c>
      <c r="H23" s="470">
        <v>0</v>
      </c>
      <c r="I23" s="470">
        <f>D23</f>
        <v>16.722999999999999</v>
      </c>
      <c r="J23" s="470">
        <v>0</v>
      </c>
      <c r="K23" s="470">
        <f>D23/1.2</f>
        <v>13.935833333333333</v>
      </c>
      <c r="L23" s="472">
        <v>2022</v>
      </c>
      <c r="M23" s="470">
        <v>0</v>
      </c>
      <c r="N23" s="471" t="s">
        <v>905</v>
      </c>
      <c r="O23" s="470">
        <v>0</v>
      </c>
      <c r="P23" s="470">
        <v>0</v>
      </c>
      <c r="Q23" s="470">
        <v>0</v>
      </c>
      <c r="R23" s="470">
        <v>0</v>
      </c>
      <c r="S23" s="470">
        <v>0</v>
      </c>
      <c r="T23" s="3"/>
      <c r="U23" s="3"/>
      <c r="V23" s="2"/>
      <c r="W23" s="2"/>
      <c r="X23" s="2"/>
      <c r="Y23" s="2"/>
      <c r="Z23" s="2"/>
      <c r="AA23" s="2"/>
      <c r="AB23" s="2"/>
      <c r="AC23" s="2"/>
      <c r="AD23" s="2"/>
      <c r="AE23" s="2"/>
    </row>
    <row r="24" spans="1:31" s="74" customFormat="1" ht="144.75" customHeight="1" x14ac:dyDescent="0.25">
      <c r="A24" s="272" t="s">
        <v>77</v>
      </c>
      <c r="B24" s="286" t="s">
        <v>76</v>
      </c>
      <c r="C24" s="270" t="s">
        <v>75</v>
      </c>
      <c r="D24" s="470">
        <v>1</v>
      </c>
      <c r="E24" s="470" t="s">
        <v>908</v>
      </c>
      <c r="F24" s="470">
        <f>SUM(G24:J24)</f>
        <v>1</v>
      </c>
      <c r="G24" s="470">
        <v>0</v>
      </c>
      <c r="H24" s="470">
        <v>0</v>
      </c>
      <c r="I24" s="470">
        <f>D24</f>
        <v>1</v>
      </c>
      <c r="J24" s="470">
        <v>0</v>
      </c>
      <c r="K24" s="470">
        <f>D24/1.2</f>
        <v>0.83333333333333337</v>
      </c>
      <c r="L24" s="120">
        <v>2022</v>
      </c>
      <c r="M24" s="470">
        <v>0</v>
      </c>
      <c r="N24" s="471" t="s">
        <v>905</v>
      </c>
      <c r="O24" s="470">
        <v>0</v>
      </c>
      <c r="P24" s="470">
        <v>0</v>
      </c>
      <c r="Q24" s="470">
        <v>0</v>
      </c>
      <c r="R24" s="470">
        <v>0</v>
      </c>
      <c r="S24" s="470">
        <v>0</v>
      </c>
      <c r="T24" s="3"/>
      <c r="U24" s="3"/>
      <c r="V24" s="2"/>
      <c r="W24" s="2"/>
      <c r="X24" s="2"/>
      <c r="Y24" s="2"/>
      <c r="Z24" s="2"/>
      <c r="AA24" s="2"/>
      <c r="AB24" s="2"/>
      <c r="AC24" s="2"/>
      <c r="AD24" s="2"/>
      <c r="AE24" s="2"/>
    </row>
    <row r="25" spans="1:31" s="74" customFormat="1" ht="144.75" customHeight="1" x14ac:dyDescent="0.25">
      <c r="A25" s="272" t="s">
        <v>169</v>
      </c>
      <c r="B25" s="271" t="s">
        <v>93</v>
      </c>
      <c r="C25" s="270" t="s">
        <v>92</v>
      </c>
      <c r="D25" s="470">
        <v>5.4690000000000003</v>
      </c>
      <c r="E25" s="470" t="s">
        <v>908</v>
      </c>
      <c r="F25" s="470">
        <f>SUM(G25:J25)</f>
        <v>5.4690000000000003</v>
      </c>
      <c r="G25" s="470">
        <v>0</v>
      </c>
      <c r="H25" s="470">
        <v>0</v>
      </c>
      <c r="I25" s="470">
        <f>D25</f>
        <v>5.4690000000000003</v>
      </c>
      <c r="J25" s="470">
        <v>0</v>
      </c>
      <c r="K25" s="470">
        <f>D25/1.2</f>
        <v>4.5575000000000001</v>
      </c>
      <c r="L25" s="120">
        <v>2023</v>
      </c>
      <c r="M25" s="470">
        <v>0</v>
      </c>
      <c r="N25" s="471" t="s">
        <v>905</v>
      </c>
      <c r="O25" s="470">
        <v>0</v>
      </c>
      <c r="P25" s="470">
        <v>0</v>
      </c>
      <c r="Q25" s="470">
        <v>0</v>
      </c>
      <c r="R25" s="470">
        <v>0</v>
      </c>
      <c r="S25" s="470">
        <v>0</v>
      </c>
      <c r="T25" s="3"/>
      <c r="U25" s="3"/>
      <c r="V25" s="2"/>
      <c r="W25" s="2"/>
      <c r="X25" s="2"/>
      <c r="Y25" s="2"/>
      <c r="Z25" s="2"/>
      <c r="AA25" s="2"/>
      <c r="AB25" s="2"/>
      <c r="AC25" s="2"/>
      <c r="AD25" s="2"/>
      <c r="AE25" s="2"/>
    </row>
    <row r="26" spans="1:31" s="74" customFormat="1" ht="144.75" customHeight="1" x14ac:dyDescent="0.25">
      <c r="A26" s="272" t="s">
        <v>168</v>
      </c>
      <c r="B26" s="271" t="s">
        <v>91</v>
      </c>
      <c r="C26" s="270" t="s">
        <v>90</v>
      </c>
      <c r="D26" s="470">
        <v>5.7000000000000002E-2</v>
      </c>
      <c r="E26" s="470" t="s">
        <v>908</v>
      </c>
      <c r="F26" s="470">
        <f>SUM(G26:J26)</f>
        <v>5.7000000000000002E-2</v>
      </c>
      <c r="G26" s="470">
        <v>0</v>
      </c>
      <c r="H26" s="470">
        <v>0</v>
      </c>
      <c r="I26" s="470">
        <f>D26</f>
        <v>5.7000000000000002E-2</v>
      </c>
      <c r="J26" s="470">
        <v>0</v>
      </c>
      <c r="K26" s="470">
        <f>D26/1.2</f>
        <v>4.7500000000000001E-2</v>
      </c>
      <c r="L26" s="119">
        <v>2023</v>
      </c>
      <c r="M26" s="470">
        <v>0</v>
      </c>
      <c r="N26" s="471" t="s">
        <v>905</v>
      </c>
      <c r="O26" s="470">
        <v>0</v>
      </c>
      <c r="P26" s="470">
        <v>0</v>
      </c>
      <c r="Q26" s="470">
        <v>0</v>
      </c>
      <c r="R26" s="470">
        <v>0</v>
      </c>
      <c r="S26" s="470">
        <v>0</v>
      </c>
      <c r="T26" s="3"/>
      <c r="U26" s="3"/>
      <c r="V26" s="2"/>
      <c r="W26" s="2"/>
      <c r="X26" s="2"/>
      <c r="Y26" s="2"/>
      <c r="Z26" s="2"/>
      <c r="AA26" s="2"/>
      <c r="AB26" s="2"/>
      <c r="AC26" s="2"/>
      <c r="AD26" s="2"/>
      <c r="AE26" s="2"/>
    </row>
    <row r="27" spans="1:31" s="74" customFormat="1" ht="144.75" customHeight="1" x14ac:dyDescent="0.25">
      <c r="A27" s="272" t="s">
        <v>167</v>
      </c>
      <c r="B27" s="271" t="s">
        <v>88</v>
      </c>
      <c r="C27" s="270" t="s">
        <v>87</v>
      </c>
      <c r="D27" s="470">
        <v>7.0999999999999994E-2</v>
      </c>
      <c r="E27" s="470" t="s">
        <v>908</v>
      </c>
      <c r="F27" s="470">
        <f>SUM(G27:J27)</f>
        <v>7.0999999999999994E-2</v>
      </c>
      <c r="G27" s="470">
        <v>0</v>
      </c>
      <c r="H27" s="470">
        <v>0</v>
      </c>
      <c r="I27" s="470">
        <f>D27</f>
        <v>7.0999999999999994E-2</v>
      </c>
      <c r="J27" s="470">
        <v>0</v>
      </c>
      <c r="K27" s="470">
        <f>D27/1.2</f>
        <v>5.9166666666666666E-2</v>
      </c>
      <c r="L27" s="119">
        <v>2023</v>
      </c>
      <c r="M27" s="470">
        <v>0</v>
      </c>
      <c r="N27" s="471" t="s">
        <v>905</v>
      </c>
      <c r="O27" s="470">
        <v>0</v>
      </c>
      <c r="P27" s="470">
        <v>0</v>
      </c>
      <c r="Q27" s="470">
        <v>0</v>
      </c>
      <c r="R27" s="470">
        <v>0</v>
      </c>
      <c r="S27" s="470">
        <v>0</v>
      </c>
      <c r="T27" s="3"/>
      <c r="U27" s="3"/>
      <c r="V27" s="2"/>
      <c r="W27" s="2"/>
      <c r="X27" s="2"/>
      <c r="Y27" s="2"/>
      <c r="Z27" s="2"/>
      <c r="AA27" s="2"/>
      <c r="AB27" s="2"/>
      <c r="AC27" s="2"/>
      <c r="AD27" s="2"/>
      <c r="AE27" s="2"/>
    </row>
    <row r="28" spans="1:31" s="74" customFormat="1" ht="144.75" customHeight="1" x14ac:dyDescent="0.25">
      <c r="A28" s="272" t="s">
        <v>166</v>
      </c>
      <c r="B28" s="271" t="s">
        <v>85</v>
      </c>
      <c r="C28" s="270" t="s">
        <v>84</v>
      </c>
      <c r="D28" s="470">
        <v>4.6945000000000001E-2</v>
      </c>
      <c r="E28" s="470" t="s">
        <v>908</v>
      </c>
      <c r="F28" s="470">
        <f>SUM(G28:J28)</f>
        <v>4.6945000000000001E-2</v>
      </c>
      <c r="G28" s="470">
        <v>0</v>
      </c>
      <c r="H28" s="470">
        <v>0</v>
      </c>
      <c r="I28" s="470">
        <f>D28</f>
        <v>4.6945000000000001E-2</v>
      </c>
      <c r="J28" s="470">
        <v>0</v>
      </c>
      <c r="K28" s="470">
        <f>D28/1.2</f>
        <v>3.9120833333333334E-2</v>
      </c>
      <c r="L28" s="119">
        <v>2023</v>
      </c>
      <c r="M28" s="470">
        <v>0</v>
      </c>
      <c r="N28" s="471" t="s">
        <v>905</v>
      </c>
      <c r="O28" s="470">
        <v>0</v>
      </c>
      <c r="P28" s="470">
        <v>0</v>
      </c>
      <c r="Q28" s="470">
        <v>0</v>
      </c>
      <c r="R28" s="470">
        <v>0</v>
      </c>
      <c r="S28" s="470">
        <v>0</v>
      </c>
      <c r="T28" s="3"/>
      <c r="U28" s="3"/>
      <c r="V28" s="2"/>
      <c r="W28" s="2"/>
      <c r="X28" s="2"/>
      <c r="Y28" s="2"/>
      <c r="Z28" s="2"/>
      <c r="AA28" s="2"/>
      <c r="AB28" s="2"/>
      <c r="AC28" s="2"/>
      <c r="AD28" s="2"/>
      <c r="AE28" s="2"/>
    </row>
    <row r="29" spans="1:31" s="74" customFormat="1" ht="144.75" customHeight="1" x14ac:dyDescent="0.25">
      <c r="A29" s="272" t="s">
        <v>164</v>
      </c>
      <c r="B29" s="271" t="s">
        <v>107</v>
      </c>
      <c r="C29" s="270" t="s">
        <v>163</v>
      </c>
      <c r="D29" s="470">
        <v>0.93899999999999995</v>
      </c>
      <c r="E29" s="470" t="s">
        <v>908</v>
      </c>
      <c r="F29" s="470">
        <f>SUM(G29:J29)</f>
        <v>0.93899999999999995</v>
      </c>
      <c r="G29" s="470">
        <v>0</v>
      </c>
      <c r="H29" s="470">
        <v>0</v>
      </c>
      <c r="I29" s="470">
        <f>D29</f>
        <v>0.93899999999999995</v>
      </c>
      <c r="J29" s="470">
        <v>0</v>
      </c>
      <c r="K29" s="470">
        <f>D29/1.2</f>
        <v>0.78249999999999997</v>
      </c>
      <c r="L29" s="119">
        <v>2024</v>
      </c>
      <c r="M29" s="470">
        <v>0</v>
      </c>
      <c r="N29" s="471" t="s">
        <v>905</v>
      </c>
      <c r="O29" s="470">
        <v>0</v>
      </c>
      <c r="P29" s="470">
        <v>0</v>
      </c>
      <c r="Q29" s="470">
        <v>0</v>
      </c>
      <c r="R29" s="470">
        <v>0</v>
      </c>
      <c r="S29" s="470">
        <v>0</v>
      </c>
      <c r="T29" s="3"/>
      <c r="U29" s="3"/>
      <c r="V29" s="2"/>
      <c r="W29" s="2"/>
      <c r="X29" s="2"/>
      <c r="Y29" s="2"/>
      <c r="Z29" s="2"/>
      <c r="AA29" s="2"/>
      <c r="AB29" s="2"/>
      <c r="AC29" s="2"/>
      <c r="AD29" s="2"/>
      <c r="AE29" s="2"/>
    </row>
    <row r="30" spans="1:31" s="74" customFormat="1" ht="144.75" customHeight="1" x14ac:dyDescent="0.25">
      <c r="A30" s="272" t="s">
        <v>162</v>
      </c>
      <c r="B30" s="271" t="s">
        <v>106</v>
      </c>
      <c r="C30" s="270" t="s">
        <v>161</v>
      </c>
      <c r="D30" s="470">
        <v>1.1719999999999999</v>
      </c>
      <c r="E30" s="470" t="s">
        <v>908</v>
      </c>
      <c r="F30" s="470">
        <f>SUM(G30:J30)</f>
        <v>1.1719999999999999</v>
      </c>
      <c r="G30" s="470">
        <v>0</v>
      </c>
      <c r="H30" s="470">
        <v>0</v>
      </c>
      <c r="I30" s="470">
        <f>D30</f>
        <v>1.1719999999999999</v>
      </c>
      <c r="J30" s="470">
        <v>0</v>
      </c>
      <c r="K30" s="470">
        <f>D30/1.2</f>
        <v>0.97666666666666668</v>
      </c>
      <c r="L30" s="119">
        <v>2024</v>
      </c>
      <c r="M30" s="470">
        <v>0</v>
      </c>
      <c r="N30" s="471" t="s">
        <v>905</v>
      </c>
      <c r="O30" s="470">
        <v>0</v>
      </c>
      <c r="P30" s="470">
        <v>0</v>
      </c>
      <c r="Q30" s="470">
        <v>0</v>
      </c>
      <c r="R30" s="470">
        <v>0</v>
      </c>
      <c r="S30" s="470">
        <v>0</v>
      </c>
      <c r="T30" s="3"/>
      <c r="U30" s="3"/>
      <c r="V30" s="2"/>
      <c r="W30" s="2"/>
      <c r="X30" s="2"/>
      <c r="Y30" s="2"/>
      <c r="Z30" s="2"/>
      <c r="AA30" s="2"/>
      <c r="AB30" s="2"/>
      <c r="AC30" s="2"/>
      <c r="AD30" s="2"/>
      <c r="AE30" s="2"/>
    </row>
    <row r="31" spans="1:31" s="74" customFormat="1" ht="144.75" customHeight="1" x14ac:dyDescent="0.25">
      <c r="A31" s="272" t="s">
        <v>160</v>
      </c>
      <c r="B31" s="271" t="s">
        <v>105</v>
      </c>
      <c r="C31" s="270" t="s">
        <v>159</v>
      </c>
      <c r="D31" s="470">
        <v>0.84499999999999997</v>
      </c>
      <c r="E31" s="470" t="s">
        <v>908</v>
      </c>
      <c r="F31" s="470">
        <f>SUM(G31:J31)</f>
        <v>0.84499999999999997</v>
      </c>
      <c r="G31" s="470">
        <v>0</v>
      </c>
      <c r="H31" s="470">
        <v>0</v>
      </c>
      <c r="I31" s="470">
        <f>D31</f>
        <v>0.84499999999999997</v>
      </c>
      <c r="J31" s="470">
        <v>0</v>
      </c>
      <c r="K31" s="470">
        <f>D31/1.2</f>
        <v>0.70416666666666672</v>
      </c>
      <c r="L31" s="119">
        <v>2024</v>
      </c>
      <c r="M31" s="470">
        <v>0</v>
      </c>
      <c r="N31" s="471" t="s">
        <v>905</v>
      </c>
      <c r="O31" s="470">
        <v>0</v>
      </c>
      <c r="P31" s="470">
        <v>0</v>
      </c>
      <c r="Q31" s="470">
        <v>0</v>
      </c>
      <c r="R31" s="470">
        <v>0</v>
      </c>
      <c r="S31" s="470">
        <v>0</v>
      </c>
      <c r="T31" s="3"/>
      <c r="U31" s="3"/>
      <c r="V31" s="2"/>
      <c r="W31" s="2"/>
      <c r="X31" s="2"/>
      <c r="Y31" s="2"/>
      <c r="Z31" s="2"/>
      <c r="AA31" s="2"/>
      <c r="AB31" s="2"/>
      <c r="AC31" s="2"/>
      <c r="AD31" s="2"/>
      <c r="AE31" s="2"/>
    </row>
    <row r="32" spans="1:31" s="74" customFormat="1" ht="72.75" customHeight="1" x14ac:dyDescent="0.25">
      <c r="A32" s="464" t="str">
        <f>'[10]1(2017)'!A29</f>
        <v>1.6</v>
      </c>
      <c r="B32" s="463" t="str">
        <f>'[10]1(2017)'!B29</f>
        <v>Прочие инвестиционные проекты, всего, в том числе:</v>
      </c>
      <c r="C32" s="360"/>
      <c r="D32" s="473">
        <f>SUM(D33:D38)</f>
        <v>1.9680000000000004</v>
      </c>
      <c r="E32" s="473">
        <f>SUM(E33:E37)</f>
        <v>0</v>
      </c>
      <c r="F32" s="473">
        <f>SUM(F33:F38)</f>
        <v>1.9680000000000004</v>
      </c>
      <c r="G32" s="473">
        <f>SUM(G33:G37)</f>
        <v>0</v>
      </c>
      <c r="H32" s="473">
        <f>SUM(H33:H37)</f>
        <v>0</v>
      </c>
      <c r="I32" s="473">
        <f>SUM(I33:I38)</f>
        <v>1.9680000000000004</v>
      </c>
      <c r="J32" s="473">
        <f>SUM(J33:J37)</f>
        <v>0</v>
      </c>
      <c r="K32" s="473">
        <f>SUM(K33:K38)</f>
        <v>1.64</v>
      </c>
      <c r="L32" s="475"/>
      <c r="M32" s="473">
        <f>SUM(M33:M37)</f>
        <v>0</v>
      </c>
      <c r="N32" s="474"/>
      <c r="O32" s="473">
        <f>SUM(O33:O38)</f>
        <v>0</v>
      </c>
      <c r="P32" s="473">
        <f>SUM(P33:P38)</f>
        <v>0</v>
      </c>
      <c r="Q32" s="473">
        <f>SUM(Q33:Q38)</f>
        <v>0</v>
      </c>
      <c r="R32" s="473">
        <f>SUM(R33:R38)</f>
        <v>1.5</v>
      </c>
      <c r="S32" s="473">
        <f>SUM(S33:S38)</f>
        <v>1.56</v>
      </c>
      <c r="T32" s="3"/>
      <c r="U32" s="3"/>
      <c r="V32" s="2"/>
      <c r="W32" s="2"/>
      <c r="X32" s="2"/>
      <c r="Y32" s="2"/>
      <c r="Z32" s="2"/>
      <c r="AA32" s="2"/>
      <c r="AB32" s="2"/>
      <c r="AC32" s="2"/>
      <c r="AD32" s="2"/>
      <c r="AE32" s="2"/>
    </row>
    <row r="33" spans="1:31" s="74" customFormat="1" ht="71.25" customHeight="1" x14ac:dyDescent="0.25">
      <c r="A33" s="272" t="s">
        <v>2</v>
      </c>
      <c r="B33" s="182" t="s">
        <v>907</v>
      </c>
      <c r="C33" s="273" t="s">
        <v>64</v>
      </c>
      <c r="D33" s="470">
        <v>0.56399999999999995</v>
      </c>
      <c r="E33" s="471" t="s">
        <v>906</v>
      </c>
      <c r="F33" s="470">
        <f>SUM(G33:J33)</f>
        <v>0.56399999999999995</v>
      </c>
      <c r="G33" s="470">
        <v>0</v>
      </c>
      <c r="H33" s="470">
        <v>0</v>
      </c>
      <c r="I33" s="470">
        <f>D33</f>
        <v>0.56399999999999995</v>
      </c>
      <c r="J33" s="470">
        <v>0</v>
      </c>
      <c r="K33" s="470">
        <f>D33/1.2</f>
        <v>0.47</v>
      </c>
      <c r="L33" s="472">
        <v>2020</v>
      </c>
      <c r="M33" s="470">
        <v>0</v>
      </c>
      <c r="N33" s="471" t="s">
        <v>850</v>
      </c>
      <c r="O33" s="470">
        <v>0</v>
      </c>
      <c r="P33" s="470">
        <v>0</v>
      </c>
      <c r="Q33" s="470">
        <v>0</v>
      </c>
      <c r="R33" s="470">
        <v>0.25</v>
      </c>
      <c r="S33" s="470">
        <v>0.25</v>
      </c>
      <c r="T33" s="3"/>
      <c r="U33" s="3"/>
      <c r="V33" s="2"/>
      <c r="W33" s="2"/>
      <c r="X33" s="2"/>
      <c r="Y33" s="2"/>
      <c r="Z33" s="2"/>
      <c r="AA33" s="2"/>
      <c r="AB33" s="2"/>
      <c r="AC33" s="2"/>
      <c r="AD33" s="2"/>
      <c r="AE33" s="2"/>
    </row>
    <row r="34" spans="1:31" s="74" customFormat="1" ht="75" x14ac:dyDescent="0.25">
      <c r="A34" s="272" t="s">
        <v>102</v>
      </c>
      <c r="B34" s="182" t="s">
        <v>67</v>
      </c>
      <c r="C34" s="273" t="s">
        <v>66</v>
      </c>
      <c r="D34" s="470">
        <v>0.28100000000000003</v>
      </c>
      <c r="E34" s="471" t="s">
        <v>906</v>
      </c>
      <c r="F34" s="470">
        <f>SUM(G34:J34)</f>
        <v>0.28100000000000003</v>
      </c>
      <c r="G34" s="470">
        <v>0</v>
      </c>
      <c r="H34" s="470">
        <v>0</v>
      </c>
      <c r="I34" s="470">
        <f>D34</f>
        <v>0.28100000000000003</v>
      </c>
      <c r="J34" s="470">
        <v>0</v>
      </c>
      <c r="K34" s="470">
        <f>D34/1.2</f>
        <v>0.23416666666666669</v>
      </c>
      <c r="L34" s="472">
        <v>2021</v>
      </c>
      <c r="M34" s="470">
        <v>0</v>
      </c>
      <c r="N34" s="471" t="s">
        <v>850</v>
      </c>
      <c r="O34" s="470">
        <v>0</v>
      </c>
      <c r="P34" s="470">
        <v>0</v>
      </c>
      <c r="Q34" s="470">
        <v>0</v>
      </c>
      <c r="R34" s="470">
        <v>0.25</v>
      </c>
      <c r="S34" s="470">
        <v>0.25</v>
      </c>
      <c r="T34" s="3"/>
      <c r="U34" s="3"/>
      <c r="V34" s="2"/>
      <c r="W34" s="2"/>
      <c r="X34" s="2"/>
      <c r="Y34" s="2"/>
      <c r="Z34" s="2"/>
      <c r="AA34" s="2"/>
      <c r="AB34" s="2"/>
      <c r="AC34" s="2"/>
      <c r="AD34" s="2"/>
      <c r="AE34" s="2"/>
    </row>
    <row r="35" spans="1:31" s="74" customFormat="1" ht="75" x14ac:dyDescent="0.25">
      <c r="A35" s="272" t="s">
        <v>99</v>
      </c>
      <c r="B35" s="182" t="s">
        <v>74</v>
      </c>
      <c r="C35" s="273" t="s">
        <v>73</v>
      </c>
      <c r="D35" s="470">
        <v>0.20699999999999999</v>
      </c>
      <c r="E35" s="471" t="s">
        <v>906</v>
      </c>
      <c r="F35" s="470">
        <f>SUM(G35:J35)</f>
        <v>0.20699999999999999</v>
      </c>
      <c r="G35" s="470">
        <v>0</v>
      </c>
      <c r="H35" s="470">
        <v>0</v>
      </c>
      <c r="I35" s="470">
        <f>D35</f>
        <v>0.20699999999999999</v>
      </c>
      <c r="J35" s="470">
        <v>0</v>
      </c>
      <c r="K35" s="470">
        <f>D35/1.2</f>
        <v>0.17249999999999999</v>
      </c>
      <c r="L35" s="472">
        <v>2022</v>
      </c>
      <c r="M35" s="470">
        <v>0</v>
      </c>
      <c r="N35" s="471" t="s">
        <v>850</v>
      </c>
      <c r="O35" s="470">
        <v>0</v>
      </c>
      <c r="P35" s="470">
        <v>0</v>
      </c>
      <c r="Q35" s="470">
        <v>0</v>
      </c>
      <c r="R35" s="470">
        <v>0.1</v>
      </c>
      <c r="S35" s="470">
        <v>0.16</v>
      </c>
      <c r="T35" s="3"/>
      <c r="U35" s="3"/>
      <c r="V35" s="2"/>
      <c r="W35" s="2"/>
      <c r="X35" s="2"/>
      <c r="Y35" s="2"/>
      <c r="Z35" s="2"/>
      <c r="AA35" s="2"/>
      <c r="AB35" s="2"/>
      <c r="AC35" s="2"/>
      <c r="AD35" s="2"/>
      <c r="AE35" s="2"/>
    </row>
    <row r="36" spans="1:31" s="74" customFormat="1" ht="78" customHeight="1" x14ac:dyDescent="0.25">
      <c r="A36" s="272" t="s">
        <v>123</v>
      </c>
      <c r="B36" s="182" t="s">
        <v>83</v>
      </c>
      <c r="C36" s="273" t="s">
        <v>82</v>
      </c>
      <c r="D36" s="470">
        <v>0.28100000000000003</v>
      </c>
      <c r="E36" s="471" t="s">
        <v>906</v>
      </c>
      <c r="F36" s="470">
        <f>SUM(G36:J36)</f>
        <v>0.28100000000000003</v>
      </c>
      <c r="G36" s="470">
        <v>0</v>
      </c>
      <c r="H36" s="470">
        <v>0</v>
      </c>
      <c r="I36" s="470">
        <f>D36</f>
        <v>0.28100000000000003</v>
      </c>
      <c r="J36" s="470">
        <v>0</v>
      </c>
      <c r="K36" s="470">
        <f>D36/1.2</f>
        <v>0.23416666666666669</v>
      </c>
      <c r="L36" s="472">
        <v>2023</v>
      </c>
      <c r="M36" s="470">
        <v>0</v>
      </c>
      <c r="N36" s="471" t="s">
        <v>850</v>
      </c>
      <c r="O36" s="470">
        <v>0</v>
      </c>
      <c r="P36" s="470">
        <v>0</v>
      </c>
      <c r="Q36" s="470">
        <v>0</v>
      </c>
      <c r="R36" s="470">
        <v>0.25</v>
      </c>
      <c r="S36" s="470">
        <v>0.25</v>
      </c>
      <c r="T36" s="3"/>
      <c r="U36" s="3"/>
      <c r="V36" s="2"/>
      <c r="W36" s="2"/>
      <c r="X36" s="2"/>
      <c r="Y36" s="2"/>
      <c r="Z36" s="2"/>
      <c r="AA36" s="2"/>
      <c r="AB36" s="2"/>
      <c r="AC36" s="2"/>
      <c r="AD36" s="2"/>
      <c r="AE36" s="2"/>
    </row>
    <row r="37" spans="1:31" s="74" customFormat="1" ht="78" customHeight="1" x14ac:dyDescent="0.25">
      <c r="A37" s="272" t="s">
        <v>122</v>
      </c>
      <c r="B37" s="182" t="s">
        <v>104</v>
      </c>
      <c r="C37" s="273" t="s">
        <v>121</v>
      </c>
      <c r="D37" s="470">
        <v>0.35399999999999998</v>
      </c>
      <c r="E37" s="471" t="s">
        <v>906</v>
      </c>
      <c r="F37" s="470">
        <f>SUM(G37:J37)</f>
        <v>0.35399999999999998</v>
      </c>
      <c r="G37" s="470">
        <v>0</v>
      </c>
      <c r="H37" s="470">
        <v>0</v>
      </c>
      <c r="I37" s="470">
        <f>D37</f>
        <v>0.35399999999999998</v>
      </c>
      <c r="J37" s="470">
        <v>0</v>
      </c>
      <c r="K37" s="470">
        <f>D37/1.2</f>
        <v>0.29499999999999998</v>
      </c>
      <c r="L37" s="472">
        <v>2024</v>
      </c>
      <c r="M37" s="470">
        <v>0</v>
      </c>
      <c r="N37" s="471" t="s">
        <v>850</v>
      </c>
      <c r="O37" s="470">
        <v>0</v>
      </c>
      <c r="P37" s="470">
        <v>0</v>
      </c>
      <c r="Q37" s="470">
        <v>0</v>
      </c>
      <c r="R37" s="470">
        <v>0.4</v>
      </c>
      <c r="S37" s="470">
        <v>0.4</v>
      </c>
      <c r="T37" s="3"/>
      <c r="U37" s="3"/>
      <c r="V37" s="2"/>
      <c r="W37" s="2"/>
      <c r="X37" s="2"/>
      <c r="Y37" s="2"/>
      <c r="Z37" s="2"/>
      <c r="AA37" s="2"/>
      <c r="AB37" s="2"/>
      <c r="AC37" s="2"/>
      <c r="AD37" s="2"/>
      <c r="AE37" s="2"/>
    </row>
    <row r="38" spans="1:31" ht="78.75" x14ac:dyDescent="0.25">
      <c r="A38" s="272" t="s">
        <v>120</v>
      </c>
      <c r="B38" s="182" t="s">
        <v>101</v>
      </c>
      <c r="C38" s="273" t="s">
        <v>119</v>
      </c>
      <c r="D38" s="470">
        <v>0.28100000000000003</v>
      </c>
      <c r="E38" s="471" t="s">
        <v>906</v>
      </c>
      <c r="F38" s="470">
        <f>SUM(G38:J38)</f>
        <v>0.28100000000000003</v>
      </c>
      <c r="G38" s="470">
        <v>0</v>
      </c>
      <c r="H38" s="470">
        <v>0</v>
      </c>
      <c r="I38" s="470">
        <f>D38</f>
        <v>0.28100000000000003</v>
      </c>
      <c r="J38" s="470">
        <v>0</v>
      </c>
      <c r="K38" s="470">
        <f>D38/1.2</f>
        <v>0.23416666666666669</v>
      </c>
      <c r="L38" s="472">
        <v>2024</v>
      </c>
      <c r="M38" s="470">
        <v>0</v>
      </c>
      <c r="N38" s="471" t="s">
        <v>850</v>
      </c>
      <c r="O38" s="470">
        <v>0</v>
      </c>
      <c r="P38" s="470">
        <v>0</v>
      </c>
      <c r="Q38" s="470">
        <v>0</v>
      </c>
      <c r="R38" s="470">
        <v>0.25</v>
      </c>
      <c r="S38" s="470">
        <v>0.25</v>
      </c>
    </row>
    <row r="39" spans="1:31" ht="72" customHeight="1" x14ac:dyDescent="0.25">
      <c r="A39" s="272" t="s">
        <v>118</v>
      </c>
      <c r="B39" s="182" t="s">
        <v>98</v>
      </c>
      <c r="C39" s="273" t="s">
        <v>117</v>
      </c>
      <c r="D39" s="470">
        <v>2.89</v>
      </c>
      <c r="E39" s="471" t="s">
        <v>906</v>
      </c>
      <c r="F39" s="470">
        <f>SUM(G39:J39)</f>
        <v>3.89</v>
      </c>
      <c r="G39" s="470">
        <v>0</v>
      </c>
      <c r="H39" s="470">
        <v>0</v>
      </c>
      <c r="I39" s="470">
        <f>D39</f>
        <v>2.89</v>
      </c>
      <c r="J39" s="470">
        <v>1</v>
      </c>
      <c r="K39" s="470">
        <f>D39/1.2</f>
        <v>2.4083333333333337</v>
      </c>
      <c r="L39" s="472">
        <v>2024</v>
      </c>
      <c r="M39" s="470">
        <v>0</v>
      </c>
      <c r="N39" s="471" t="s">
        <v>905</v>
      </c>
      <c r="O39" s="470">
        <v>0</v>
      </c>
      <c r="P39" s="470">
        <v>0</v>
      </c>
      <c r="Q39" s="470">
        <v>0</v>
      </c>
      <c r="R39" s="470">
        <v>0</v>
      </c>
      <c r="S39" s="470">
        <v>0</v>
      </c>
    </row>
    <row r="40" spans="1:31" ht="39.75" customHeight="1" x14ac:dyDescent="0.25">
      <c r="B40" s="68" t="s">
        <v>1</v>
      </c>
      <c r="C40" s="68"/>
      <c r="D40" s="68"/>
      <c r="E40" s="75" t="s">
        <v>110</v>
      </c>
    </row>
    <row r="44" spans="1:31" ht="15.75" x14ac:dyDescent="0.25">
      <c r="B44" s="59" t="s">
        <v>63</v>
      </c>
      <c r="C44" s="59"/>
      <c r="D44" s="4"/>
      <c r="E44" s="4"/>
      <c r="F44" s="4"/>
      <c r="G44" s="4"/>
      <c r="H44" s="4"/>
      <c r="I44" s="4"/>
      <c r="J44" s="4"/>
      <c r="K44" s="4"/>
    </row>
  </sheetData>
  <mergeCells count="19">
    <mergeCell ref="B40:D40"/>
    <mergeCell ref="A7:S7"/>
    <mergeCell ref="P11:S11"/>
    <mergeCell ref="F11:J12"/>
    <mergeCell ref="L11:M12"/>
    <mergeCell ref="K11:K13"/>
    <mergeCell ref="E11:E13"/>
    <mergeCell ref="P12:Q12"/>
    <mergeCell ref="R12:S12"/>
    <mergeCell ref="A4:S4"/>
    <mergeCell ref="A9:S9"/>
    <mergeCell ref="O11:O13"/>
    <mergeCell ref="A10:R10"/>
    <mergeCell ref="A11:A13"/>
    <mergeCell ref="B11:B13"/>
    <mergeCell ref="C11:C13"/>
    <mergeCell ref="D11:D13"/>
    <mergeCell ref="N11:N13"/>
    <mergeCell ref="A6:S6"/>
  </mergeCells>
  <pageMargins left="0.70866141732283472" right="0.70866141732283472" top="0.74803149606299213" bottom="0.74803149606299213" header="0.31496062992125984" footer="0.31496062992125984"/>
  <pageSetup paperSize="8" scale="2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6"/>
  <sheetViews>
    <sheetView view="pageBreakPreview" zoomScale="60" zoomScaleNormal="50" workbookViewId="0">
      <selection activeCell="A9" sqref="A9:L9"/>
    </sheetView>
  </sheetViews>
  <sheetFormatPr defaultColWidth="16" defaultRowHeight="15" x14ac:dyDescent="0.25"/>
  <cols>
    <col min="1" max="1" width="12" style="2" customWidth="1"/>
    <col min="2" max="2" width="33" style="3" customWidth="1"/>
    <col min="3" max="3" width="15.5" style="3" customWidth="1"/>
    <col min="4" max="4" width="22.375" style="3" customWidth="1"/>
    <col min="5" max="5" width="27.125" style="3" customWidth="1"/>
    <col min="6" max="6" width="42.125" style="3" customWidth="1"/>
    <col min="7" max="7" width="17.875" style="3" customWidth="1"/>
    <col min="8" max="8" width="17.375" style="3" customWidth="1"/>
    <col min="9" max="9" width="14" style="3" customWidth="1"/>
    <col min="10" max="10" width="12.75" style="3" customWidth="1"/>
    <col min="11" max="12" width="17.375" style="3" customWidth="1"/>
    <col min="13" max="14" width="18.5" style="3" customWidth="1"/>
    <col min="15" max="15" width="10.5" style="3" customWidth="1"/>
    <col min="16" max="16" width="11.5" style="3" customWidth="1"/>
    <col min="17" max="17" width="22" style="3" customWidth="1"/>
    <col min="18" max="18" width="22.625" style="3" customWidth="1"/>
    <col min="19" max="19" width="12.875" style="2" customWidth="1"/>
    <col min="20" max="20" width="15.625" style="2" customWidth="1"/>
    <col min="21" max="21" width="16.75" style="2" customWidth="1"/>
    <col min="22" max="22" width="19.25" style="2" customWidth="1"/>
    <col min="23" max="23" width="19.875" style="2" customWidth="1"/>
    <col min="24" max="24" width="22.375" style="2" customWidth="1"/>
    <col min="25" max="25" width="46" style="2" customWidth="1"/>
    <col min="26" max="245" width="9" style="2" customWidth="1"/>
    <col min="246" max="246" width="3.875" style="2" bestFit="1" customWidth="1"/>
    <col min="247" max="247" width="16" style="2" bestFit="1" customWidth="1"/>
    <col min="248" max="248" width="16.625" style="2" bestFit="1" customWidth="1"/>
    <col min="249" max="249" width="13.5" style="2" bestFit="1" customWidth="1"/>
    <col min="250" max="251" width="10.875" style="2" bestFit="1" customWidth="1"/>
    <col min="252" max="252" width="6.25" style="2" bestFit="1" customWidth="1"/>
    <col min="253" max="253" width="8.875" style="2" bestFit="1" customWidth="1"/>
    <col min="254" max="254" width="13.875" style="2" bestFit="1" customWidth="1"/>
    <col min="255" max="255" width="13.25" style="2" bestFit="1" customWidth="1"/>
    <col min="256" max="16384" width="16" style="2"/>
  </cols>
  <sheetData>
    <row r="1" spans="1:26" ht="18.75" x14ac:dyDescent="0.25">
      <c r="L1" s="211" t="s">
        <v>953</v>
      </c>
    </row>
    <row r="2" spans="1:26" ht="18.75" x14ac:dyDescent="0.3">
      <c r="L2" s="167" t="s">
        <v>317</v>
      </c>
    </row>
    <row r="3" spans="1:26" ht="18.75" x14ac:dyDescent="0.3">
      <c r="L3" s="167" t="s">
        <v>316</v>
      </c>
    </row>
    <row r="4" spans="1:26" ht="16.5" x14ac:dyDescent="0.25">
      <c r="A4" s="408" t="s">
        <v>952</v>
      </c>
      <c r="B4" s="408"/>
      <c r="C4" s="408"/>
      <c r="D4" s="408"/>
      <c r="E4" s="408"/>
      <c r="F4" s="408"/>
      <c r="G4" s="408"/>
      <c r="H4" s="408"/>
      <c r="I4" s="408"/>
      <c r="J4" s="408"/>
      <c r="K4" s="408"/>
      <c r="L4" s="408"/>
    </row>
    <row r="5" spans="1:26" ht="16.5" x14ac:dyDescent="0.25">
      <c r="A5" s="407"/>
      <c r="B5" s="407"/>
      <c r="C5" s="407"/>
      <c r="D5" s="407"/>
      <c r="E5" s="407"/>
      <c r="F5" s="407"/>
      <c r="G5" s="407"/>
      <c r="H5" s="407"/>
      <c r="I5" s="407"/>
      <c r="J5" s="407"/>
      <c r="K5" s="407"/>
      <c r="L5" s="407"/>
    </row>
    <row r="6" spans="1:26" ht="15.75" x14ac:dyDescent="0.25">
      <c r="A6" s="353" t="s">
        <v>314</v>
      </c>
      <c r="B6" s="353"/>
      <c r="C6" s="353"/>
      <c r="D6" s="353"/>
      <c r="E6" s="353"/>
      <c r="F6" s="353"/>
      <c r="G6" s="353"/>
      <c r="H6" s="353"/>
      <c r="I6" s="353"/>
      <c r="J6" s="353"/>
      <c r="K6" s="353"/>
      <c r="L6" s="353"/>
      <c r="M6" s="75"/>
      <c r="N6" s="75"/>
      <c r="O6" s="75"/>
      <c r="P6" s="75"/>
      <c r="Q6" s="75"/>
      <c r="R6" s="75"/>
      <c r="S6" s="75"/>
      <c r="T6" s="75"/>
      <c r="U6" s="75"/>
      <c r="V6" s="75"/>
      <c r="W6" s="75"/>
      <c r="X6" s="75"/>
      <c r="Y6" s="75"/>
    </row>
    <row r="7" spans="1:26" ht="15.75" x14ac:dyDescent="0.25">
      <c r="A7" s="55" t="s">
        <v>902</v>
      </c>
      <c r="B7" s="55"/>
      <c r="C7" s="55"/>
      <c r="D7" s="55"/>
      <c r="E7" s="55"/>
      <c r="F7" s="55"/>
      <c r="G7" s="55"/>
      <c r="H7" s="55"/>
      <c r="I7" s="55"/>
      <c r="J7" s="55"/>
      <c r="K7" s="55"/>
      <c r="L7" s="55"/>
      <c r="M7" s="168"/>
      <c r="N7" s="168"/>
      <c r="O7" s="168"/>
      <c r="P7" s="168"/>
      <c r="Q7" s="168"/>
      <c r="R7" s="168"/>
      <c r="S7" s="168"/>
      <c r="T7" s="168"/>
      <c r="U7" s="168"/>
      <c r="V7" s="168"/>
      <c r="W7" s="168"/>
      <c r="X7" s="168"/>
      <c r="Y7" s="168"/>
    </row>
    <row r="8" spans="1:26" ht="15.75" x14ac:dyDescent="0.25">
      <c r="A8" s="55"/>
      <c r="B8" s="55"/>
      <c r="C8" s="55"/>
      <c r="D8" s="55"/>
      <c r="E8" s="55"/>
      <c r="F8" s="55"/>
      <c r="G8" s="55"/>
      <c r="H8" s="55"/>
      <c r="I8" s="55"/>
      <c r="J8" s="55"/>
      <c r="K8" s="55"/>
      <c r="L8" s="55"/>
      <c r="M8" s="168"/>
      <c r="N8" s="168"/>
      <c r="O8" s="168"/>
      <c r="P8" s="168"/>
      <c r="Q8" s="168"/>
      <c r="R8" s="168"/>
      <c r="S8" s="168"/>
      <c r="T8" s="168"/>
      <c r="U8" s="168"/>
      <c r="V8" s="168"/>
      <c r="W8" s="168"/>
      <c r="X8" s="168"/>
      <c r="Y8" s="168"/>
    </row>
    <row r="9" spans="1:26" ht="16.5" x14ac:dyDescent="0.25">
      <c r="A9" s="497" t="s">
        <v>951</v>
      </c>
      <c r="B9" s="497"/>
      <c r="C9" s="497"/>
      <c r="D9" s="497"/>
      <c r="E9" s="497"/>
      <c r="F9" s="497"/>
      <c r="G9" s="497"/>
      <c r="H9" s="497"/>
      <c r="I9" s="497"/>
      <c r="J9" s="497"/>
      <c r="K9" s="497"/>
      <c r="L9" s="497"/>
      <c r="M9" s="404"/>
      <c r="N9" s="404"/>
      <c r="O9" s="404"/>
      <c r="P9" s="404"/>
      <c r="Q9" s="404"/>
      <c r="R9" s="404"/>
      <c r="S9" s="404"/>
      <c r="T9" s="404"/>
      <c r="U9" s="404"/>
      <c r="V9" s="404"/>
      <c r="W9" s="404"/>
      <c r="X9" s="404"/>
      <c r="Y9" s="404"/>
    </row>
    <row r="10" spans="1:26" s="74" customFormat="1" ht="16.5" customHeight="1" x14ac:dyDescent="0.2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2"/>
      <c r="Z10" s="2"/>
    </row>
    <row r="11" spans="1:26" s="74" customFormat="1" ht="63" customHeight="1" x14ac:dyDescent="0.25">
      <c r="A11" s="392" t="s">
        <v>54</v>
      </c>
      <c r="B11" s="392" t="s">
        <v>53</v>
      </c>
      <c r="C11" s="392" t="s">
        <v>52</v>
      </c>
      <c r="D11" s="496" t="s">
        <v>950</v>
      </c>
      <c r="E11" s="495"/>
      <c r="F11" s="494"/>
      <c r="G11" s="392" t="s">
        <v>949</v>
      </c>
      <c r="H11" s="375" t="s">
        <v>948</v>
      </c>
      <c r="I11" s="375"/>
      <c r="J11" s="375"/>
      <c r="K11" s="375"/>
      <c r="L11" s="375"/>
      <c r="M11" s="376" t="s">
        <v>947</v>
      </c>
      <c r="N11" s="376"/>
      <c r="O11" s="376"/>
      <c r="P11" s="376"/>
      <c r="Q11" s="394" t="s">
        <v>946</v>
      </c>
      <c r="R11" s="391" t="s">
        <v>945</v>
      </c>
      <c r="S11" s="376" t="s">
        <v>944</v>
      </c>
      <c r="T11" s="376"/>
      <c r="U11" s="376"/>
      <c r="V11" s="376"/>
      <c r="W11" s="399" t="s">
        <v>943</v>
      </c>
      <c r="X11" s="397"/>
      <c r="Y11" s="375" t="s">
        <v>942</v>
      </c>
      <c r="Z11" s="2"/>
    </row>
    <row r="12" spans="1:26" s="74" customFormat="1" ht="213.75" customHeight="1" x14ac:dyDescent="0.25">
      <c r="A12" s="393"/>
      <c r="B12" s="393"/>
      <c r="C12" s="393"/>
      <c r="D12" s="375" t="s">
        <v>941</v>
      </c>
      <c r="E12" s="375"/>
      <c r="F12" s="375" t="s">
        <v>940</v>
      </c>
      <c r="G12" s="393"/>
      <c r="H12" s="392" t="s">
        <v>939</v>
      </c>
      <c r="I12" s="375" t="s">
        <v>938</v>
      </c>
      <c r="J12" s="375"/>
      <c r="K12" s="392" t="s">
        <v>937</v>
      </c>
      <c r="L12" s="392" t="s">
        <v>936</v>
      </c>
      <c r="M12" s="391" t="s">
        <v>935</v>
      </c>
      <c r="N12" s="391" t="s">
        <v>934</v>
      </c>
      <c r="O12" s="387" t="s">
        <v>933</v>
      </c>
      <c r="P12" s="387"/>
      <c r="Q12" s="384"/>
      <c r="R12" s="388"/>
      <c r="S12" s="386" t="s">
        <v>932</v>
      </c>
      <c r="T12" s="386"/>
      <c r="U12" s="385" t="s">
        <v>931</v>
      </c>
      <c r="V12" s="385"/>
      <c r="W12" s="493" t="s">
        <v>930</v>
      </c>
      <c r="X12" s="376" t="s">
        <v>929</v>
      </c>
      <c r="Y12" s="375"/>
      <c r="Z12" s="2"/>
    </row>
    <row r="13" spans="1:26" s="74" customFormat="1" ht="43.5" customHeight="1" x14ac:dyDescent="0.25">
      <c r="A13" s="382"/>
      <c r="B13" s="382"/>
      <c r="C13" s="382"/>
      <c r="D13" s="358" t="s">
        <v>686</v>
      </c>
      <c r="E13" s="358" t="s">
        <v>685</v>
      </c>
      <c r="F13" s="375"/>
      <c r="G13" s="382"/>
      <c r="H13" s="382"/>
      <c r="I13" s="383" t="s">
        <v>684</v>
      </c>
      <c r="J13" s="383" t="s">
        <v>683</v>
      </c>
      <c r="K13" s="382"/>
      <c r="L13" s="382"/>
      <c r="M13" s="380"/>
      <c r="N13" s="380"/>
      <c r="O13" s="379" t="s">
        <v>680</v>
      </c>
      <c r="P13" s="379" t="s">
        <v>679</v>
      </c>
      <c r="Q13" s="377"/>
      <c r="R13" s="380"/>
      <c r="S13" s="378" t="s">
        <v>678</v>
      </c>
      <c r="T13" s="378" t="s">
        <v>677</v>
      </c>
      <c r="U13" s="378" t="s">
        <v>678</v>
      </c>
      <c r="V13" s="378" t="s">
        <v>677</v>
      </c>
      <c r="W13" s="492"/>
      <c r="X13" s="376"/>
      <c r="Y13" s="375"/>
      <c r="Z13" s="2"/>
    </row>
    <row r="14" spans="1:26" s="74" customFormat="1" ht="15" customHeight="1" x14ac:dyDescent="0.25">
      <c r="A14" s="357">
        <v>1</v>
      </c>
      <c r="B14" s="357">
        <v>2</v>
      </c>
      <c r="C14" s="357">
        <v>3</v>
      </c>
      <c r="D14" s="357">
        <v>4</v>
      </c>
      <c r="E14" s="357">
        <v>5</v>
      </c>
      <c r="F14" s="357">
        <v>6</v>
      </c>
      <c r="G14" s="357">
        <v>7</v>
      </c>
      <c r="H14" s="357">
        <v>8</v>
      </c>
      <c r="I14" s="357">
        <v>9</v>
      </c>
      <c r="J14" s="357">
        <v>10</v>
      </c>
      <c r="K14" s="357">
        <v>11</v>
      </c>
      <c r="L14" s="357">
        <v>12</v>
      </c>
      <c r="M14" s="357">
        <v>13</v>
      </c>
      <c r="N14" s="357">
        <v>14</v>
      </c>
      <c r="O14" s="357">
        <v>15</v>
      </c>
      <c r="P14" s="357">
        <v>16</v>
      </c>
      <c r="Q14" s="357">
        <v>17</v>
      </c>
      <c r="R14" s="357">
        <v>18</v>
      </c>
      <c r="S14" s="357">
        <v>19</v>
      </c>
      <c r="T14" s="357">
        <v>20</v>
      </c>
      <c r="U14" s="357">
        <v>21</v>
      </c>
      <c r="V14" s="357">
        <v>22</v>
      </c>
      <c r="W14" s="357">
        <v>23</v>
      </c>
      <c r="X14" s="357">
        <v>24</v>
      </c>
      <c r="Y14" s="357">
        <v>25</v>
      </c>
      <c r="Z14" s="2"/>
    </row>
    <row r="15" spans="1:26" ht="15.75" x14ac:dyDescent="0.25">
      <c r="A15" s="19"/>
      <c r="B15" s="43"/>
      <c r="C15" s="374"/>
      <c r="D15" s="374"/>
      <c r="E15" s="374"/>
      <c r="F15" s="374"/>
      <c r="G15" s="374"/>
      <c r="H15" s="374"/>
      <c r="I15" s="374"/>
      <c r="J15" s="374"/>
      <c r="K15" s="374"/>
      <c r="L15" s="374"/>
      <c r="M15" s="374"/>
      <c r="N15" s="374"/>
      <c r="O15" s="374"/>
      <c r="P15" s="374"/>
      <c r="Q15" s="374"/>
      <c r="R15" s="374"/>
      <c r="S15" s="374"/>
      <c r="T15" s="374"/>
      <c r="U15" s="374"/>
      <c r="V15" s="374"/>
      <c r="W15" s="373"/>
      <c r="X15" s="373"/>
      <c r="Y15" s="373"/>
    </row>
    <row r="16" spans="1:26" ht="15.75" x14ac:dyDescent="0.25">
      <c r="A16" s="19"/>
      <c r="B16" s="491"/>
    </row>
  </sheetData>
  <mergeCells count="31">
    <mergeCell ref="A11:A13"/>
    <mergeCell ref="W11:X11"/>
    <mergeCell ref="N12:N13"/>
    <mergeCell ref="O12:P12"/>
    <mergeCell ref="M11:P11"/>
    <mergeCell ref="Q11:Q13"/>
    <mergeCell ref="A4:L4"/>
    <mergeCell ref="A9:L9"/>
    <mergeCell ref="A6:L6"/>
    <mergeCell ref="A7:L7"/>
    <mergeCell ref="A8:L8"/>
    <mergeCell ref="A10:X10"/>
    <mergeCell ref="R11:R13"/>
    <mergeCell ref="G11:G13"/>
    <mergeCell ref="H12:H13"/>
    <mergeCell ref="K12:K13"/>
    <mergeCell ref="D12:E12"/>
    <mergeCell ref="B11:B13"/>
    <mergeCell ref="C11:C13"/>
    <mergeCell ref="H11:L11"/>
    <mergeCell ref="I12:J12"/>
    <mergeCell ref="Y11:Y13"/>
    <mergeCell ref="S12:T12"/>
    <mergeCell ref="U12:V12"/>
    <mergeCell ref="X12:X13"/>
    <mergeCell ref="W12:W13"/>
    <mergeCell ref="F12:F13"/>
    <mergeCell ref="D11:F11"/>
    <mergeCell ref="M12:M13"/>
    <mergeCell ref="S11:V11"/>
    <mergeCell ref="L12:L13"/>
  </mergeCells>
  <pageMargins left="0.70866141732283472" right="0.70866141732283472" top="0.74803149606299213" bottom="0.74803149606299213" header="0.31496062992125984" footer="0.31496062992125984"/>
  <pageSetup paperSize="8" scale="66" fitToWidth="2" orientation="landscape" r:id="rId1"/>
  <headerFooter differentFirst="1">
    <oddHeader>&amp;C&amp;P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5"/>
  <sheetViews>
    <sheetView view="pageBreakPreview" zoomScale="85" zoomScaleNormal="100" zoomScaleSheetLayoutView="85" workbookViewId="0">
      <selection activeCell="A10" sqref="A10:V10"/>
    </sheetView>
  </sheetViews>
  <sheetFormatPr defaultRowHeight="15" x14ac:dyDescent="0.25"/>
  <cols>
    <col min="1" max="1" width="10.25" style="437" customWidth="1"/>
    <col min="2" max="2" width="21.75" style="437" customWidth="1"/>
    <col min="3" max="3" width="15.75" style="437" customWidth="1"/>
    <col min="4" max="4" width="20.5" style="437" customWidth="1"/>
    <col min="5" max="5" width="11.75" style="437" customWidth="1"/>
    <col min="6" max="6" width="11.125" style="437" customWidth="1"/>
    <col min="7" max="7" width="16.125" style="437" customWidth="1"/>
    <col min="8" max="8" width="17.25" style="437" customWidth="1"/>
    <col min="9" max="9" width="21.125" style="437" customWidth="1"/>
    <col min="10" max="10" width="19.875" style="437" customWidth="1"/>
    <col min="11" max="11" width="15.5" style="437" customWidth="1"/>
    <col min="12" max="12" width="15" style="437" customWidth="1"/>
    <col min="13" max="13" width="14.375" style="437" customWidth="1"/>
    <col min="14" max="14" width="24.5" style="437" customWidth="1"/>
    <col min="15" max="16" width="19.875" style="437" customWidth="1"/>
    <col min="17" max="17" width="14.25" style="3" customWidth="1"/>
    <col min="18" max="18" width="8.625" style="2" customWidth="1"/>
    <col min="19" max="19" width="6.75" style="2" customWidth="1"/>
    <col min="20" max="21" width="9.5" style="2" customWidth="1"/>
    <col min="22" max="22" width="14.5" style="437" customWidth="1"/>
    <col min="23" max="23" width="13.25" style="437" customWidth="1"/>
    <col min="24" max="24" width="13.125" style="437" customWidth="1"/>
    <col min="25" max="16384" width="9" style="437"/>
  </cols>
  <sheetData>
    <row r="1" spans="1:29" s="452" customFormat="1" ht="18.75" customHeight="1" x14ac:dyDescent="0.25">
      <c r="A1" s="461"/>
      <c r="Q1" s="3"/>
      <c r="R1" s="2"/>
      <c r="S1" s="2"/>
      <c r="T1" s="2"/>
      <c r="X1" s="211" t="s">
        <v>961</v>
      </c>
    </row>
    <row r="2" spans="1:29" s="452" customFormat="1" ht="18.75" customHeight="1" x14ac:dyDescent="0.3">
      <c r="A2" s="461"/>
      <c r="Q2" s="3"/>
      <c r="R2" s="2"/>
      <c r="S2" s="2"/>
      <c r="T2" s="2"/>
      <c r="X2" s="167" t="s">
        <v>317</v>
      </c>
    </row>
    <row r="3" spans="1:29" s="452" customFormat="1" ht="18.75" x14ac:dyDescent="0.3">
      <c r="A3" s="457"/>
      <c r="Q3" s="3"/>
      <c r="R3" s="2"/>
      <c r="S3" s="2"/>
      <c r="T3" s="2"/>
      <c r="X3" s="167" t="s">
        <v>316</v>
      </c>
    </row>
    <row r="4" spans="1:29" s="452" customFormat="1" ht="16.5" x14ac:dyDescent="0.25">
      <c r="A4" s="408" t="s">
        <v>960</v>
      </c>
      <c r="B4" s="408"/>
      <c r="C4" s="408"/>
      <c r="D4" s="408"/>
      <c r="E4" s="408"/>
      <c r="F4" s="408"/>
      <c r="G4" s="408"/>
      <c r="H4" s="408"/>
      <c r="I4" s="408"/>
      <c r="J4" s="408"/>
      <c r="K4" s="408"/>
      <c r="L4" s="408"/>
      <c r="M4" s="408"/>
      <c r="N4" s="408"/>
      <c r="O4" s="408"/>
      <c r="P4" s="408"/>
      <c r="Q4" s="408"/>
      <c r="R4" s="408"/>
      <c r="S4" s="408"/>
      <c r="T4" s="408"/>
      <c r="U4" s="408"/>
      <c r="V4" s="408"/>
      <c r="W4" s="408"/>
      <c r="X4" s="408"/>
    </row>
    <row r="5" spans="1:29" s="452" customFormat="1" ht="15.75" x14ac:dyDescent="0.2">
      <c r="A5" s="516"/>
      <c r="B5" s="516"/>
      <c r="C5" s="516"/>
      <c r="D5" s="516"/>
      <c r="E5" s="516"/>
      <c r="F5" s="516"/>
      <c r="G5" s="516"/>
      <c r="H5" s="516"/>
      <c r="I5" s="516"/>
      <c r="J5" s="516"/>
      <c r="K5" s="516"/>
      <c r="L5" s="516"/>
      <c r="M5" s="516"/>
      <c r="N5" s="516"/>
      <c r="O5" s="516"/>
      <c r="P5" s="516"/>
      <c r="Q5" s="516"/>
      <c r="R5" s="516"/>
      <c r="S5" s="516"/>
      <c r="T5" s="516"/>
      <c r="U5" s="516"/>
      <c r="V5" s="516"/>
      <c r="W5" s="516"/>
      <c r="X5" s="516"/>
    </row>
    <row r="6" spans="1:29" s="452" customFormat="1" ht="15.75" x14ac:dyDescent="0.2">
      <c r="A6" s="353" t="s">
        <v>314</v>
      </c>
      <c r="B6" s="353"/>
      <c r="C6" s="353"/>
      <c r="D6" s="353"/>
      <c r="E6" s="353"/>
      <c r="F6" s="353"/>
      <c r="G6" s="353"/>
      <c r="H6" s="353"/>
      <c r="I6" s="353"/>
      <c r="J6" s="353"/>
      <c r="K6" s="353"/>
      <c r="L6" s="353"/>
      <c r="M6" s="353"/>
      <c r="N6" s="353"/>
      <c r="O6" s="353"/>
      <c r="P6" s="353"/>
      <c r="Q6" s="353"/>
      <c r="R6" s="353"/>
      <c r="S6" s="353"/>
      <c r="T6" s="353"/>
      <c r="U6" s="353"/>
      <c r="V6" s="353"/>
      <c r="W6" s="353"/>
      <c r="X6" s="353"/>
      <c r="Y6" s="75"/>
      <c r="Z6" s="75"/>
      <c r="AA6" s="75"/>
      <c r="AB6" s="75"/>
      <c r="AC6" s="75"/>
    </row>
    <row r="7" spans="1:29" s="452" customFormat="1" ht="15.75" x14ac:dyDescent="0.2">
      <c r="A7" s="353" t="s">
        <v>902</v>
      </c>
      <c r="B7" s="353"/>
      <c r="C7" s="353"/>
      <c r="D7" s="353"/>
      <c r="E7" s="353"/>
      <c r="F7" s="353"/>
      <c r="G7" s="353"/>
      <c r="H7" s="353"/>
      <c r="I7" s="353"/>
      <c r="J7" s="353"/>
      <c r="K7" s="353"/>
      <c r="L7" s="353"/>
      <c r="M7" s="353"/>
      <c r="N7" s="353"/>
      <c r="O7" s="353"/>
      <c r="P7" s="353"/>
      <c r="Q7" s="353"/>
      <c r="R7" s="353"/>
      <c r="S7" s="353"/>
      <c r="T7" s="353"/>
      <c r="U7" s="353"/>
      <c r="V7" s="353"/>
      <c r="W7" s="353"/>
      <c r="X7" s="353"/>
      <c r="Y7" s="168"/>
      <c r="Z7" s="168"/>
      <c r="AA7" s="168"/>
      <c r="AB7" s="168"/>
      <c r="AC7" s="168"/>
    </row>
    <row r="8" spans="1:29" s="452" customFormat="1" ht="15.75" x14ac:dyDescent="0.2">
      <c r="A8" s="55"/>
      <c r="B8" s="55"/>
      <c r="C8" s="55"/>
      <c r="D8" s="55"/>
      <c r="E8" s="55"/>
      <c r="F8" s="55"/>
      <c r="G8" s="55"/>
      <c r="H8" s="55"/>
      <c r="I8" s="55"/>
      <c r="J8" s="55"/>
      <c r="K8" s="55"/>
      <c r="L8" s="55"/>
      <c r="M8" s="55"/>
      <c r="N8" s="55"/>
      <c r="O8" s="55"/>
      <c r="P8" s="55"/>
      <c r="Q8" s="55"/>
      <c r="R8" s="55"/>
      <c r="S8" s="55"/>
      <c r="T8" s="55"/>
      <c r="U8" s="55"/>
      <c r="V8" s="55"/>
      <c r="W8" s="55"/>
      <c r="X8" s="55"/>
      <c r="Y8" s="168"/>
      <c r="Z8" s="168"/>
      <c r="AA8" s="168"/>
      <c r="AB8" s="168"/>
      <c r="AC8" s="168"/>
    </row>
    <row r="9" spans="1:29" s="452" customFormat="1" ht="16.5" x14ac:dyDescent="0.25">
      <c r="A9" s="515" t="s">
        <v>951</v>
      </c>
      <c r="B9" s="515"/>
      <c r="C9" s="515"/>
      <c r="D9" s="515"/>
      <c r="E9" s="515"/>
      <c r="F9" s="515"/>
      <c r="G9" s="515"/>
      <c r="H9" s="515"/>
      <c r="I9" s="515"/>
      <c r="J9" s="515"/>
      <c r="K9" s="515"/>
      <c r="L9" s="515"/>
      <c r="M9" s="515"/>
      <c r="N9" s="515"/>
      <c r="O9" s="515"/>
      <c r="P9" s="515"/>
      <c r="Q9" s="515"/>
      <c r="R9" s="515"/>
      <c r="S9" s="515"/>
      <c r="T9" s="515"/>
      <c r="U9" s="515"/>
      <c r="V9" s="515"/>
      <c r="W9" s="515"/>
      <c r="X9" s="515"/>
      <c r="Y9" s="404"/>
      <c r="Z9" s="404"/>
      <c r="AA9" s="404"/>
      <c r="AB9" s="404"/>
      <c r="AC9" s="404"/>
    </row>
    <row r="10" spans="1:29" s="452" customFormat="1" ht="18.75" x14ac:dyDescent="0.2">
      <c r="A10" s="455"/>
      <c r="B10" s="455"/>
      <c r="C10" s="455"/>
      <c r="D10" s="455"/>
      <c r="E10" s="455"/>
      <c r="F10" s="455"/>
      <c r="G10" s="455"/>
      <c r="H10" s="455"/>
      <c r="I10" s="455"/>
      <c r="J10" s="455"/>
      <c r="K10" s="455"/>
      <c r="L10" s="455"/>
      <c r="M10" s="455"/>
      <c r="N10" s="455"/>
      <c r="O10" s="455"/>
      <c r="P10" s="455"/>
      <c r="Q10" s="455"/>
      <c r="R10" s="455"/>
      <c r="S10" s="455"/>
      <c r="T10" s="455"/>
      <c r="U10" s="455"/>
      <c r="V10" s="455"/>
    </row>
    <row r="11" spans="1:29" s="452" customFormat="1" ht="83.25" customHeight="1" x14ac:dyDescent="0.2">
      <c r="A11" s="503" t="s">
        <v>959</v>
      </c>
      <c r="B11" s="503" t="s">
        <v>53</v>
      </c>
      <c r="C11" s="503" t="s">
        <v>891</v>
      </c>
      <c r="D11" s="506" t="s">
        <v>958</v>
      </c>
      <c r="E11" s="510" t="s">
        <v>889</v>
      </c>
      <c r="F11" s="510" t="s">
        <v>888</v>
      </c>
      <c r="G11" s="510" t="s">
        <v>887</v>
      </c>
      <c r="H11" s="503" t="s">
        <v>886</v>
      </c>
      <c r="I11" s="503"/>
      <c r="J11" s="503"/>
      <c r="K11" s="503"/>
      <c r="L11" s="514" t="s">
        <v>885</v>
      </c>
      <c r="M11" s="513"/>
      <c r="N11" s="375" t="s">
        <v>884</v>
      </c>
      <c r="O11" s="375" t="s">
        <v>883</v>
      </c>
      <c r="P11" s="394" t="s">
        <v>957</v>
      </c>
      <c r="Q11" s="512" t="s">
        <v>956</v>
      </c>
      <c r="R11" s="376" t="s">
        <v>955</v>
      </c>
      <c r="S11" s="376"/>
      <c r="T11" s="376"/>
      <c r="U11" s="376"/>
      <c r="V11" s="503" t="s">
        <v>877</v>
      </c>
      <c r="W11" s="503" t="s">
        <v>954</v>
      </c>
      <c r="X11" s="503"/>
    </row>
    <row r="12" spans="1:29" s="16" customFormat="1" ht="96.75" customHeight="1" x14ac:dyDescent="0.25">
      <c r="A12" s="503"/>
      <c r="B12" s="503"/>
      <c r="C12" s="503"/>
      <c r="D12" s="506"/>
      <c r="E12" s="511"/>
      <c r="F12" s="511"/>
      <c r="G12" s="511"/>
      <c r="H12" s="503" t="s">
        <v>875</v>
      </c>
      <c r="I12" s="503" t="s">
        <v>874</v>
      </c>
      <c r="J12" s="503" t="s">
        <v>873</v>
      </c>
      <c r="K12" s="510" t="s">
        <v>872</v>
      </c>
      <c r="L12" s="509"/>
      <c r="M12" s="508"/>
      <c r="N12" s="375"/>
      <c r="O12" s="375"/>
      <c r="P12" s="384"/>
      <c r="Q12" s="507"/>
      <c r="R12" s="496" t="s">
        <v>932</v>
      </c>
      <c r="S12" s="494"/>
      <c r="T12" s="385" t="s">
        <v>931</v>
      </c>
      <c r="U12" s="385"/>
      <c r="V12" s="503"/>
      <c r="W12" s="503"/>
      <c r="X12" s="503"/>
    </row>
    <row r="13" spans="1:29" s="16" customFormat="1" ht="99" customHeight="1" x14ac:dyDescent="0.25">
      <c r="A13" s="503"/>
      <c r="B13" s="503"/>
      <c r="C13" s="503"/>
      <c r="D13" s="506"/>
      <c r="E13" s="505"/>
      <c r="F13" s="505"/>
      <c r="G13" s="505"/>
      <c r="H13" s="503"/>
      <c r="I13" s="503"/>
      <c r="J13" s="503"/>
      <c r="K13" s="505"/>
      <c r="L13" s="358" t="s">
        <v>868</v>
      </c>
      <c r="M13" s="43" t="s">
        <v>867</v>
      </c>
      <c r="N13" s="375"/>
      <c r="O13" s="375"/>
      <c r="P13" s="377"/>
      <c r="Q13" s="504"/>
      <c r="R13" s="378" t="s">
        <v>678</v>
      </c>
      <c r="S13" s="378" t="s">
        <v>677</v>
      </c>
      <c r="T13" s="378" t="s">
        <v>678</v>
      </c>
      <c r="U13" s="378" t="s">
        <v>677</v>
      </c>
      <c r="V13" s="503"/>
      <c r="W13" s="502" t="s">
        <v>866</v>
      </c>
      <c r="X13" s="501" t="s">
        <v>865</v>
      </c>
    </row>
    <row r="14" spans="1:29" s="443" customFormat="1" ht="15.75" x14ac:dyDescent="0.25">
      <c r="A14" s="445">
        <v>1</v>
      </c>
      <c r="B14" s="445">
        <v>2</v>
      </c>
      <c r="C14" s="445">
        <v>3</v>
      </c>
      <c r="D14" s="445">
        <v>4</v>
      </c>
      <c r="E14" s="445">
        <v>5</v>
      </c>
      <c r="F14" s="445">
        <v>6</v>
      </c>
      <c r="G14" s="445">
        <v>7</v>
      </c>
      <c r="H14" s="445">
        <v>8</v>
      </c>
      <c r="I14" s="445">
        <v>9</v>
      </c>
      <c r="J14" s="445">
        <v>10</v>
      </c>
      <c r="K14" s="445">
        <v>11</v>
      </c>
      <c r="L14" s="445">
        <v>12</v>
      </c>
      <c r="M14" s="445">
        <v>13</v>
      </c>
      <c r="N14" s="445">
        <v>14</v>
      </c>
      <c r="O14" s="445">
        <v>15</v>
      </c>
      <c r="P14" s="445">
        <v>16</v>
      </c>
      <c r="Q14" s="445">
        <v>17</v>
      </c>
      <c r="R14" s="445">
        <v>18</v>
      </c>
      <c r="S14" s="445">
        <v>19</v>
      </c>
      <c r="T14" s="445">
        <v>20</v>
      </c>
      <c r="U14" s="445">
        <v>21</v>
      </c>
      <c r="V14" s="445">
        <v>22</v>
      </c>
      <c r="W14" s="445">
        <v>23</v>
      </c>
      <c r="X14" s="445">
        <v>24</v>
      </c>
    </row>
    <row r="15" spans="1:29" ht="15.75" x14ac:dyDescent="0.2">
      <c r="A15" s="500"/>
      <c r="B15" s="439"/>
      <c r="C15" s="499"/>
      <c r="D15" s="499"/>
      <c r="E15" s="499"/>
      <c r="F15" s="499"/>
      <c r="G15" s="499"/>
      <c r="H15" s="498"/>
      <c r="I15" s="498"/>
      <c r="J15" s="498"/>
      <c r="K15" s="498"/>
      <c r="L15" s="499"/>
      <c r="M15" s="499"/>
      <c r="N15" s="499"/>
      <c r="O15" s="499"/>
      <c r="P15" s="499"/>
      <c r="Q15" s="374"/>
      <c r="R15" s="374"/>
      <c r="S15" s="374"/>
      <c r="T15" s="374"/>
      <c r="U15" s="374"/>
      <c r="V15" s="499"/>
      <c r="W15" s="498"/>
      <c r="X15" s="498"/>
    </row>
  </sheetData>
  <mergeCells count="29">
    <mergeCell ref="A6:X6"/>
    <mergeCell ref="A7:X7"/>
    <mergeCell ref="A8:X8"/>
    <mergeCell ref="A4:X4"/>
    <mergeCell ref="A5:X5"/>
    <mergeCell ref="F11:F13"/>
    <mergeCell ref="A10:V10"/>
    <mergeCell ref="G11:G13"/>
    <mergeCell ref="R11:U11"/>
    <mergeCell ref="V11:V13"/>
    <mergeCell ref="E11:E13"/>
    <mergeCell ref="W11:X12"/>
    <mergeCell ref="A9:X9"/>
    <mergeCell ref="H12:H13"/>
    <mergeCell ref="I12:I13"/>
    <mergeCell ref="J12:J13"/>
    <mergeCell ref="K12:K13"/>
    <mergeCell ref="A11:A13"/>
    <mergeCell ref="B11:B13"/>
    <mergeCell ref="C11:C13"/>
    <mergeCell ref="D11:D13"/>
    <mergeCell ref="R12:S12"/>
    <mergeCell ref="T12:U12"/>
    <mergeCell ref="L11:M12"/>
    <mergeCell ref="H11:K11"/>
    <mergeCell ref="N11:N13"/>
    <mergeCell ref="O11:O13"/>
    <mergeCell ref="P11:P13"/>
    <mergeCell ref="Q11:Q13"/>
  </mergeCells>
  <pageMargins left="0.70866141732283472" right="0.70866141732283472" top="0.74803149606299213" bottom="0.74803149606299213" header="0.31496062992125984" footer="0.31496062992125984"/>
  <pageSetup paperSize="8" scale="48" orientation="landscape" r:id="rId1"/>
  <headerFooter differentFirst="1">
    <oddHeader>&amp;C&amp;P</oddHeader>
  </headerFooter>
  <colBreaks count="1" manualBreakCount="1">
    <brk id="13" max="1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9"/>
  <sheetViews>
    <sheetView view="pageBreakPreview" zoomScale="110" zoomScaleNormal="100" zoomScaleSheetLayoutView="110" workbookViewId="0">
      <selection activeCell="M17" sqref="M17"/>
    </sheetView>
  </sheetViews>
  <sheetFormatPr defaultRowHeight="15.75" x14ac:dyDescent="0.25"/>
  <cols>
    <col min="1" max="1" width="7.25" style="71" customWidth="1"/>
    <col min="2" max="2" width="49.625" style="71" customWidth="1"/>
    <col min="3" max="4" width="11.5" style="71" customWidth="1"/>
    <col min="5" max="5" width="12.375" style="71" customWidth="1"/>
    <col min="6" max="7" width="16.5" style="71" customWidth="1"/>
    <col min="8" max="8" width="14.375" style="71" customWidth="1"/>
    <col min="9" max="9" width="4.5" style="71" customWidth="1"/>
    <col min="10" max="10" width="6" style="71" customWidth="1"/>
    <col min="11" max="12" width="5.75" style="71" customWidth="1"/>
    <col min="13" max="13" width="5" style="71" customWidth="1"/>
    <col min="14" max="14" width="4.75" style="71" customWidth="1"/>
    <col min="15" max="15" width="4.375" style="71" customWidth="1"/>
    <col min="16" max="16" width="4.25" style="71" customWidth="1"/>
    <col min="17" max="17" width="5.75" style="71" customWidth="1"/>
    <col min="18" max="18" width="6.25" style="71" customWidth="1"/>
    <col min="19" max="19" width="4.625" style="71" customWidth="1"/>
    <col min="20" max="20" width="4.375" style="71" customWidth="1"/>
    <col min="21" max="22" width="3.375" style="71" customWidth="1"/>
    <col min="23" max="23" width="4.125" style="71" customWidth="1"/>
    <col min="24" max="26" width="5.75" style="71" customWidth="1"/>
    <col min="27" max="27" width="3.875" style="71" customWidth="1"/>
    <col min="28" max="28" width="4.5" style="71" customWidth="1"/>
    <col min="29" max="29" width="3.875" style="71" customWidth="1"/>
    <col min="30" max="30" width="4.375" style="71" customWidth="1"/>
    <col min="31" max="33" width="5.75" style="71" customWidth="1"/>
    <col min="34" max="34" width="6.125" style="71" customWidth="1"/>
    <col min="35" max="35" width="5.75" style="71" customWidth="1"/>
    <col min="36" max="36" width="6.5" style="71" customWidth="1"/>
    <col min="37" max="37" width="3.5" style="71" customWidth="1"/>
    <col min="38" max="38" width="5.75" style="71" customWidth="1"/>
    <col min="39" max="39" width="16.125" style="71" customWidth="1"/>
    <col min="40" max="40" width="21.25" style="71" customWidth="1"/>
    <col min="41" max="41" width="12.625" style="71" customWidth="1"/>
    <col min="42" max="42" width="22.375" style="71" customWidth="1"/>
    <col min="43" max="43" width="10.875" style="71" customWidth="1"/>
    <col min="44" max="44" width="17.375" style="71" customWidth="1"/>
    <col min="45" max="46" width="4.125" style="71" customWidth="1"/>
    <col min="47" max="47" width="3.75" style="71" customWidth="1"/>
    <col min="48" max="48" width="3.875" style="71" customWidth="1"/>
    <col min="49" max="49" width="4.5" style="71" customWidth="1"/>
    <col min="50" max="50" width="5" style="71" customWidth="1"/>
    <col min="51" max="51" width="5.5" style="71" customWidth="1"/>
    <col min="52" max="52" width="5.75" style="71" customWidth="1"/>
    <col min="53" max="53" width="5.5" style="71" customWidth="1"/>
    <col min="54" max="55" width="5" style="71" customWidth="1"/>
    <col min="56" max="56" width="12.875" style="71" customWidth="1"/>
    <col min="57" max="66" width="5" style="71" customWidth="1"/>
    <col min="67" max="16384" width="9" style="71"/>
  </cols>
  <sheetData>
    <row r="1" spans="1:56" ht="18.75" x14ac:dyDescent="0.25">
      <c r="H1" s="211" t="s">
        <v>978</v>
      </c>
      <c r="N1" s="72"/>
      <c r="O1" s="541"/>
      <c r="P1" s="72"/>
      <c r="Q1" s="72"/>
      <c r="R1" s="72"/>
      <c r="S1" s="72"/>
      <c r="T1" s="72"/>
      <c r="U1" s="72"/>
      <c r="V1" s="72"/>
      <c r="W1" s="72"/>
      <c r="X1" s="72"/>
    </row>
    <row r="2" spans="1:56" ht="18.75" x14ac:dyDescent="0.3">
      <c r="H2" s="167" t="s">
        <v>317</v>
      </c>
      <c r="N2" s="72"/>
      <c r="O2" s="541"/>
      <c r="P2" s="72"/>
      <c r="Q2" s="72"/>
      <c r="R2" s="72"/>
      <c r="S2" s="72"/>
      <c r="T2" s="72"/>
      <c r="U2" s="72"/>
      <c r="V2" s="72"/>
      <c r="W2" s="72"/>
      <c r="X2" s="72"/>
    </row>
    <row r="3" spans="1:56" ht="18.75" x14ac:dyDescent="0.3">
      <c r="H3" s="167" t="s">
        <v>316</v>
      </c>
      <c r="N3" s="72"/>
      <c r="O3" s="541"/>
      <c r="P3" s="72"/>
      <c r="Q3" s="72"/>
      <c r="R3" s="72"/>
      <c r="S3" s="72"/>
      <c r="T3" s="72"/>
      <c r="U3" s="72"/>
      <c r="V3" s="72"/>
      <c r="W3" s="72"/>
      <c r="X3" s="72"/>
    </row>
    <row r="4" spans="1:56" ht="18.75" x14ac:dyDescent="0.3">
      <c r="H4" s="167"/>
      <c r="N4" s="72"/>
      <c r="O4" s="541"/>
      <c r="P4" s="72"/>
      <c r="Q4" s="72"/>
      <c r="R4" s="72"/>
      <c r="S4" s="72"/>
      <c r="T4" s="72"/>
      <c r="U4" s="72"/>
      <c r="V4" s="72"/>
      <c r="W4" s="72"/>
      <c r="X4" s="72"/>
    </row>
    <row r="5" spans="1:56" x14ac:dyDescent="0.25">
      <c r="A5" s="542" t="s">
        <v>977</v>
      </c>
      <c r="B5" s="542"/>
      <c r="C5" s="542"/>
      <c r="D5" s="542"/>
      <c r="E5" s="542"/>
      <c r="F5" s="542"/>
      <c r="G5" s="542"/>
      <c r="H5" s="542"/>
      <c r="N5" s="72"/>
      <c r="O5" s="541"/>
      <c r="P5" s="72"/>
      <c r="Q5" s="72"/>
      <c r="R5" s="72"/>
      <c r="S5" s="72"/>
      <c r="T5" s="72"/>
      <c r="U5" s="72"/>
      <c r="V5" s="72"/>
      <c r="W5" s="72"/>
      <c r="X5" s="72"/>
    </row>
    <row r="6" spans="1:56" x14ac:dyDescent="0.25">
      <c r="I6" s="72"/>
      <c r="J6" s="72"/>
      <c r="K6" s="72"/>
      <c r="L6" s="72"/>
      <c r="M6" s="72"/>
      <c r="N6" s="72"/>
      <c r="O6" s="162"/>
      <c r="P6" s="162"/>
      <c r="Q6" s="162"/>
      <c r="R6" s="162"/>
      <c r="S6" s="162"/>
      <c r="T6" s="162"/>
      <c r="U6" s="162"/>
      <c r="V6" s="162"/>
      <c r="W6" s="162"/>
      <c r="X6" s="162"/>
      <c r="Y6" s="162"/>
      <c r="Z6" s="162"/>
      <c r="AA6" s="162"/>
      <c r="AB6" s="162"/>
      <c r="AC6" s="72"/>
      <c r="AD6" s="162"/>
      <c r="AE6" s="72"/>
      <c r="AF6" s="72"/>
      <c r="AG6" s="72"/>
      <c r="AH6" s="72"/>
      <c r="AI6" s="72"/>
      <c r="AJ6" s="72"/>
      <c r="AK6" s="72"/>
      <c r="AL6" s="72"/>
      <c r="AM6" s="72"/>
      <c r="AN6" s="72"/>
      <c r="AO6" s="72"/>
      <c r="AP6" s="72"/>
      <c r="AQ6" s="72"/>
      <c r="AR6" s="72"/>
      <c r="AS6" s="72"/>
      <c r="AT6" s="72"/>
      <c r="AU6" s="72"/>
    </row>
    <row r="7" spans="1:56" x14ac:dyDescent="0.25">
      <c r="A7" s="353" t="str">
        <f>'[11]17'!A7:H7</f>
        <v>Инвестиционная программа филиал "Волго-Вятский" АО "Оборонэнерго" в границах Республики Марий Эл</v>
      </c>
      <c r="B7" s="353"/>
      <c r="C7" s="353"/>
      <c r="D7" s="353"/>
      <c r="E7" s="353"/>
      <c r="F7" s="353"/>
      <c r="G7" s="353"/>
      <c r="H7" s="353"/>
      <c r="I7" s="75"/>
      <c r="J7" s="75"/>
      <c r="K7" s="75"/>
      <c r="L7" s="75"/>
      <c r="M7" s="75"/>
      <c r="N7" s="75"/>
      <c r="O7" s="162"/>
      <c r="P7" s="162"/>
      <c r="Q7" s="162"/>
      <c r="R7" s="162"/>
      <c r="S7" s="162"/>
      <c r="T7" s="162"/>
      <c r="U7" s="162"/>
      <c r="V7" s="162"/>
      <c r="W7" s="162"/>
      <c r="X7" s="162"/>
      <c r="Y7" s="162"/>
      <c r="Z7" s="162"/>
      <c r="AA7" s="162"/>
      <c r="AB7" s="162"/>
      <c r="AC7" s="72"/>
      <c r="AD7" s="162"/>
      <c r="AE7" s="72"/>
      <c r="AF7" s="72"/>
      <c r="AG7" s="72"/>
      <c r="AH7" s="72"/>
      <c r="AI7" s="72"/>
      <c r="AJ7" s="72"/>
      <c r="AK7" s="72"/>
      <c r="AL7" s="72"/>
      <c r="AM7" s="72"/>
      <c r="AN7" s="72"/>
      <c r="AO7" s="72"/>
      <c r="AP7" s="72"/>
      <c r="AQ7" s="72"/>
      <c r="AR7" s="72"/>
      <c r="AS7" s="72"/>
      <c r="AT7" s="72"/>
      <c r="AU7" s="72"/>
    </row>
    <row r="8" spans="1:56" x14ac:dyDescent="0.25">
      <c r="A8" s="353" t="s">
        <v>56</v>
      </c>
      <c r="B8" s="353"/>
      <c r="C8" s="353"/>
      <c r="D8" s="353"/>
      <c r="E8" s="353"/>
      <c r="F8" s="353"/>
      <c r="G8" s="353"/>
      <c r="H8" s="353"/>
      <c r="I8" s="434"/>
      <c r="J8" s="434"/>
      <c r="K8" s="434"/>
      <c r="L8" s="434"/>
      <c r="M8" s="434"/>
      <c r="N8" s="434"/>
      <c r="O8" s="162"/>
      <c r="P8" s="162"/>
      <c r="Q8" s="162"/>
      <c r="R8" s="162"/>
      <c r="S8" s="162"/>
      <c r="T8" s="162"/>
      <c r="U8" s="162"/>
      <c r="V8" s="162"/>
      <c r="W8" s="162"/>
      <c r="X8" s="162"/>
      <c r="Y8" s="162"/>
      <c r="Z8" s="162"/>
      <c r="AA8" s="162"/>
      <c r="AB8" s="162"/>
      <c r="AC8" s="72"/>
      <c r="AD8" s="162"/>
      <c r="AE8" s="72"/>
      <c r="AF8" s="72"/>
      <c r="AG8" s="72"/>
      <c r="AH8" s="72"/>
      <c r="AI8" s="72"/>
      <c r="AJ8" s="72"/>
      <c r="AK8" s="72"/>
      <c r="AL8" s="72"/>
      <c r="AM8" s="72"/>
      <c r="AN8" s="72"/>
      <c r="AO8" s="72"/>
      <c r="AP8" s="72"/>
      <c r="AQ8" s="72"/>
      <c r="AR8" s="72"/>
      <c r="AS8" s="72"/>
      <c r="AT8" s="72"/>
      <c r="AU8" s="72"/>
    </row>
    <row r="9" spans="1:56" x14ac:dyDescent="0.25">
      <c r="A9" s="72"/>
      <c r="B9" s="72"/>
      <c r="C9" s="72"/>
      <c r="D9" s="72"/>
      <c r="E9" s="72"/>
      <c r="F9" s="72"/>
      <c r="G9" s="72"/>
      <c r="H9" s="72"/>
      <c r="I9" s="72"/>
      <c r="J9" s="72"/>
      <c r="K9" s="72"/>
      <c r="L9" s="72"/>
      <c r="M9" s="72"/>
      <c r="N9" s="72"/>
      <c r="O9" s="162"/>
      <c r="P9" s="162"/>
      <c r="Q9" s="162"/>
      <c r="R9" s="162"/>
      <c r="S9" s="162"/>
      <c r="T9" s="162"/>
      <c r="U9" s="162"/>
      <c r="V9" s="162"/>
      <c r="W9" s="162"/>
      <c r="X9" s="162"/>
      <c r="Y9" s="162"/>
      <c r="Z9" s="162"/>
      <c r="AA9" s="162"/>
      <c r="AB9" s="162"/>
      <c r="AC9" s="72"/>
      <c r="AD9" s="162"/>
      <c r="AE9" s="72"/>
      <c r="AF9" s="72"/>
      <c r="AG9" s="72"/>
      <c r="AH9" s="72"/>
      <c r="AI9" s="72"/>
      <c r="AJ9" s="72"/>
      <c r="AK9" s="72"/>
      <c r="AL9" s="72"/>
      <c r="AM9" s="72"/>
      <c r="AN9" s="72"/>
      <c r="AO9" s="72"/>
      <c r="AP9" s="72"/>
      <c r="AQ9" s="72"/>
      <c r="AR9" s="72"/>
      <c r="AS9" s="72"/>
      <c r="AT9" s="72"/>
      <c r="AU9" s="72"/>
    </row>
    <row r="10" spans="1:56" ht="26.25" customHeight="1" x14ac:dyDescent="0.25">
      <c r="A10" s="250" t="s">
        <v>60</v>
      </c>
      <c r="B10" s="250"/>
      <c r="C10" s="250"/>
      <c r="D10" s="250"/>
      <c r="E10" s="250"/>
      <c r="F10" s="250"/>
      <c r="G10" s="250"/>
      <c r="H10" s="250"/>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row>
    <row r="11" spans="1:56" ht="15" customHeight="1" x14ac:dyDescent="0.25">
      <c r="A11" s="256"/>
      <c r="B11" s="256"/>
      <c r="C11" s="256"/>
      <c r="D11" s="256"/>
      <c r="E11" s="256"/>
      <c r="F11" s="256"/>
      <c r="G11" s="256"/>
      <c r="H11" s="256"/>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row>
    <row r="12" spans="1:56" ht="18" customHeight="1" x14ac:dyDescent="0.25">
      <c r="A12" s="250" t="s">
        <v>976</v>
      </c>
      <c r="B12" s="250"/>
      <c r="C12" s="250"/>
      <c r="D12" s="250"/>
      <c r="E12" s="250"/>
      <c r="F12" s="250"/>
      <c r="G12" s="250"/>
      <c r="H12" s="250"/>
      <c r="I12" s="249"/>
      <c r="J12" s="249"/>
      <c r="K12" s="249"/>
      <c r="L12" s="249"/>
      <c r="M12" s="249"/>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row>
    <row r="13" spans="1:56" ht="13.5" customHeight="1" x14ac:dyDescent="0.25">
      <c r="A13" s="249" t="s">
        <v>975</v>
      </c>
      <c r="B13" s="249"/>
      <c r="C13" s="249"/>
      <c r="D13" s="249"/>
      <c r="E13" s="249"/>
      <c r="F13" s="249"/>
      <c r="G13" s="249"/>
      <c r="H13" s="249"/>
      <c r="I13" s="249"/>
      <c r="J13" s="249"/>
      <c r="K13" s="249"/>
      <c r="L13" s="249"/>
      <c r="M13" s="249"/>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row>
    <row r="14" spans="1:56" ht="36" customHeight="1" x14ac:dyDescent="0.25">
      <c r="A14" s="537" t="s">
        <v>815</v>
      </c>
      <c r="B14" s="201" t="s">
        <v>974</v>
      </c>
      <c r="C14" s="155" t="s">
        <v>973</v>
      </c>
      <c r="D14" s="540" t="s">
        <v>972</v>
      </c>
      <c r="E14" s="539"/>
      <c r="F14" s="539"/>
      <c r="G14" s="539"/>
      <c r="H14" s="538"/>
      <c r="I14" s="261"/>
      <c r="J14" s="525"/>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row>
    <row r="15" spans="1:56" x14ac:dyDescent="0.25">
      <c r="A15" s="537"/>
      <c r="B15" s="201"/>
      <c r="C15" s="133"/>
      <c r="D15" s="536" t="s">
        <v>971</v>
      </c>
      <c r="E15" s="536" t="s">
        <v>970</v>
      </c>
      <c r="F15" s="536" t="s">
        <v>969</v>
      </c>
      <c r="G15" s="536" t="s">
        <v>968</v>
      </c>
      <c r="H15" s="536" t="s">
        <v>967</v>
      </c>
      <c r="I15" s="261"/>
      <c r="J15" s="525"/>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row>
    <row r="16" spans="1:56" x14ac:dyDescent="0.25">
      <c r="A16" s="530">
        <v>1</v>
      </c>
      <c r="B16" s="528">
        <v>2</v>
      </c>
      <c r="C16" s="530">
        <v>3</v>
      </c>
      <c r="D16" s="536">
        <v>4</v>
      </c>
      <c r="E16" s="530">
        <v>5</v>
      </c>
      <c r="F16" s="536">
        <v>6</v>
      </c>
      <c r="G16" s="536"/>
      <c r="H16" s="536">
        <v>7</v>
      </c>
      <c r="I16" s="261"/>
      <c r="J16" s="525"/>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row>
    <row r="17" spans="1:48" ht="31.5" x14ac:dyDescent="0.25">
      <c r="A17" s="530">
        <v>1</v>
      </c>
      <c r="B17" s="529" t="s">
        <v>966</v>
      </c>
      <c r="C17" s="528" t="s">
        <v>963</v>
      </c>
      <c r="D17" s="527">
        <v>0.1217</v>
      </c>
      <c r="E17" s="532">
        <v>0.11987449999999999</v>
      </c>
      <c r="F17" s="532">
        <v>0.11807638249999999</v>
      </c>
      <c r="G17" s="532">
        <v>0.11630523676249999</v>
      </c>
      <c r="H17" s="535">
        <v>0.11456065821106248</v>
      </c>
      <c r="I17" s="534"/>
      <c r="J17" s="525"/>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row>
    <row r="18" spans="1:48" ht="31.5" x14ac:dyDescent="0.25">
      <c r="A18" s="530">
        <v>2</v>
      </c>
      <c r="B18" s="533" t="s">
        <v>965</v>
      </c>
      <c r="C18" s="528" t="s">
        <v>963</v>
      </c>
      <c r="D18" s="527">
        <v>1</v>
      </c>
      <c r="E18" s="532">
        <v>1</v>
      </c>
      <c r="F18" s="532">
        <v>1</v>
      </c>
      <c r="G18" s="532">
        <v>1</v>
      </c>
      <c r="H18" s="532">
        <v>1</v>
      </c>
      <c r="I18" s="531"/>
      <c r="J18" s="525"/>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row>
    <row r="19" spans="1:48" ht="31.5" x14ac:dyDescent="0.25">
      <c r="A19" s="530">
        <v>3</v>
      </c>
      <c r="B19" s="529" t="s">
        <v>964</v>
      </c>
      <c r="C19" s="528" t="s">
        <v>963</v>
      </c>
      <c r="D19" s="527">
        <v>0.89749999999999996</v>
      </c>
      <c r="E19" s="527">
        <v>0.89749999999999996</v>
      </c>
      <c r="F19" s="527">
        <v>0.89749999999999996</v>
      </c>
      <c r="G19" s="527">
        <v>0.89749999999999996</v>
      </c>
      <c r="H19" s="527">
        <v>0.89749999999999996</v>
      </c>
      <c r="I19" s="526"/>
      <c r="J19" s="525"/>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row>
    <row r="20" spans="1:48" x14ac:dyDescent="0.25">
      <c r="I20" s="261"/>
      <c r="J20" s="261"/>
    </row>
    <row r="21" spans="1:48" x14ac:dyDescent="0.25">
      <c r="I21" s="261"/>
      <c r="J21" s="261"/>
    </row>
    <row r="23" spans="1:48" s="3" customFormat="1" ht="15" x14ac:dyDescent="0.25">
      <c r="A23" s="524" t="s">
        <v>1</v>
      </c>
      <c r="B23" s="524"/>
      <c r="C23" s="524"/>
      <c r="D23" s="523"/>
      <c r="F23" s="522" t="s">
        <v>110</v>
      </c>
      <c r="G23" s="522"/>
    </row>
    <row r="26" spans="1:48" x14ac:dyDescent="0.25">
      <c r="A26" s="521" t="s">
        <v>962</v>
      </c>
      <c r="B26" s="521"/>
      <c r="C26" s="521"/>
      <c r="D26" s="520"/>
      <c r="F26" s="519" t="s">
        <v>503</v>
      </c>
      <c r="G26" s="519"/>
      <c r="I26" s="518"/>
    </row>
    <row r="29" spans="1:48" x14ac:dyDescent="0.25">
      <c r="M29" s="517"/>
    </row>
  </sheetData>
  <mergeCells count="11">
    <mergeCell ref="A23:C23"/>
    <mergeCell ref="A26:C26"/>
    <mergeCell ref="A10:H10"/>
    <mergeCell ref="A14:A15"/>
    <mergeCell ref="B14:B15"/>
    <mergeCell ref="A5:H5"/>
    <mergeCell ref="A7:H7"/>
    <mergeCell ref="A8:H8"/>
    <mergeCell ref="C14:C15"/>
    <mergeCell ref="A12:H12"/>
    <mergeCell ref="D14:H14"/>
  </mergeCells>
  <pageMargins left="0.70866141732283472" right="0.70866141732283472" top="0.74803149606299213" bottom="0.74803149606299213" header="0.31496062992125984" footer="0.31496062992125984"/>
  <pageSetup paperSize="9"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
  <sheetViews>
    <sheetView view="pageBreakPreview" zoomScaleNormal="100" zoomScaleSheetLayoutView="100" workbookViewId="0">
      <selection activeCell="H14" sqref="H14"/>
    </sheetView>
  </sheetViews>
  <sheetFormatPr defaultRowHeight="15.75" x14ac:dyDescent="0.25"/>
  <cols>
    <col min="2" max="2" width="77" customWidth="1"/>
  </cols>
  <sheetData>
    <row r="1" spans="1:10" ht="18.75" x14ac:dyDescent="0.25">
      <c r="A1" s="551"/>
      <c r="B1" s="211" t="s">
        <v>981</v>
      </c>
      <c r="C1" s="2"/>
      <c r="D1" s="2"/>
      <c r="E1" s="2"/>
      <c r="F1" s="2"/>
      <c r="G1" s="2"/>
      <c r="H1" s="2"/>
      <c r="I1" s="2"/>
    </row>
    <row r="2" spans="1:10" ht="18.75" x14ac:dyDescent="0.3">
      <c r="A2" s="551"/>
      <c r="B2" s="167" t="s">
        <v>317</v>
      </c>
      <c r="C2" s="2"/>
      <c r="D2" s="2"/>
      <c r="E2" s="2"/>
      <c r="F2" s="2"/>
      <c r="G2" s="2"/>
      <c r="H2" s="2"/>
      <c r="I2" s="2"/>
    </row>
    <row r="3" spans="1:10" ht="18.75" x14ac:dyDescent="0.3">
      <c r="A3" s="551"/>
      <c r="B3" s="167" t="s">
        <v>316</v>
      </c>
      <c r="C3" s="2"/>
      <c r="D3" s="2"/>
      <c r="E3" s="2"/>
      <c r="F3" s="2"/>
      <c r="G3" s="2"/>
      <c r="H3" s="2"/>
      <c r="I3" s="2"/>
    </row>
    <row r="4" spans="1:10" ht="18.75" x14ac:dyDescent="0.3">
      <c r="A4" s="551"/>
      <c r="B4" s="167"/>
      <c r="C4" s="2"/>
      <c r="D4" s="2"/>
      <c r="E4" s="2"/>
      <c r="F4" s="2"/>
      <c r="G4" s="2"/>
      <c r="H4" s="2"/>
      <c r="I4" s="2"/>
    </row>
    <row r="5" spans="1:10" ht="171" customHeight="1" x14ac:dyDescent="0.3">
      <c r="A5" s="550" t="s">
        <v>980</v>
      </c>
      <c r="B5" s="550"/>
      <c r="C5" s="549"/>
      <c r="D5" s="549"/>
      <c r="E5" s="549"/>
      <c r="F5" s="549"/>
      <c r="G5" s="549"/>
      <c r="H5" s="549"/>
      <c r="I5" s="549"/>
      <c r="J5" s="549"/>
    </row>
    <row r="6" spans="1:10" ht="20.25" customHeight="1" x14ac:dyDescent="0.3">
      <c r="A6" s="548"/>
      <c r="B6" s="548"/>
      <c r="C6" s="549"/>
      <c r="D6" s="549"/>
      <c r="E6" s="549"/>
      <c r="F6" s="549"/>
      <c r="G6" s="549"/>
      <c r="H6" s="549"/>
      <c r="I6" s="549"/>
      <c r="J6" s="549"/>
    </row>
    <row r="7" spans="1:10" ht="18.75" x14ac:dyDescent="0.3">
      <c r="A7" s="57" t="s">
        <v>60</v>
      </c>
      <c r="B7" s="57"/>
      <c r="C7" s="548"/>
      <c r="D7" s="548"/>
      <c r="E7" s="548"/>
      <c r="F7" s="2"/>
      <c r="G7" s="2"/>
      <c r="H7" s="2"/>
      <c r="I7" s="2"/>
      <c r="J7" s="2"/>
    </row>
    <row r="9" spans="1:10" ht="69" customHeight="1" x14ac:dyDescent="0.25">
      <c r="A9" s="120" t="s">
        <v>815</v>
      </c>
      <c r="B9" s="528" t="s">
        <v>979</v>
      </c>
    </row>
    <row r="10" spans="1:10" x14ac:dyDescent="0.25">
      <c r="A10" s="547">
        <v>1</v>
      </c>
      <c r="B10" s="547">
        <v>2</v>
      </c>
    </row>
    <row r="11" spans="1:10" x14ac:dyDescent="0.25">
      <c r="A11" s="120">
        <v>1</v>
      </c>
      <c r="B11" s="546" t="s">
        <v>12</v>
      </c>
    </row>
    <row r="17" spans="1:6" x14ac:dyDescent="0.25">
      <c r="A17" s="545" t="s">
        <v>63</v>
      </c>
      <c r="B17" s="545"/>
      <c r="C17" s="544"/>
      <c r="D17" s="71"/>
      <c r="E17" s="543"/>
      <c r="F17" s="71"/>
    </row>
  </sheetData>
  <mergeCells count="3">
    <mergeCell ref="A7:B7"/>
    <mergeCell ref="A5:B5"/>
    <mergeCell ref="A17:B17"/>
  </mergeCells>
  <pageMargins left="0.70866141732283472" right="0.70866141732283472" top="0.74803149606299213" bottom="0.74803149606299213" header="0.31496062992125984" footer="0.31496062992125984"/>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82"/>
  <sheetViews>
    <sheetView view="pageBreakPreview" zoomScale="90" zoomScaleNormal="85" zoomScaleSheetLayoutView="90" workbookViewId="0">
      <selection activeCell="L15" sqref="L15"/>
    </sheetView>
  </sheetViews>
  <sheetFormatPr defaultRowHeight="15" x14ac:dyDescent="0.25"/>
  <cols>
    <col min="1" max="1" width="10.5" style="551" customWidth="1"/>
    <col min="2" max="2" width="37.375" style="2" customWidth="1"/>
    <col min="3" max="3" width="21.5" style="2" customWidth="1"/>
    <col min="4" max="4" width="23.75" style="2" customWidth="1"/>
    <col min="5" max="5" width="8.5" style="2" customWidth="1"/>
    <col min="6" max="6" width="9.5" style="2" customWidth="1"/>
    <col min="7" max="7" width="9.75" style="2" customWidth="1"/>
    <col min="8" max="8" width="9.375" style="2" customWidth="1"/>
    <col min="9" max="16384" width="9" style="2"/>
  </cols>
  <sheetData>
    <row r="1" spans="1:17" ht="18.75" x14ac:dyDescent="0.25">
      <c r="H1" s="211" t="s">
        <v>998</v>
      </c>
    </row>
    <row r="2" spans="1:17" ht="18.75" x14ac:dyDescent="0.3">
      <c r="H2" s="167" t="s">
        <v>317</v>
      </c>
    </row>
    <row r="3" spans="1:17" ht="18.75" x14ac:dyDescent="0.3">
      <c r="H3" s="167" t="s">
        <v>316</v>
      </c>
    </row>
    <row r="5" spans="1:17" ht="15.75" x14ac:dyDescent="0.25">
      <c r="A5" s="584" t="s">
        <v>997</v>
      </c>
      <c r="B5" s="584"/>
      <c r="C5" s="584"/>
      <c r="D5" s="584"/>
      <c r="E5" s="584"/>
      <c r="F5" s="584"/>
      <c r="G5" s="584"/>
      <c r="H5" s="584"/>
    </row>
    <row r="6" spans="1:17" ht="15.75" x14ac:dyDescent="0.25">
      <c r="A6" s="583"/>
      <c r="B6" s="356"/>
      <c r="C6" s="356"/>
      <c r="D6" s="356"/>
      <c r="E6" s="356"/>
      <c r="F6" s="356"/>
      <c r="G6" s="356"/>
      <c r="H6" s="356"/>
    </row>
    <row r="7" spans="1:17" ht="15.75" x14ac:dyDescent="0.25">
      <c r="A7" s="353" t="s">
        <v>996</v>
      </c>
      <c r="B7" s="353"/>
      <c r="C7" s="353"/>
      <c r="D7" s="353"/>
      <c r="E7" s="353"/>
      <c r="F7" s="353"/>
      <c r="G7" s="353"/>
      <c r="H7" s="353"/>
      <c r="I7" s="75"/>
      <c r="J7" s="75"/>
      <c r="K7" s="75"/>
      <c r="L7" s="75"/>
      <c r="M7" s="75"/>
      <c r="N7" s="75"/>
      <c r="O7" s="75"/>
      <c r="P7" s="469"/>
      <c r="Q7" s="3"/>
    </row>
    <row r="8" spans="1:17" ht="15.75" x14ac:dyDescent="0.25">
      <c r="A8" s="55" t="s">
        <v>902</v>
      </c>
      <c r="B8" s="55"/>
      <c r="C8" s="55"/>
      <c r="D8" s="55"/>
      <c r="E8" s="55"/>
      <c r="F8" s="55"/>
      <c r="G8" s="55"/>
      <c r="H8" s="55"/>
      <c r="I8" s="168"/>
      <c r="J8" s="168"/>
      <c r="K8" s="168"/>
      <c r="L8" s="168"/>
      <c r="M8" s="168"/>
      <c r="N8" s="168"/>
      <c r="O8" s="168"/>
      <c r="P8" s="469"/>
      <c r="Q8" s="3"/>
    </row>
    <row r="9" spans="1:17" ht="15.75" x14ac:dyDescent="0.25">
      <c r="A9" s="55"/>
      <c r="B9" s="55"/>
      <c r="C9" s="55"/>
      <c r="D9" s="55"/>
      <c r="E9" s="55"/>
      <c r="F9" s="55"/>
      <c r="G9" s="55"/>
      <c r="H9" s="55"/>
      <c r="I9" s="46"/>
      <c r="J9" s="46"/>
      <c r="K9" s="46"/>
      <c r="L9" s="46"/>
      <c r="M9" s="46"/>
      <c r="N9" s="46"/>
      <c r="O9" s="46"/>
      <c r="P9" s="469"/>
      <c r="Q9" s="3"/>
    </row>
    <row r="10" spans="1:17" ht="15.75" x14ac:dyDescent="0.25">
      <c r="A10" s="58" t="s">
        <v>60</v>
      </c>
      <c r="B10" s="58"/>
      <c r="C10" s="58"/>
      <c r="D10" s="58"/>
      <c r="E10" s="58"/>
      <c r="F10" s="58"/>
      <c r="G10" s="58"/>
      <c r="H10" s="58"/>
    </row>
    <row r="11" spans="1:17" s="575" customFormat="1" x14ac:dyDescent="0.25">
      <c r="B11" s="2"/>
      <c r="C11" s="2"/>
      <c r="D11" s="2"/>
      <c r="E11" s="2"/>
      <c r="F11" s="2"/>
      <c r="G11" s="582"/>
    </row>
    <row r="12" spans="1:17" s="581" customFormat="1" ht="34.5" customHeight="1" x14ac:dyDescent="0.25">
      <c r="A12" s="580" t="s">
        <v>815</v>
      </c>
      <c r="B12" s="385" t="s">
        <v>995</v>
      </c>
      <c r="C12" s="385" t="s">
        <v>994</v>
      </c>
      <c r="D12" s="385" t="s">
        <v>993</v>
      </c>
      <c r="E12" s="495"/>
      <c r="F12" s="495"/>
      <c r="G12" s="495"/>
      <c r="H12" s="495"/>
    </row>
    <row r="13" spans="1:17" s="575" customFormat="1" ht="34.5" customHeight="1" x14ac:dyDescent="0.25">
      <c r="A13" s="580"/>
      <c r="B13" s="385"/>
      <c r="C13" s="385"/>
      <c r="D13" s="385"/>
      <c r="E13" s="579" t="s">
        <v>992</v>
      </c>
      <c r="F13" s="579" t="s">
        <v>991</v>
      </c>
      <c r="G13" s="579" t="s">
        <v>990</v>
      </c>
      <c r="H13" s="579" t="s">
        <v>989</v>
      </c>
    </row>
    <row r="14" spans="1:17" s="575" customFormat="1" ht="15.75" customHeight="1" x14ac:dyDescent="0.25">
      <c r="A14" s="578">
        <v>1</v>
      </c>
      <c r="B14" s="365">
        <v>2</v>
      </c>
      <c r="C14" s="578">
        <v>3</v>
      </c>
      <c r="D14" s="365">
        <v>4</v>
      </c>
      <c r="E14" s="577" t="s">
        <v>34</v>
      </c>
      <c r="F14" s="576" t="s">
        <v>33</v>
      </c>
      <c r="G14" s="577" t="s">
        <v>32</v>
      </c>
      <c r="H14" s="576" t="s">
        <v>988</v>
      </c>
    </row>
    <row r="15" spans="1:17" s="3" customFormat="1" ht="182.25" customHeight="1" x14ac:dyDescent="0.25">
      <c r="A15" s="430">
        <v>1</v>
      </c>
      <c r="B15" s="574" t="s">
        <v>987</v>
      </c>
      <c r="C15" s="574" t="s">
        <v>986</v>
      </c>
      <c r="D15" s="573" t="s">
        <v>985</v>
      </c>
      <c r="E15" s="572"/>
      <c r="F15" s="572"/>
      <c r="G15" s="572"/>
      <c r="H15" s="572"/>
    </row>
    <row r="16" spans="1:17" s="3" customFormat="1" ht="74.25" customHeight="1" x14ac:dyDescent="0.25">
      <c r="A16" s="430">
        <v>2</v>
      </c>
      <c r="B16" s="574" t="s">
        <v>984</v>
      </c>
      <c r="C16" s="574" t="s">
        <v>983</v>
      </c>
      <c r="D16" s="573" t="s">
        <v>982</v>
      </c>
      <c r="E16" s="572"/>
      <c r="F16" s="572"/>
      <c r="G16" s="571"/>
      <c r="H16" s="571"/>
    </row>
    <row r="17" spans="1:9" s="3" customFormat="1" ht="48.75" customHeight="1" x14ac:dyDescent="0.25">
      <c r="A17" s="74"/>
      <c r="B17" s="570"/>
      <c r="C17" s="570"/>
      <c r="D17" s="570"/>
      <c r="E17" s="570"/>
      <c r="F17" s="570"/>
      <c r="G17" s="569"/>
      <c r="H17" s="568"/>
      <c r="I17" s="2"/>
    </row>
    <row r="18" spans="1:9" s="3" customFormat="1" ht="15.75" x14ac:dyDescent="0.25">
      <c r="A18" s="567" t="s">
        <v>1</v>
      </c>
      <c r="B18" s="567"/>
      <c r="C18" s="567"/>
      <c r="D18" s="567"/>
      <c r="E18" s="566"/>
      <c r="F18" s="566"/>
      <c r="G18" s="6" t="s">
        <v>0</v>
      </c>
    </row>
    <row r="19" spans="1:9" s="3" customFormat="1" x14ac:dyDescent="0.25">
      <c r="A19" s="74"/>
    </row>
    <row r="20" spans="1:9" s="3" customFormat="1" ht="51.75" customHeight="1" x14ac:dyDescent="0.25">
      <c r="A20" s="74"/>
      <c r="G20" s="564"/>
      <c r="H20" s="563"/>
      <c r="I20" s="565"/>
    </row>
    <row r="21" spans="1:9" s="3" customFormat="1" ht="31.5" customHeight="1" x14ac:dyDescent="0.25">
      <c r="A21" s="74"/>
      <c r="G21" s="564"/>
      <c r="H21" s="563"/>
      <c r="I21" s="562"/>
    </row>
    <row r="22" spans="1:9" s="3" customFormat="1" ht="49.5" customHeight="1" x14ac:dyDescent="0.25">
      <c r="A22" s="74"/>
      <c r="G22" s="561"/>
      <c r="H22" s="561"/>
      <c r="I22" s="555"/>
    </row>
    <row r="23" spans="1:9" s="3" customFormat="1" ht="49.5" customHeight="1" x14ac:dyDescent="0.25">
      <c r="A23" s="74"/>
      <c r="B23" s="558"/>
      <c r="C23" s="558"/>
      <c r="D23" s="558"/>
      <c r="E23" s="558"/>
      <c r="F23" s="558"/>
      <c r="G23" s="560"/>
      <c r="H23" s="556"/>
      <c r="I23" s="555"/>
    </row>
    <row r="24" spans="1:9" s="3" customFormat="1" ht="29.25" customHeight="1" x14ac:dyDescent="0.25">
      <c r="A24" s="74"/>
      <c r="B24" s="368"/>
      <c r="C24" s="368"/>
      <c r="D24" s="368"/>
      <c r="E24" s="368"/>
      <c r="F24" s="368"/>
      <c r="G24" s="559"/>
      <c r="H24" s="556"/>
      <c r="I24" s="555"/>
    </row>
    <row r="25" spans="1:9" ht="15.75" x14ac:dyDescent="0.25">
      <c r="G25" s="557"/>
      <c r="H25" s="556"/>
      <c r="I25" s="555"/>
    </row>
    <row r="26" spans="1:9" ht="15.75" customHeight="1" x14ac:dyDescent="0.25">
      <c r="G26" s="557"/>
      <c r="H26" s="558"/>
      <c r="I26" s="555"/>
    </row>
    <row r="27" spans="1:9" ht="43.5" customHeight="1" x14ac:dyDescent="0.25">
      <c r="G27" s="557"/>
      <c r="H27" s="558"/>
      <c r="I27" s="555"/>
    </row>
    <row r="28" spans="1:9" ht="15.75" customHeight="1" x14ac:dyDescent="0.25">
      <c r="G28" s="557"/>
      <c r="H28" s="558"/>
      <c r="I28" s="555"/>
    </row>
    <row r="29" spans="1:9" ht="45" customHeight="1" x14ac:dyDescent="0.25">
      <c r="G29" s="557"/>
      <c r="H29" s="558"/>
      <c r="I29" s="555"/>
    </row>
    <row r="30" spans="1:9" ht="46.5" customHeight="1" x14ac:dyDescent="0.25">
      <c r="G30" s="557"/>
      <c r="H30" s="558"/>
      <c r="I30" s="555"/>
    </row>
    <row r="31" spans="1:9" ht="52.5" customHeight="1" x14ac:dyDescent="0.25">
      <c r="G31" s="557"/>
      <c r="H31" s="558"/>
      <c r="I31" s="555"/>
    </row>
    <row r="32" spans="1:9" ht="30" customHeight="1" x14ac:dyDescent="0.25">
      <c r="G32" s="557"/>
      <c r="H32" s="558"/>
      <c r="I32" s="555"/>
    </row>
    <row r="33" spans="7:9" ht="15.75" customHeight="1" x14ac:dyDescent="0.25">
      <c r="G33" s="557"/>
      <c r="H33" s="558"/>
      <c r="I33" s="555"/>
    </row>
    <row r="34" spans="7:9" ht="15.75" customHeight="1" x14ac:dyDescent="0.25">
      <c r="G34" s="557"/>
      <c r="H34" s="558"/>
      <c r="I34" s="555"/>
    </row>
    <row r="35" spans="7:9" ht="15.75" customHeight="1" x14ac:dyDescent="0.25">
      <c r="G35" s="557"/>
      <c r="H35" s="558"/>
      <c r="I35" s="555"/>
    </row>
    <row r="36" spans="7:9" ht="15.75" customHeight="1" x14ac:dyDescent="0.25">
      <c r="G36" s="557"/>
      <c r="H36" s="558"/>
      <c r="I36" s="555"/>
    </row>
    <row r="37" spans="7:9" ht="42.75" customHeight="1" x14ac:dyDescent="0.25">
      <c r="G37" s="557"/>
      <c r="H37" s="558"/>
      <c r="I37" s="555"/>
    </row>
    <row r="38" spans="7:9" ht="43.5" customHeight="1" x14ac:dyDescent="0.25">
      <c r="G38" s="557"/>
      <c r="H38" s="558"/>
      <c r="I38" s="555"/>
    </row>
    <row r="39" spans="7:9" ht="54" customHeight="1" x14ac:dyDescent="0.25">
      <c r="G39" s="557"/>
      <c r="H39" s="558"/>
      <c r="I39" s="555"/>
    </row>
    <row r="40" spans="7:9" ht="15.75" customHeight="1" x14ac:dyDescent="0.25">
      <c r="G40" s="557"/>
      <c r="H40" s="558"/>
      <c r="I40" s="555"/>
    </row>
    <row r="41" spans="7:9" ht="50.25" customHeight="1" x14ac:dyDescent="0.25">
      <c r="G41" s="557"/>
      <c r="H41" s="558"/>
      <c r="I41" s="555"/>
    </row>
    <row r="42" spans="7:9" ht="34.5" customHeight="1" x14ac:dyDescent="0.25">
      <c r="G42" s="557"/>
      <c r="H42" s="558"/>
      <c r="I42" s="555"/>
    </row>
    <row r="43" spans="7:9" ht="15.75" customHeight="1" x14ac:dyDescent="0.25">
      <c r="G43" s="557"/>
      <c r="H43" s="558"/>
      <c r="I43" s="555"/>
    </row>
    <row r="44" spans="7:9" ht="15.75" customHeight="1" x14ac:dyDescent="0.25">
      <c r="G44" s="557"/>
      <c r="H44" s="556"/>
      <c r="I44" s="555"/>
    </row>
    <row r="45" spans="7:9" ht="35.25" customHeight="1" x14ac:dyDescent="0.25">
      <c r="G45" s="557"/>
      <c r="H45" s="556"/>
      <c r="I45" s="555"/>
    </row>
    <row r="46" spans="7:9" ht="45" customHeight="1" x14ac:dyDescent="0.25">
      <c r="G46" s="557"/>
      <c r="H46" s="556"/>
      <c r="I46" s="555"/>
    </row>
    <row r="47" spans="7:9" ht="78.75" customHeight="1" x14ac:dyDescent="0.25">
      <c r="G47" s="557"/>
      <c r="H47" s="556"/>
      <c r="I47" s="555"/>
    </row>
    <row r="48" spans="7:9" ht="45.75" customHeight="1" x14ac:dyDescent="0.25">
      <c r="G48" s="557"/>
      <c r="H48" s="556"/>
      <c r="I48" s="555"/>
    </row>
    <row r="49" spans="1:9" s="3" customFormat="1" ht="102" customHeight="1" x14ac:dyDescent="0.25">
      <c r="A49" s="74"/>
    </row>
    <row r="50" spans="1:9" s="3" customFormat="1" ht="54.75" customHeight="1" x14ac:dyDescent="0.25">
      <c r="A50" s="74"/>
    </row>
    <row r="51" spans="1:9" s="3" customFormat="1" x14ac:dyDescent="0.25">
      <c r="A51" s="74"/>
    </row>
    <row r="52" spans="1:9" s="3" customFormat="1" x14ac:dyDescent="0.25">
      <c r="A52" s="74"/>
    </row>
    <row r="53" spans="1:9" ht="38.25" customHeight="1" x14ac:dyDescent="0.25">
      <c r="G53" s="557"/>
      <c r="H53" s="556"/>
      <c r="I53" s="555"/>
    </row>
    <row r="54" spans="1:9" ht="15.75" customHeight="1" x14ac:dyDescent="0.25">
      <c r="G54" s="557"/>
      <c r="H54" s="556"/>
      <c r="I54" s="555"/>
    </row>
    <row r="55" spans="1:9" ht="15.75" customHeight="1" x14ac:dyDescent="0.25">
      <c r="G55" s="557"/>
      <c r="H55" s="556"/>
      <c r="I55" s="555"/>
    </row>
    <row r="56" spans="1:9" ht="15.75" customHeight="1" x14ac:dyDescent="0.25">
      <c r="G56" s="557"/>
      <c r="H56" s="556"/>
      <c r="I56" s="555"/>
    </row>
    <row r="57" spans="1:9" ht="102" customHeight="1" x14ac:dyDescent="0.25">
      <c r="G57" s="557"/>
      <c r="H57" s="556"/>
      <c r="I57" s="555"/>
    </row>
    <row r="58" spans="1:9" ht="57.75" customHeight="1" x14ac:dyDescent="0.25">
      <c r="G58" s="557"/>
      <c r="H58" s="556"/>
      <c r="I58" s="555"/>
    </row>
    <row r="59" spans="1:9" ht="48" customHeight="1" x14ac:dyDescent="0.25">
      <c r="G59" s="557"/>
      <c r="H59" s="556"/>
      <c r="I59" s="555"/>
    </row>
    <row r="60" spans="1:9" ht="15.75" customHeight="1" x14ac:dyDescent="0.25">
      <c r="G60" s="557"/>
      <c r="H60" s="556"/>
      <c r="I60" s="555"/>
    </row>
    <row r="61" spans="1:9" ht="30.75" customHeight="1" x14ac:dyDescent="0.25">
      <c r="G61" s="557"/>
      <c r="H61" s="556"/>
      <c r="I61" s="555"/>
    </row>
    <row r="62" spans="1:9" ht="15.75" customHeight="1" x14ac:dyDescent="0.25">
      <c r="G62" s="557"/>
      <c r="H62" s="556"/>
      <c r="I62" s="555"/>
    </row>
    <row r="63" spans="1:9" ht="15.75" customHeight="1" x14ac:dyDescent="0.25">
      <c r="G63" s="557"/>
      <c r="H63" s="556"/>
      <c r="I63" s="555"/>
    </row>
    <row r="64" spans="1:9" ht="15.75" customHeight="1" x14ac:dyDescent="0.25">
      <c r="G64" s="557"/>
      <c r="H64" s="556"/>
      <c r="I64" s="555"/>
    </row>
    <row r="65" spans="1:9" ht="15.75" customHeight="1" x14ac:dyDescent="0.25">
      <c r="G65" s="557"/>
      <c r="H65" s="556"/>
      <c r="I65" s="555"/>
    </row>
    <row r="66" spans="1:9" ht="15.75" customHeight="1" x14ac:dyDescent="0.25">
      <c r="G66" s="557"/>
      <c r="H66" s="556"/>
      <c r="I66" s="555"/>
    </row>
    <row r="67" spans="1:9" ht="15.75" customHeight="1" x14ac:dyDescent="0.25">
      <c r="G67" s="557"/>
      <c r="H67" s="556"/>
      <c r="I67" s="555"/>
    </row>
    <row r="68" spans="1:9" ht="15.75" customHeight="1" x14ac:dyDescent="0.25">
      <c r="G68" s="557"/>
      <c r="H68" s="556"/>
      <c r="I68" s="555"/>
    </row>
    <row r="69" spans="1:9" ht="15.75" customHeight="1" x14ac:dyDescent="0.25">
      <c r="G69" s="557"/>
      <c r="H69" s="556"/>
      <c r="I69" s="555"/>
    </row>
    <row r="70" spans="1:9" ht="15.75" customHeight="1" x14ac:dyDescent="0.25">
      <c r="G70" s="557"/>
      <c r="H70" s="556"/>
      <c r="I70" s="555"/>
    </row>
    <row r="71" spans="1:9" ht="15.75" customHeight="1" x14ac:dyDescent="0.25">
      <c r="G71" s="557"/>
      <c r="H71" s="556"/>
      <c r="I71" s="555"/>
    </row>
    <row r="72" spans="1:9" ht="15.75" customHeight="1" x14ac:dyDescent="0.25">
      <c r="G72" s="557"/>
      <c r="H72" s="556"/>
      <c r="I72" s="555"/>
    </row>
    <row r="73" spans="1:9" s="3" customFormat="1" ht="15.75" customHeight="1" x14ac:dyDescent="0.25">
      <c r="A73" s="74"/>
    </row>
    <row r="74" spans="1:9" ht="15.75" x14ac:dyDescent="0.25">
      <c r="G74" s="557"/>
      <c r="H74" s="556"/>
      <c r="I74" s="555"/>
    </row>
    <row r="75" spans="1:9" ht="45" customHeight="1" x14ac:dyDescent="0.25">
      <c r="G75" s="554"/>
      <c r="H75" s="553"/>
      <c r="I75" s="552"/>
    </row>
    <row r="76" spans="1:9" x14ac:dyDescent="0.25">
      <c r="B76" s="73"/>
      <c r="C76" s="73"/>
      <c r="D76" s="73"/>
      <c r="E76" s="73"/>
      <c r="F76" s="73"/>
      <c r="G76" s="554"/>
      <c r="H76" s="553"/>
      <c r="I76" s="552"/>
    </row>
    <row r="77" spans="1:9" s="551" customFormat="1" ht="19.5" customHeight="1" x14ac:dyDescent="0.25">
      <c r="B77" s="2"/>
      <c r="C77" s="2"/>
      <c r="D77" s="2"/>
      <c r="E77" s="2"/>
      <c r="F77" s="2"/>
      <c r="G77" s="2"/>
      <c r="H77" s="2"/>
      <c r="I77" s="2"/>
    </row>
    <row r="82" s="551" customFormat="1" x14ac:dyDescent="0.25"/>
  </sheetData>
  <mergeCells count="12">
    <mergeCell ref="A10:H10"/>
    <mergeCell ref="A8:H8"/>
    <mergeCell ref="A5:H5"/>
    <mergeCell ref="A7:H7"/>
    <mergeCell ref="A9:H9"/>
    <mergeCell ref="A18:D18"/>
    <mergeCell ref="E18:F18"/>
    <mergeCell ref="C12:C13"/>
    <mergeCell ref="D12:D13"/>
    <mergeCell ref="B12:B13"/>
    <mergeCell ref="A12:A13"/>
    <mergeCell ref="E12:H12"/>
  </mergeCells>
  <hyperlinks>
    <hyperlink ref="D15" r:id="rId1"/>
  </hyperlinks>
  <pageMargins left="0.70866141732283472" right="0.70866141732283472" top="0.74803149606299213" bottom="0.74803149606299213" header="0.31496062992125984" footer="0.31496062992125984"/>
  <pageSetup paperSize="9" scale="6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7"/>
  <sheetViews>
    <sheetView view="pageBreakPreview" topLeftCell="A19" zoomScale="90" zoomScaleNormal="100" zoomScaleSheetLayoutView="90" workbookViewId="0">
      <selection activeCell="H30" sqref="H30"/>
    </sheetView>
  </sheetViews>
  <sheetFormatPr defaultRowHeight="12" x14ac:dyDescent="0.2"/>
  <cols>
    <col min="1" max="1" width="9.75" style="1" customWidth="1"/>
    <col min="2" max="2" width="33.875" style="1" customWidth="1"/>
    <col min="3" max="3" width="13.5" style="1" customWidth="1"/>
    <col min="4" max="14" width="8.125" style="1" customWidth="1"/>
    <col min="15" max="15" width="10.875" style="1" customWidth="1"/>
    <col min="16" max="19" width="8.125" style="1" customWidth="1"/>
    <col min="20" max="16384" width="9" style="1"/>
  </cols>
  <sheetData>
    <row r="2" spans="1:32" ht="15.75" x14ac:dyDescent="0.2">
      <c r="F2" s="38"/>
      <c r="G2" s="52"/>
      <c r="H2" s="52"/>
      <c r="I2" s="38"/>
    </row>
    <row r="3" spans="1:32" x14ac:dyDescent="0.2">
      <c r="F3" s="33"/>
      <c r="G3" s="33"/>
      <c r="H3" s="33"/>
      <c r="I3" s="33"/>
    </row>
    <row r="4" spans="1:32" ht="18.75" x14ac:dyDescent="0.2">
      <c r="A4" s="53" t="s">
        <v>58</v>
      </c>
      <c r="B4" s="53"/>
      <c r="C4" s="53"/>
      <c r="D4" s="53"/>
      <c r="E4" s="53"/>
      <c r="F4" s="53"/>
      <c r="G4" s="53"/>
      <c r="H4" s="53"/>
      <c r="I4" s="53"/>
      <c r="J4" s="53"/>
      <c r="K4" s="53"/>
      <c r="L4" s="53"/>
      <c r="M4" s="53"/>
      <c r="N4" s="53"/>
      <c r="O4" s="53"/>
      <c r="P4" s="53"/>
      <c r="Q4" s="53"/>
      <c r="R4" s="53"/>
      <c r="S4" s="53"/>
    </row>
    <row r="5" spans="1:32" ht="18.75" x14ac:dyDescent="0.3">
      <c r="A5" s="56" t="s">
        <v>59</v>
      </c>
      <c r="B5" s="56"/>
      <c r="C5" s="56"/>
      <c r="D5" s="56"/>
      <c r="E5" s="56"/>
      <c r="F5" s="56"/>
      <c r="G5" s="56"/>
      <c r="H5" s="56"/>
      <c r="I5" s="56"/>
      <c r="J5" s="56"/>
      <c r="K5" s="56"/>
      <c r="L5" s="56"/>
      <c r="M5" s="56"/>
      <c r="N5" s="56"/>
      <c r="O5" s="56"/>
      <c r="P5" s="56"/>
      <c r="Q5" s="56"/>
      <c r="R5" s="56"/>
      <c r="S5" s="56"/>
    </row>
    <row r="6" spans="1:32" ht="15.75" customHeight="1" x14ac:dyDescent="0.2"/>
    <row r="7" spans="1:32" ht="21.75" customHeight="1" x14ac:dyDescent="0.2">
      <c r="A7" s="54" t="s">
        <v>57</v>
      </c>
      <c r="B7" s="54"/>
      <c r="C7" s="54"/>
      <c r="D7" s="54"/>
      <c r="E7" s="54"/>
      <c r="F7" s="54"/>
      <c r="G7" s="54"/>
      <c r="H7" s="54"/>
      <c r="I7" s="54"/>
      <c r="J7" s="54"/>
      <c r="K7" s="54"/>
      <c r="L7" s="54"/>
      <c r="M7" s="54"/>
      <c r="N7" s="54"/>
      <c r="O7" s="54"/>
      <c r="P7" s="54"/>
      <c r="Q7" s="54"/>
      <c r="R7" s="54"/>
      <c r="S7" s="54"/>
    </row>
    <row r="8" spans="1:32" ht="15.75" customHeight="1" x14ac:dyDescent="0.2">
      <c r="A8" s="55" t="s">
        <v>56</v>
      </c>
      <c r="B8" s="55"/>
      <c r="C8" s="55"/>
      <c r="D8" s="55"/>
      <c r="E8" s="55"/>
      <c r="F8" s="55"/>
      <c r="G8" s="55"/>
      <c r="H8" s="55"/>
      <c r="I8" s="55"/>
      <c r="J8" s="55"/>
      <c r="K8" s="55"/>
      <c r="L8" s="55"/>
      <c r="M8" s="55"/>
      <c r="N8" s="55"/>
      <c r="O8" s="55"/>
      <c r="P8" s="55"/>
      <c r="Q8" s="55"/>
      <c r="R8" s="55"/>
      <c r="S8" s="55"/>
    </row>
    <row r="10" spans="1:32" ht="16.5" customHeight="1" x14ac:dyDescent="0.2">
      <c r="A10" s="54" t="s">
        <v>60</v>
      </c>
      <c r="B10" s="54"/>
      <c r="C10" s="54"/>
      <c r="D10" s="54"/>
      <c r="E10" s="54"/>
      <c r="F10" s="54"/>
      <c r="G10" s="54"/>
      <c r="H10" s="54"/>
      <c r="I10" s="54"/>
      <c r="J10" s="54"/>
      <c r="K10" s="54"/>
      <c r="L10" s="54"/>
      <c r="M10" s="54"/>
      <c r="N10" s="54"/>
      <c r="O10" s="54"/>
      <c r="P10" s="54"/>
      <c r="Q10" s="54"/>
      <c r="R10" s="54"/>
      <c r="S10" s="54"/>
    </row>
    <row r="11" spans="1:32" ht="15" customHeight="1" x14ac:dyDescent="0.2">
      <c r="A11" s="36"/>
      <c r="B11" s="36"/>
      <c r="C11" s="36"/>
      <c r="D11" s="36"/>
      <c r="E11" s="36"/>
      <c r="F11" s="36"/>
      <c r="G11" s="36"/>
      <c r="H11" s="36"/>
      <c r="I11" s="36"/>
      <c r="J11" s="37"/>
      <c r="K11" s="37"/>
      <c r="L11" s="37"/>
      <c r="M11" s="37"/>
      <c r="N11" s="37"/>
      <c r="O11" s="37"/>
      <c r="P11" s="36"/>
      <c r="Q11" s="36"/>
      <c r="R11" s="36"/>
      <c r="S11" s="36"/>
    </row>
    <row r="12" spans="1:32" s="33" customFormat="1" ht="15.75" customHeight="1" x14ac:dyDescent="0.3">
      <c r="A12" s="57" t="s">
        <v>61</v>
      </c>
      <c r="B12" s="57"/>
      <c r="C12" s="57"/>
      <c r="D12" s="57"/>
      <c r="E12" s="57"/>
      <c r="F12" s="57"/>
      <c r="G12" s="57"/>
      <c r="H12" s="57"/>
      <c r="I12" s="57"/>
      <c r="J12" s="57"/>
      <c r="K12" s="57"/>
      <c r="L12" s="57"/>
      <c r="M12" s="57"/>
      <c r="N12" s="57"/>
      <c r="O12" s="57"/>
      <c r="P12" s="57"/>
      <c r="Q12" s="57"/>
      <c r="R12" s="57"/>
      <c r="S12" s="57"/>
      <c r="T12" s="34"/>
      <c r="U12" s="34"/>
      <c r="V12" s="34"/>
      <c r="W12" s="34"/>
      <c r="X12" s="34"/>
      <c r="Y12" s="34"/>
      <c r="Z12" s="34"/>
      <c r="AA12" s="34"/>
      <c r="AB12" s="34"/>
      <c r="AC12" s="34"/>
      <c r="AD12" s="34"/>
      <c r="AE12" s="34"/>
      <c r="AF12" s="34"/>
    </row>
    <row r="13" spans="1:32" s="33" customFormat="1" ht="15.75" customHeight="1" x14ac:dyDescent="0.25">
      <c r="A13" s="58" t="s">
        <v>55</v>
      </c>
      <c r="B13" s="58"/>
      <c r="C13" s="58"/>
      <c r="D13" s="58"/>
      <c r="E13" s="58"/>
      <c r="F13" s="58"/>
      <c r="G13" s="58"/>
      <c r="H13" s="58"/>
      <c r="I13" s="58"/>
      <c r="J13" s="58"/>
      <c r="K13" s="58"/>
      <c r="L13" s="58"/>
      <c r="M13" s="58"/>
      <c r="N13" s="58"/>
      <c r="O13" s="58"/>
      <c r="P13" s="58"/>
      <c r="Q13" s="58"/>
      <c r="R13" s="58"/>
      <c r="S13" s="58"/>
      <c r="T13" s="35"/>
      <c r="U13" s="35"/>
      <c r="V13" s="35"/>
      <c r="W13" s="35"/>
      <c r="X13" s="35"/>
      <c r="Y13" s="35"/>
      <c r="Z13" s="35"/>
      <c r="AA13" s="35"/>
      <c r="AB13" s="35"/>
      <c r="AC13" s="35"/>
      <c r="AD13" s="35"/>
      <c r="AE13" s="35"/>
      <c r="AF13" s="35"/>
    </row>
    <row r="14" spans="1:32" s="33" customFormat="1" ht="15.75" customHeight="1" x14ac:dyDescent="0.3">
      <c r="A14" s="57"/>
      <c r="B14" s="57"/>
      <c r="C14" s="57"/>
      <c r="D14" s="57"/>
      <c r="E14" s="57"/>
      <c r="F14" s="57"/>
      <c r="G14" s="57"/>
      <c r="H14" s="57"/>
      <c r="I14" s="57"/>
      <c r="J14" s="57"/>
      <c r="K14" s="57"/>
      <c r="L14" s="57"/>
      <c r="M14" s="57"/>
      <c r="N14" s="57"/>
      <c r="O14" s="57"/>
      <c r="P14" s="57"/>
      <c r="Q14" s="57"/>
      <c r="R14" s="57"/>
      <c r="S14" s="57"/>
      <c r="T14" s="34"/>
      <c r="U14" s="34"/>
      <c r="V14" s="34"/>
      <c r="W14" s="34"/>
      <c r="X14" s="34"/>
      <c r="Y14" s="34"/>
      <c r="Z14" s="34"/>
      <c r="AA14" s="34"/>
      <c r="AB14" s="34"/>
      <c r="AC14" s="34"/>
      <c r="AD14" s="34"/>
      <c r="AE14" s="34"/>
      <c r="AF14" s="34"/>
    </row>
    <row r="15" spans="1:32" s="32" customFormat="1" ht="33.75" customHeight="1" x14ac:dyDescent="0.25">
      <c r="A15" s="49" t="s">
        <v>54</v>
      </c>
      <c r="B15" s="49" t="s">
        <v>53</v>
      </c>
      <c r="C15" s="49" t="s">
        <v>52</v>
      </c>
      <c r="D15" s="49" t="s">
        <v>51</v>
      </c>
      <c r="E15" s="49"/>
      <c r="F15" s="49"/>
      <c r="G15" s="49"/>
      <c r="H15" s="49"/>
      <c r="I15" s="49"/>
      <c r="J15" s="49"/>
      <c r="K15" s="49"/>
      <c r="L15" s="49"/>
      <c r="M15" s="49"/>
      <c r="N15" s="49"/>
      <c r="O15" s="49"/>
      <c r="P15" s="49"/>
      <c r="Q15" s="49"/>
      <c r="R15" s="49"/>
      <c r="S15" s="49"/>
    </row>
    <row r="16" spans="1:32" ht="205.5" customHeight="1" x14ac:dyDescent="0.2">
      <c r="A16" s="49"/>
      <c r="B16" s="49"/>
      <c r="C16" s="49"/>
      <c r="D16" s="49" t="s">
        <v>50</v>
      </c>
      <c r="E16" s="49"/>
      <c r="F16" s="49" t="s">
        <v>49</v>
      </c>
      <c r="G16" s="49"/>
      <c r="H16" s="49"/>
      <c r="I16" s="49"/>
      <c r="J16" s="49" t="s">
        <v>48</v>
      </c>
      <c r="K16" s="49"/>
      <c r="L16" s="49" t="s">
        <v>47</v>
      </c>
      <c r="M16" s="49"/>
      <c r="N16" s="49" t="s">
        <v>46</v>
      </c>
      <c r="O16" s="49"/>
      <c r="P16" s="49" t="s">
        <v>45</v>
      </c>
      <c r="Q16" s="49"/>
      <c r="R16" s="49" t="s">
        <v>44</v>
      </c>
      <c r="S16" s="49"/>
    </row>
    <row r="17" spans="1:19" s="31" customFormat="1" ht="192" customHeight="1" x14ac:dyDescent="0.2">
      <c r="A17" s="49"/>
      <c r="B17" s="49"/>
      <c r="C17" s="49"/>
      <c r="D17" s="50" t="s">
        <v>40</v>
      </c>
      <c r="E17" s="50"/>
      <c r="F17" s="50" t="s">
        <v>43</v>
      </c>
      <c r="G17" s="50"/>
      <c r="H17" s="50" t="s">
        <v>42</v>
      </c>
      <c r="I17" s="50"/>
      <c r="J17" s="50" t="s">
        <v>40</v>
      </c>
      <c r="K17" s="50"/>
      <c r="L17" s="50" t="s">
        <v>40</v>
      </c>
      <c r="M17" s="50"/>
      <c r="N17" s="50" t="s">
        <v>40</v>
      </c>
      <c r="O17" s="50"/>
      <c r="P17" s="50" t="s">
        <v>41</v>
      </c>
      <c r="Q17" s="50"/>
      <c r="R17" s="50" t="s">
        <v>40</v>
      </c>
      <c r="S17" s="50"/>
    </row>
    <row r="18" spans="1:19" ht="128.25" customHeight="1" x14ac:dyDescent="0.2">
      <c r="A18" s="49"/>
      <c r="B18" s="49"/>
      <c r="C18" s="49"/>
      <c r="D18" s="30" t="s">
        <v>39</v>
      </c>
      <c r="E18" s="30" t="s">
        <v>38</v>
      </c>
      <c r="F18" s="30" t="s">
        <v>39</v>
      </c>
      <c r="G18" s="30" t="s">
        <v>38</v>
      </c>
      <c r="H18" s="30" t="s">
        <v>39</v>
      </c>
      <c r="I18" s="30" t="s">
        <v>38</v>
      </c>
      <c r="J18" s="30" t="s">
        <v>39</v>
      </c>
      <c r="K18" s="30" t="s">
        <v>38</v>
      </c>
      <c r="L18" s="30" t="s">
        <v>39</v>
      </c>
      <c r="M18" s="30" t="s">
        <v>38</v>
      </c>
      <c r="N18" s="30" t="s">
        <v>39</v>
      </c>
      <c r="O18" s="30" t="s">
        <v>38</v>
      </c>
      <c r="P18" s="30" t="s">
        <v>39</v>
      </c>
      <c r="Q18" s="30" t="s">
        <v>38</v>
      </c>
      <c r="R18" s="30" t="s">
        <v>39</v>
      </c>
      <c r="S18" s="30" t="s">
        <v>38</v>
      </c>
    </row>
    <row r="19" spans="1:19" s="16" customFormat="1" ht="15.75" x14ac:dyDescent="0.25">
      <c r="A19" s="28">
        <v>1</v>
      </c>
      <c r="B19" s="29">
        <v>2</v>
      </c>
      <c r="C19" s="28">
        <v>3</v>
      </c>
      <c r="D19" s="27" t="s">
        <v>37</v>
      </c>
      <c r="E19" s="27" t="s">
        <v>36</v>
      </c>
      <c r="F19" s="27" t="s">
        <v>35</v>
      </c>
      <c r="G19" s="27" t="s">
        <v>34</v>
      </c>
      <c r="H19" s="27" t="s">
        <v>33</v>
      </c>
      <c r="I19" s="27" t="s">
        <v>32</v>
      </c>
      <c r="J19" s="27" t="s">
        <v>31</v>
      </c>
      <c r="K19" s="27" t="s">
        <v>30</v>
      </c>
      <c r="L19" s="27" t="s">
        <v>29</v>
      </c>
      <c r="M19" s="27" t="s">
        <v>28</v>
      </c>
      <c r="N19" s="27" t="s">
        <v>27</v>
      </c>
      <c r="O19" s="27" t="s">
        <v>26</v>
      </c>
      <c r="P19" s="27" t="s">
        <v>25</v>
      </c>
      <c r="Q19" s="27" t="s">
        <v>24</v>
      </c>
      <c r="R19" s="27" t="s">
        <v>23</v>
      </c>
      <c r="S19" s="27" t="s">
        <v>22</v>
      </c>
    </row>
    <row r="20" spans="1:19" s="16" customFormat="1" ht="31.5" x14ac:dyDescent="0.25">
      <c r="A20" s="26" t="s">
        <v>21</v>
      </c>
      <c r="B20" s="25" t="s">
        <v>20</v>
      </c>
      <c r="C20" s="24"/>
      <c r="D20" s="23">
        <f t="shared" ref="D20:R20" si="0">SUM(D21:D23)</f>
        <v>0</v>
      </c>
      <c r="E20" s="23">
        <f t="shared" si="0"/>
        <v>0</v>
      </c>
      <c r="F20" s="23">
        <f t="shared" si="0"/>
        <v>1.68</v>
      </c>
      <c r="G20" s="23">
        <f t="shared" si="0"/>
        <v>0</v>
      </c>
      <c r="H20" s="23">
        <f t="shared" si="0"/>
        <v>0.5</v>
      </c>
      <c r="I20" s="23">
        <f t="shared" si="0"/>
        <v>0</v>
      </c>
      <c r="J20" s="23">
        <f t="shared" si="0"/>
        <v>0</v>
      </c>
      <c r="K20" s="23">
        <f t="shared" si="0"/>
        <v>0</v>
      </c>
      <c r="L20" s="23">
        <f t="shared" si="0"/>
        <v>0</v>
      </c>
      <c r="M20" s="23">
        <f t="shared" si="0"/>
        <v>0</v>
      </c>
      <c r="N20" s="23">
        <f t="shared" si="0"/>
        <v>0</v>
      </c>
      <c r="O20" s="23">
        <f t="shared" si="0"/>
        <v>0</v>
      </c>
      <c r="P20" s="23">
        <f t="shared" si="0"/>
        <v>0</v>
      </c>
      <c r="Q20" s="23">
        <f t="shared" si="0"/>
        <v>0</v>
      </c>
      <c r="R20" s="23">
        <f t="shared" si="0"/>
        <v>0</v>
      </c>
      <c r="S20" s="23"/>
    </row>
    <row r="21" spans="1:19" s="16" customFormat="1" ht="31.5" x14ac:dyDescent="0.25">
      <c r="A21" s="15" t="s">
        <v>19</v>
      </c>
      <c r="B21" s="14" t="s">
        <v>18</v>
      </c>
      <c r="C21" s="13"/>
      <c r="D21" s="12">
        <f t="shared" ref="D21:S21" si="1">D24</f>
        <v>0</v>
      </c>
      <c r="E21" s="12">
        <f t="shared" si="1"/>
        <v>0</v>
      </c>
      <c r="F21" s="12">
        <f t="shared" si="1"/>
        <v>0</v>
      </c>
      <c r="G21" s="12">
        <f t="shared" si="1"/>
        <v>0</v>
      </c>
      <c r="H21" s="12">
        <f t="shared" si="1"/>
        <v>0</v>
      </c>
      <c r="I21" s="12">
        <f t="shared" si="1"/>
        <v>0</v>
      </c>
      <c r="J21" s="12">
        <f t="shared" si="1"/>
        <v>0</v>
      </c>
      <c r="K21" s="12">
        <f t="shared" si="1"/>
        <v>0</v>
      </c>
      <c r="L21" s="12">
        <f t="shared" si="1"/>
        <v>0</v>
      </c>
      <c r="M21" s="12">
        <f t="shared" si="1"/>
        <v>0</v>
      </c>
      <c r="N21" s="12">
        <f t="shared" si="1"/>
        <v>0</v>
      </c>
      <c r="O21" s="12">
        <f t="shared" si="1"/>
        <v>0</v>
      </c>
      <c r="P21" s="12">
        <f t="shared" si="1"/>
        <v>0</v>
      </c>
      <c r="Q21" s="12">
        <f t="shared" si="1"/>
        <v>0</v>
      </c>
      <c r="R21" s="12">
        <f t="shared" si="1"/>
        <v>0</v>
      </c>
      <c r="S21" s="12">
        <f t="shared" si="1"/>
        <v>0</v>
      </c>
    </row>
    <row r="22" spans="1:19" s="16" customFormat="1" ht="31.5" x14ac:dyDescent="0.25">
      <c r="A22" s="15" t="s">
        <v>17</v>
      </c>
      <c r="B22" s="14" t="s">
        <v>16</v>
      </c>
      <c r="C22" s="13"/>
      <c r="D22" s="12">
        <f t="shared" ref="D22:S22" si="2">D26</f>
        <v>0</v>
      </c>
      <c r="E22" s="12">
        <f t="shared" si="2"/>
        <v>0</v>
      </c>
      <c r="F22" s="12">
        <f t="shared" si="2"/>
        <v>1.68</v>
      </c>
      <c r="G22" s="12">
        <f t="shared" si="2"/>
        <v>0</v>
      </c>
      <c r="H22" s="12">
        <f t="shared" si="2"/>
        <v>0</v>
      </c>
      <c r="I22" s="12">
        <f t="shared" si="2"/>
        <v>0</v>
      </c>
      <c r="J22" s="12">
        <f t="shared" si="2"/>
        <v>0</v>
      </c>
      <c r="K22" s="12">
        <f t="shared" si="2"/>
        <v>0</v>
      </c>
      <c r="L22" s="12">
        <f t="shared" si="2"/>
        <v>0</v>
      </c>
      <c r="M22" s="12">
        <f t="shared" si="2"/>
        <v>0</v>
      </c>
      <c r="N22" s="12">
        <f t="shared" si="2"/>
        <v>0</v>
      </c>
      <c r="O22" s="12">
        <f t="shared" si="2"/>
        <v>0</v>
      </c>
      <c r="P22" s="12">
        <f t="shared" si="2"/>
        <v>0</v>
      </c>
      <c r="Q22" s="12">
        <f t="shared" si="2"/>
        <v>0</v>
      </c>
      <c r="R22" s="12">
        <f t="shared" si="2"/>
        <v>0</v>
      </c>
      <c r="S22" s="12">
        <f t="shared" si="2"/>
        <v>0</v>
      </c>
    </row>
    <row r="23" spans="1:19" s="16" customFormat="1" ht="31.5" x14ac:dyDescent="0.25">
      <c r="A23" s="15" t="s">
        <v>15</v>
      </c>
      <c r="B23" s="14" t="s">
        <v>14</v>
      </c>
      <c r="C23" s="13"/>
      <c r="D23" s="12">
        <f t="shared" ref="D23:S23" si="3">D29</f>
        <v>0</v>
      </c>
      <c r="E23" s="12">
        <f t="shared" si="3"/>
        <v>0</v>
      </c>
      <c r="F23" s="12">
        <f t="shared" si="3"/>
        <v>0</v>
      </c>
      <c r="G23" s="12">
        <f t="shared" si="3"/>
        <v>0</v>
      </c>
      <c r="H23" s="12">
        <f t="shared" si="3"/>
        <v>0.5</v>
      </c>
      <c r="I23" s="12">
        <f t="shared" si="3"/>
        <v>0</v>
      </c>
      <c r="J23" s="12">
        <f t="shared" si="3"/>
        <v>0</v>
      </c>
      <c r="K23" s="12">
        <f t="shared" si="3"/>
        <v>0</v>
      </c>
      <c r="L23" s="12">
        <f t="shared" si="3"/>
        <v>0</v>
      </c>
      <c r="M23" s="12">
        <f t="shared" si="3"/>
        <v>0</v>
      </c>
      <c r="N23" s="12">
        <f t="shared" si="3"/>
        <v>0</v>
      </c>
      <c r="O23" s="12">
        <f t="shared" si="3"/>
        <v>0</v>
      </c>
      <c r="P23" s="12">
        <f t="shared" si="3"/>
        <v>0</v>
      </c>
      <c r="Q23" s="12">
        <f t="shared" si="3"/>
        <v>0</v>
      </c>
      <c r="R23" s="12">
        <f t="shared" si="3"/>
        <v>0</v>
      </c>
      <c r="S23" s="12">
        <f t="shared" si="3"/>
        <v>0</v>
      </c>
    </row>
    <row r="24" spans="1:19" s="16" customFormat="1" ht="31.5" x14ac:dyDescent="0.25">
      <c r="A24" s="10">
        <v>0</v>
      </c>
      <c r="B24" s="18" t="s">
        <v>13</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x14ac:dyDescent="0.25">
      <c r="A25" s="10"/>
      <c r="B25" s="18" t="s">
        <v>12</v>
      </c>
      <c r="C25" s="21"/>
      <c r="D25" s="19"/>
      <c r="E25" s="19"/>
      <c r="F25" s="20"/>
      <c r="G25" s="20"/>
      <c r="H25" s="19"/>
      <c r="I25" s="19"/>
      <c r="J25" s="19"/>
      <c r="K25" s="19"/>
      <c r="L25" s="19"/>
      <c r="M25" s="19"/>
      <c r="N25" s="19"/>
      <c r="O25" s="19"/>
      <c r="P25" s="19"/>
      <c r="Q25" s="19"/>
      <c r="R25" s="19"/>
      <c r="S25" s="19"/>
    </row>
    <row r="26" spans="1:19" s="16" customFormat="1" ht="47.25" x14ac:dyDescent="0.25">
      <c r="A26" s="15" t="s">
        <v>11</v>
      </c>
      <c r="B26" s="14" t="s">
        <v>10</v>
      </c>
      <c r="C26" s="13"/>
      <c r="D26" s="12">
        <f t="shared" ref="D26:S26" si="4">D27</f>
        <v>0</v>
      </c>
      <c r="E26" s="12">
        <f t="shared" si="4"/>
        <v>0</v>
      </c>
      <c r="F26" s="12">
        <f t="shared" si="4"/>
        <v>1.68</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x14ac:dyDescent="0.25">
      <c r="A27" s="15" t="s">
        <v>9</v>
      </c>
      <c r="B27" s="14" t="s">
        <v>8</v>
      </c>
      <c r="C27" s="13"/>
      <c r="D27" s="12">
        <f t="shared" ref="D27:S27" si="5">SUM(D28)</f>
        <v>0</v>
      </c>
      <c r="E27" s="12">
        <f t="shared" si="5"/>
        <v>0</v>
      </c>
      <c r="F27" s="12">
        <f t="shared" si="5"/>
        <v>1.68</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x14ac:dyDescent="0.25">
      <c r="A28" s="10" t="s">
        <v>7</v>
      </c>
      <c r="B28" s="18" t="s">
        <v>6</v>
      </c>
      <c r="C28" s="11" t="s">
        <v>5</v>
      </c>
      <c r="D28" s="17">
        <v>0</v>
      </c>
      <c r="E28" s="17">
        <v>0</v>
      </c>
      <c r="F28" s="41">
        <v>1.68</v>
      </c>
      <c r="G28" s="17">
        <v>0</v>
      </c>
      <c r="H28" s="17">
        <v>0</v>
      </c>
      <c r="I28" s="17">
        <v>0</v>
      </c>
      <c r="J28" s="17">
        <v>0</v>
      </c>
      <c r="K28" s="17">
        <v>0</v>
      </c>
      <c r="L28" s="17">
        <v>0</v>
      </c>
      <c r="M28" s="17">
        <v>0</v>
      </c>
      <c r="N28" s="17">
        <v>0</v>
      </c>
      <c r="O28" s="17">
        <v>0</v>
      </c>
      <c r="P28" s="17">
        <v>0</v>
      </c>
      <c r="Q28" s="17">
        <v>0</v>
      </c>
      <c r="R28" s="17">
        <v>0</v>
      </c>
      <c r="S28" s="17">
        <v>0</v>
      </c>
    </row>
    <row r="29" spans="1:19" ht="31.5" x14ac:dyDescent="0.2">
      <c r="A29" s="15" t="s">
        <v>4</v>
      </c>
      <c r="B29" s="14" t="s">
        <v>3</v>
      </c>
      <c r="C29" s="13"/>
      <c r="D29" s="12">
        <f t="shared" ref="D29:S29" si="6">SUM(D30:D30)</f>
        <v>0</v>
      </c>
      <c r="E29" s="12">
        <f t="shared" si="6"/>
        <v>0</v>
      </c>
      <c r="F29" s="12">
        <f t="shared" si="6"/>
        <v>0</v>
      </c>
      <c r="G29" s="12">
        <f t="shared" si="6"/>
        <v>0</v>
      </c>
      <c r="H29" s="12">
        <f t="shared" si="6"/>
        <v>0.5</v>
      </c>
      <c r="I29" s="12">
        <f t="shared" si="6"/>
        <v>0</v>
      </c>
      <c r="J29" s="12">
        <f t="shared" si="6"/>
        <v>0</v>
      </c>
      <c r="K29" s="12">
        <f t="shared" si="6"/>
        <v>0</v>
      </c>
      <c r="L29" s="12">
        <f t="shared" si="6"/>
        <v>0</v>
      </c>
      <c r="M29" s="12">
        <f t="shared" si="6"/>
        <v>0</v>
      </c>
      <c r="N29" s="12">
        <f t="shared" si="6"/>
        <v>0</v>
      </c>
      <c r="O29" s="12">
        <f t="shared" si="6"/>
        <v>0</v>
      </c>
      <c r="P29" s="12">
        <f t="shared" si="6"/>
        <v>0</v>
      </c>
      <c r="Q29" s="12">
        <f t="shared" si="6"/>
        <v>0</v>
      </c>
      <c r="R29" s="12">
        <f t="shared" si="6"/>
        <v>0</v>
      </c>
      <c r="S29" s="12">
        <f t="shared" si="6"/>
        <v>0</v>
      </c>
    </row>
    <row r="30" spans="1:19" ht="63" x14ac:dyDescent="0.2">
      <c r="A30" s="10" t="s">
        <v>2</v>
      </c>
      <c r="B30" s="39" t="s">
        <v>62</v>
      </c>
      <c r="C30" s="9" t="s">
        <v>64</v>
      </c>
      <c r="D30" s="40">
        <v>0</v>
      </c>
      <c r="E30" s="8">
        <v>0</v>
      </c>
      <c r="F30" s="8">
        <v>0</v>
      </c>
      <c r="G30" s="8">
        <v>0</v>
      </c>
      <c r="H30" s="42">
        <v>0.5</v>
      </c>
      <c r="I30" s="8">
        <v>0</v>
      </c>
      <c r="J30" s="7">
        <v>0</v>
      </c>
      <c r="K30" s="7">
        <v>0</v>
      </c>
      <c r="L30" s="7">
        <v>0</v>
      </c>
      <c r="M30" s="7">
        <v>0</v>
      </c>
      <c r="N30" s="7">
        <v>0</v>
      </c>
      <c r="O30" s="7">
        <v>0</v>
      </c>
      <c r="P30" s="8">
        <v>0</v>
      </c>
      <c r="Q30" s="8">
        <v>0</v>
      </c>
      <c r="R30" s="7">
        <v>0</v>
      </c>
      <c r="S30" s="7">
        <v>0</v>
      </c>
    </row>
    <row r="32" spans="1:19" s="2" customFormat="1" ht="15.75" x14ac:dyDescent="0.25">
      <c r="B32" s="51" t="s">
        <v>1</v>
      </c>
      <c r="C32" s="51"/>
      <c r="D32" s="51"/>
      <c r="F32" s="3"/>
      <c r="G32" s="3"/>
      <c r="H32" s="6" t="s">
        <v>0</v>
      </c>
      <c r="I32" s="3"/>
      <c r="J32" s="3"/>
      <c r="K32" s="3"/>
    </row>
    <row r="33" spans="2:11" s="2" customFormat="1" ht="15" x14ac:dyDescent="0.25">
      <c r="B33" s="3"/>
      <c r="C33" s="3"/>
      <c r="D33" s="3"/>
      <c r="E33" s="3"/>
      <c r="F33" s="3"/>
      <c r="G33" s="3"/>
      <c r="H33" s="3"/>
      <c r="I33" s="3"/>
      <c r="J33" s="3"/>
      <c r="K33" s="3"/>
    </row>
    <row r="34" spans="2:11" s="2" customFormat="1" ht="15" x14ac:dyDescent="0.25">
      <c r="B34" s="3"/>
      <c r="C34" s="3"/>
      <c r="D34" s="3"/>
      <c r="E34" s="3"/>
      <c r="F34" s="3"/>
      <c r="G34" s="3"/>
      <c r="H34" s="3"/>
      <c r="I34" s="3"/>
      <c r="J34" s="3"/>
      <c r="K34" s="3"/>
    </row>
    <row r="35" spans="2:11" s="2" customFormat="1" ht="15" x14ac:dyDescent="0.25">
      <c r="B35" s="3"/>
      <c r="C35" s="3"/>
      <c r="D35" s="3"/>
      <c r="E35" s="3"/>
      <c r="F35" s="3"/>
      <c r="G35" s="3"/>
      <c r="H35" s="3"/>
      <c r="I35" s="3"/>
      <c r="J35" s="3"/>
      <c r="K35" s="3"/>
    </row>
    <row r="36" spans="2:11" s="2" customFormat="1" ht="15.75" x14ac:dyDescent="0.25">
      <c r="B36" s="5" t="s">
        <v>63</v>
      </c>
      <c r="C36" s="5"/>
      <c r="D36" s="4"/>
      <c r="E36" s="4"/>
      <c r="F36" s="4"/>
      <c r="G36" s="4"/>
      <c r="H36" s="3"/>
      <c r="I36" s="3"/>
      <c r="J36" s="3"/>
      <c r="K36" s="3"/>
    </row>
    <row r="37" spans="2:11" s="2" customFormat="1" ht="15" x14ac:dyDescent="0.25">
      <c r="B37" s="3"/>
      <c r="C37" s="3"/>
      <c r="D37" s="3"/>
      <c r="E37" s="3"/>
      <c r="F37" s="3"/>
      <c r="G37" s="3"/>
      <c r="H37" s="3"/>
      <c r="I37" s="3"/>
      <c r="J37" s="3"/>
      <c r="K37" s="3"/>
    </row>
  </sheetData>
  <mergeCells count="29">
    <mergeCell ref="B32:D32"/>
    <mergeCell ref="R16:S16"/>
    <mergeCell ref="J16:K16"/>
    <mergeCell ref="G2:H2"/>
    <mergeCell ref="A4:S4"/>
    <mergeCell ref="A7:S7"/>
    <mergeCell ref="A8:S8"/>
    <mergeCell ref="A5:S5"/>
    <mergeCell ref="A12:S12"/>
    <mergeCell ref="A10:S10"/>
    <mergeCell ref="A13:S13"/>
    <mergeCell ref="R17:S17"/>
    <mergeCell ref="A14:S14"/>
    <mergeCell ref="A15:A18"/>
    <mergeCell ref="B15:B18"/>
    <mergeCell ref="C15:C18"/>
    <mergeCell ref="D15:S15"/>
    <mergeCell ref="N16:O16"/>
    <mergeCell ref="D17:E17"/>
    <mergeCell ref="N17:O17"/>
    <mergeCell ref="D16:E16"/>
    <mergeCell ref="H17:I17"/>
    <mergeCell ref="P16:Q16"/>
    <mergeCell ref="L17:M17"/>
    <mergeCell ref="F17:G17"/>
    <mergeCell ref="J17:K17"/>
    <mergeCell ref="P17:Q17"/>
    <mergeCell ref="F16:I16"/>
    <mergeCell ref="L16:M16"/>
  </mergeCells>
  <pageMargins left="0.70866141732283472" right="0.70866141732283472" top="0.74803149606299213" bottom="0.74803149606299213" header="0.31496062992125984" footer="0.31496062992125984"/>
  <pageSetup paperSize="9" scale="2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9"/>
  <sheetViews>
    <sheetView tabSelected="1" view="pageBreakPreview" zoomScale="60" zoomScaleNormal="70" workbookViewId="0">
      <selection activeCell="D26" sqref="D26"/>
    </sheetView>
  </sheetViews>
  <sheetFormatPr defaultColWidth="9" defaultRowHeight="15.75" x14ac:dyDescent="0.25"/>
  <cols>
    <col min="1" max="1" width="8.875" style="588" customWidth="1"/>
    <col min="2" max="2" width="74.625" style="587" customWidth="1"/>
    <col min="3" max="3" width="10.75" style="586" customWidth="1"/>
    <col min="4" max="4" width="12.625" style="585" customWidth="1"/>
    <col min="5" max="5" width="13.375" style="585" customWidth="1"/>
    <col min="6" max="6" width="15.375" style="585" customWidth="1"/>
    <col min="7" max="18" width="13.75" style="585" customWidth="1"/>
    <col min="19" max="19" width="91.875" style="585" customWidth="1"/>
    <col min="20" max="20" width="157.375" style="585" customWidth="1"/>
    <col min="21" max="260" width="9" style="585"/>
    <col min="261" max="261" width="8.875" style="585" customWidth="1"/>
    <col min="262" max="262" width="74.625" style="585" customWidth="1"/>
    <col min="263" max="263" width="10.75" style="585" customWidth="1"/>
    <col min="264" max="264" width="8.375" style="585" bestFit="1" customWidth="1"/>
    <col min="265" max="265" width="8.625" style="585" customWidth="1"/>
    <col min="266" max="266" width="9" style="585" customWidth="1"/>
    <col min="267" max="267" width="13.375" style="585" customWidth="1"/>
    <col min="268" max="268" width="17.875" style="585" customWidth="1"/>
    <col min="269" max="269" width="13.25" style="585" customWidth="1"/>
    <col min="270" max="270" width="17.375" style="585" customWidth="1"/>
    <col min="271" max="271" width="13.125" style="585" customWidth="1"/>
    <col min="272" max="272" width="16.5" style="585" customWidth="1"/>
    <col min="273" max="273" width="13.25" style="585" customWidth="1"/>
    <col min="274" max="274" width="17.125" style="585" customWidth="1"/>
    <col min="275" max="275" width="91.875" style="585" customWidth="1"/>
    <col min="276" max="276" width="157.375" style="585" customWidth="1"/>
    <col min="277" max="516" width="9" style="585"/>
    <col min="517" max="517" width="8.875" style="585" customWidth="1"/>
    <col min="518" max="518" width="74.625" style="585" customWidth="1"/>
    <col min="519" max="519" width="10.75" style="585" customWidth="1"/>
    <col min="520" max="520" width="8.375" style="585" bestFit="1" customWidth="1"/>
    <col min="521" max="521" width="8.625" style="585" customWidth="1"/>
    <col min="522" max="522" width="9" style="585" customWidth="1"/>
    <col min="523" max="523" width="13.375" style="585" customWidth="1"/>
    <col min="524" max="524" width="17.875" style="585" customWidth="1"/>
    <col min="525" max="525" width="13.25" style="585" customWidth="1"/>
    <col min="526" max="526" width="17.375" style="585" customWidth="1"/>
    <col min="527" max="527" width="13.125" style="585" customWidth="1"/>
    <col min="528" max="528" width="16.5" style="585" customWidth="1"/>
    <col min="529" max="529" width="13.25" style="585" customWidth="1"/>
    <col min="530" max="530" width="17.125" style="585" customWidth="1"/>
    <col min="531" max="531" width="91.875" style="585" customWidth="1"/>
    <col min="532" max="532" width="157.375" style="585" customWidth="1"/>
    <col min="533" max="772" width="9" style="585"/>
    <col min="773" max="773" width="8.875" style="585" customWidth="1"/>
    <col min="774" max="774" width="74.625" style="585" customWidth="1"/>
    <col min="775" max="775" width="10.75" style="585" customWidth="1"/>
    <col min="776" max="776" width="8.375" style="585" bestFit="1" customWidth="1"/>
    <col min="777" max="777" width="8.625" style="585" customWidth="1"/>
    <col min="778" max="778" width="9" style="585" customWidth="1"/>
    <col min="779" max="779" width="13.375" style="585" customWidth="1"/>
    <col min="780" max="780" width="17.875" style="585" customWidth="1"/>
    <col min="781" max="781" width="13.25" style="585" customWidth="1"/>
    <col min="782" max="782" width="17.375" style="585" customWidth="1"/>
    <col min="783" max="783" width="13.125" style="585" customWidth="1"/>
    <col min="784" max="784" width="16.5" style="585" customWidth="1"/>
    <col min="785" max="785" width="13.25" style="585" customWidth="1"/>
    <col min="786" max="786" width="17.125" style="585" customWidth="1"/>
    <col min="787" max="787" width="91.875" style="585" customWidth="1"/>
    <col min="788" max="788" width="157.375" style="585" customWidth="1"/>
    <col min="789" max="1028" width="9" style="585"/>
    <col min="1029" max="1029" width="8.875" style="585" customWidth="1"/>
    <col min="1030" max="1030" width="74.625" style="585" customWidth="1"/>
    <col min="1031" max="1031" width="10.75" style="585" customWidth="1"/>
    <col min="1032" max="1032" width="8.375" style="585" bestFit="1" customWidth="1"/>
    <col min="1033" max="1033" width="8.625" style="585" customWidth="1"/>
    <col min="1034" max="1034" width="9" style="585" customWidth="1"/>
    <col min="1035" max="1035" width="13.375" style="585" customWidth="1"/>
    <col min="1036" max="1036" width="17.875" style="585" customWidth="1"/>
    <col min="1037" max="1037" width="13.25" style="585" customWidth="1"/>
    <col min="1038" max="1038" width="17.375" style="585" customWidth="1"/>
    <col min="1039" max="1039" width="13.125" style="585" customWidth="1"/>
    <col min="1040" max="1040" width="16.5" style="585" customWidth="1"/>
    <col min="1041" max="1041" width="13.25" style="585" customWidth="1"/>
    <col min="1042" max="1042" width="17.125" style="585" customWidth="1"/>
    <col min="1043" max="1043" width="91.875" style="585" customWidth="1"/>
    <col min="1044" max="1044" width="157.375" style="585" customWidth="1"/>
    <col min="1045" max="1284" width="9" style="585"/>
    <col min="1285" max="1285" width="8.875" style="585" customWidth="1"/>
    <col min="1286" max="1286" width="74.625" style="585" customWidth="1"/>
    <col min="1287" max="1287" width="10.75" style="585" customWidth="1"/>
    <col min="1288" max="1288" width="8.375" style="585" bestFit="1" customWidth="1"/>
    <col min="1289" max="1289" width="8.625" style="585" customWidth="1"/>
    <col min="1290" max="1290" width="9" style="585" customWidth="1"/>
    <col min="1291" max="1291" width="13.375" style="585" customWidth="1"/>
    <col min="1292" max="1292" width="17.875" style="585" customWidth="1"/>
    <col min="1293" max="1293" width="13.25" style="585" customWidth="1"/>
    <col min="1294" max="1294" width="17.375" style="585" customWidth="1"/>
    <col min="1295" max="1295" width="13.125" style="585" customWidth="1"/>
    <col min="1296" max="1296" width="16.5" style="585" customWidth="1"/>
    <col min="1297" max="1297" width="13.25" style="585" customWidth="1"/>
    <col min="1298" max="1298" width="17.125" style="585" customWidth="1"/>
    <col min="1299" max="1299" width="91.875" style="585" customWidth="1"/>
    <col min="1300" max="1300" width="157.375" style="585" customWidth="1"/>
    <col min="1301" max="1540" width="9" style="585"/>
    <col min="1541" max="1541" width="8.875" style="585" customWidth="1"/>
    <col min="1542" max="1542" width="74.625" style="585" customWidth="1"/>
    <col min="1543" max="1543" width="10.75" style="585" customWidth="1"/>
    <col min="1544" max="1544" width="8.375" style="585" bestFit="1" customWidth="1"/>
    <col min="1545" max="1545" width="8.625" style="585" customWidth="1"/>
    <col min="1546" max="1546" width="9" style="585" customWidth="1"/>
    <col min="1547" max="1547" width="13.375" style="585" customWidth="1"/>
    <col min="1548" max="1548" width="17.875" style="585" customWidth="1"/>
    <col min="1549" max="1549" width="13.25" style="585" customWidth="1"/>
    <col min="1550" max="1550" width="17.375" style="585" customWidth="1"/>
    <col min="1551" max="1551" width="13.125" style="585" customWidth="1"/>
    <col min="1552" max="1552" width="16.5" style="585" customWidth="1"/>
    <col min="1553" max="1553" width="13.25" style="585" customWidth="1"/>
    <col min="1554" max="1554" width="17.125" style="585" customWidth="1"/>
    <col min="1555" max="1555" width="91.875" style="585" customWidth="1"/>
    <col min="1556" max="1556" width="157.375" style="585" customWidth="1"/>
    <col min="1557" max="1796" width="9" style="585"/>
    <col min="1797" max="1797" width="8.875" style="585" customWidth="1"/>
    <col min="1798" max="1798" width="74.625" style="585" customWidth="1"/>
    <col min="1799" max="1799" width="10.75" style="585" customWidth="1"/>
    <col min="1800" max="1800" width="8.375" style="585" bestFit="1" customWidth="1"/>
    <col min="1801" max="1801" width="8.625" style="585" customWidth="1"/>
    <col min="1802" max="1802" width="9" style="585" customWidth="1"/>
    <col min="1803" max="1803" width="13.375" style="585" customWidth="1"/>
    <col min="1804" max="1804" width="17.875" style="585" customWidth="1"/>
    <col min="1805" max="1805" width="13.25" style="585" customWidth="1"/>
    <col min="1806" max="1806" width="17.375" style="585" customWidth="1"/>
    <col min="1807" max="1807" width="13.125" style="585" customWidth="1"/>
    <col min="1808" max="1808" width="16.5" style="585" customWidth="1"/>
    <col min="1809" max="1809" width="13.25" style="585" customWidth="1"/>
    <col min="1810" max="1810" width="17.125" style="585" customWidth="1"/>
    <col min="1811" max="1811" width="91.875" style="585" customWidth="1"/>
    <col min="1812" max="1812" width="157.375" style="585" customWidth="1"/>
    <col min="1813" max="2052" width="9" style="585"/>
    <col min="2053" max="2053" width="8.875" style="585" customWidth="1"/>
    <col min="2054" max="2054" width="74.625" style="585" customWidth="1"/>
    <col min="2055" max="2055" width="10.75" style="585" customWidth="1"/>
    <col min="2056" max="2056" width="8.375" style="585" bestFit="1" customWidth="1"/>
    <col min="2057" max="2057" width="8.625" style="585" customWidth="1"/>
    <col min="2058" max="2058" width="9" style="585" customWidth="1"/>
    <col min="2059" max="2059" width="13.375" style="585" customWidth="1"/>
    <col min="2060" max="2060" width="17.875" style="585" customWidth="1"/>
    <col min="2061" max="2061" width="13.25" style="585" customWidth="1"/>
    <col min="2062" max="2062" width="17.375" style="585" customWidth="1"/>
    <col min="2063" max="2063" width="13.125" style="585" customWidth="1"/>
    <col min="2064" max="2064" width="16.5" style="585" customWidth="1"/>
    <col min="2065" max="2065" width="13.25" style="585" customWidth="1"/>
    <col min="2066" max="2066" width="17.125" style="585" customWidth="1"/>
    <col min="2067" max="2067" width="91.875" style="585" customWidth="1"/>
    <col min="2068" max="2068" width="157.375" style="585" customWidth="1"/>
    <col min="2069" max="2308" width="9" style="585"/>
    <col min="2309" max="2309" width="8.875" style="585" customWidth="1"/>
    <col min="2310" max="2310" width="74.625" style="585" customWidth="1"/>
    <col min="2311" max="2311" width="10.75" style="585" customWidth="1"/>
    <col min="2312" max="2312" width="8.375" style="585" bestFit="1" customWidth="1"/>
    <col min="2313" max="2313" width="8.625" style="585" customWidth="1"/>
    <col min="2314" max="2314" width="9" style="585" customWidth="1"/>
    <col min="2315" max="2315" width="13.375" style="585" customWidth="1"/>
    <col min="2316" max="2316" width="17.875" style="585" customWidth="1"/>
    <col min="2317" max="2317" width="13.25" style="585" customWidth="1"/>
    <col min="2318" max="2318" width="17.375" style="585" customWidth="1"/>
    <col min="2319" max="2319" width="13.125" style="585" customWidth="1"/>
    <col min="2320" max="2320" width="16.5" style="585" customWidth="1"/>
    <col min="2321" max="2321" width="13.25" style="585" customWidth="1"/>
    <col min="2322" max="2322" width="17.125" style="585" customWidth="1"/>
    <col min="2323" max="2323" width="91.875" style="585" customWidth="1"/>
    <col min="2324" max="2324" width="157.375" style="585" customWidth="1"/>
    <col min="2325" max="2564" width="9" style="585"/>
    <col min="2565" max="2565" width="8.875" style="585" customWidth="1"/>
    <col min="2566" max="2566" width="74.625" style="585" customWidth="1"/>
    <col min="2567" max="2567" width="10.75" style="585" customWidth="1"/>
    <col min="2568" max="2568" width="8.375" style="585" bestFit="1" customWidth="1"/>
    <col min="2569" max="2569" width="8.625" style="585" customWidth="1"/>
    <col min="2570" max="2570" width="9" style="585" customWidth="1"/>
    <col min="2571" max="2571" width="13.375" style="585" customWidth="1"/>
    <col min="2572" max="2572" width="17.875" style="585" customWidth="1"/>
    <col min="2573" max="2573" width="13.25" style="585" customWidth="1"/>
    <col min="2574" max="2574" width="17.375" style="585" customWidth="1"/>
    <col min="2575" max="2575" width="13.125" style="585" customWidth="1"/>
    <col min="2576" max="2576" width="16.5" style="585" customWidth="1"/>
    <col min="2577" max="2577" width="13.25" style="585" customWidth="1"/>
    <col min="2578" max="2578" width="17.125" style="585" customWidth="1"/>
    <col min="2579" max="2579" width="91.875" style="585" customWidth="1"/>
    <col min="2580" max="2580" width="157.375" style="585" customWidth="1"/>
    <col min="2581" max="2820" width="9" style="585"/>
    <col min="2821" max="2821" width="8.875" style="585" customWidth="1"/>
    <col min="2822" max="2822" width="74.625" style="585" customWidth="1"/>
    <col min="2823" max="2823" width="10.75" style="585" customWidth="1"/>
    <col min="2824" max="2824" width="8.375" style="585" bestFit="1" customWidth="1"/>
    <col min="2825" max="2825" width="8.625" style="585" customWidth="1"/>
    <col min="2826" max="2826" width="9" style="585" customWidth="1"/>
    <col min="2827" max="2827" width="13.375" style="585" customWidth="1"/>
    <col min="2828" max="2828" width="17.875" style="585" customWidth="1"/>
    <col min="2829" max="2829" width="13.25" style="585" customWidth="1"/>
    <col min="2830" max="2830" width="17.375" style="585" customWidth="1"/>
    <col min="2831" max="2831" width="13.125" style="585" customWidth="1"/>
    <col min="2832" max="2832" width="16.5" style="585" customWidth="1"/>
    <col min="2833" max="2833" width="13.25" style="585" customWidth="1"/>
    <col min="2834" max="2834" width="17.125" style="585" customWidth="1"/>
    <col min="2835" max="2835" width="91.875" style="585" customWidth="1"/>
    <col min="2836" max="2836" width="157.375" style="585" customWidth="1"/>
    <col min="2837" max="3076" width="9" style="585"/>
    <col min="3077" max="3077" width="8.875" style="585" customWidth="1"/>
    <col min="3078" max="3078" width="74.625" style="585" customWidth="1"/>
    <col min="3079" max="3079" width="10.75" style="585" customWidth="1"/>
    <col min="3080" max="3080" width="8.375" style="585" bestFit="1" customWidth="1"/>
    <col min="3081" max="3081" width="8.625" style="585" customWidth="1"/>
    <col min="3082" max="3082" width="9" style="585" customWidth="1"/>
    <col min="3083" max="3083" width="13.375" style="585" customWidth="1"/>
    <col min="3084" max="3084" width="17.875" style="585" customWidth="1"/>
    <col min="3085" max="3085" width="13.25" style="585" customWidth="1"/>
    <col min="3086" max="3086" width="17.375" style="585" customWidth="1"/>
    <col min="3087" max="3087" width="13.125" style="585" customWidth="1"/>
    <col min="3088" max="3088" width="16.5" style="585" customWidth="1"/>
    <col min="3089" max="3089" width="13.25" style="585" customWidth="1"/>
    <col min="3090" max="3090" width="17.125" style="585" customWidth="1"/>
    <col min="3091" max="3091" width="91.875" style="585" customWidth="1"/>
    <col min="3092" max="3092" width="157.375" style="585" customWidth="1"/>
    <col min="3093" max="3332" width="9" style="585"/>
    <col min="3333" max="3333" width="8.875" style="585" customWidth="1"/>
    <col min="3334" max="3334" width="74.625" style="585" customWidth="1"/>
    <col min="3335" max="3335" width="10.75" style="585" customWidth="1"/>
    <col min="3336" max="3336" width="8.375" style="585" bestFit="1" customWidth="1"/>
    <col min="3337" max="3337" width="8.625" style="585" customWidth="1"/>
    <col min="3338" max="3338" width="9" style="585" customWidth="1"/>
    <col min="3339" max="3339" width="13.375" style="585" customWidth="1"/>
    <col min="3340" max="3340" width="17.875" style="585" customWidth="1"/>
    <col min="3341" max="3341" width="13.25" style="585" customWidth="1"/>
    <col min="3342" max="3342" width="17.375" style="585" customWidth="1"/>
    <col min="3343" max="3343" width="13.125" style="585" customWidth="1"/>
    <col min="3344" max="3344" width="16.5" style="585" customWidth="1"/>
    <col min="3345" max="3345" width="13.25" style="585" customWidth="1"/>
    <col min="3346" max="3346" width="17.125" style="585" customWidth="1"/>
    <col min="3347" max="3347" width="91.875" style="585" customWidth="1"/>
    <col min="3348" max="3348" width="157.375" style="585" customWidth="1"/>
    <col min="3349" max="3588" width="9" style="585"/>
    <col min="3589" max="3589" width="8.875" style="585" customWidth="1"/>
    <col min="3590" max="3590" width="74.625" style="585" customWidth="1"/>
    <col min="3591" max="3591" width="10.75" style="585" customWidth="1"/>
    <col min="3592" max="3592" width="8.375" style="585" bestFit="1" customWidth="1"/>
    <col min="3593" max="3593" width="8.625" style="585" customWidth="1"/>
    <col min="3594" max="3594" width="9" style="585" customWidth="1"/>
    <col min="3595" max="3595" width="13.375" style="585" customWidth="1"/>
    <col min="3596" max="3596" width="17.875" style="585" customWidth="1"/>
    <col min="3597" max="3597" width="13.25" style="585" customWidth="1"/>
    <col min="3598" max="3598" width="17.375" style="585" customWidth="1"/>
    <col min="3599" max="3599" width="13.125" style="585" customWidth="1"/>
    <col min="3600" max="3600" width="16.5" style="585" customWidth="1"/>
    <col min="3601" max="3601" width="13.25" style="585" customWidth="1"/>
    <col min="3602" max="3602" width="17.125" style="585" customWidth="1"/>
    <col min="3603" max="3603" width="91.875" style="585" customWidth="1"/>
    <col min="3604" max="3604" width="157.375" style="585" customWidth="1"/>
    <col min="3605" max="3844" width="9" style="585"/>
    <col min="3845" max="3845" width="8.875" style="585" customWidth="1"/>
    <col min="3846" max="3846" width="74.625" style="585" customWidth="1"/>
    <col min="3847" max="3847" width="10.75" style="585" customWidth="1"/>
    <col min="3848" max="3848" width="8.375" style="585" bestFit="1" customWidth="1"/>
    <col min="3849" max="3849" width="8.625" style="585" customWidth="1"/>
    <col min="3850" max="3850" width="9" style="585" customWidth="1"/>
    <col min="3851" max="3851" width="13.375" style="585" customWidth="1"/>
    <col min="3852" max="3852" width="17.875" style="585" customWidth="1"/>
    <col min="3853" max="3853" width="13.25" style="585" customWidth="1"/>
    <col min="3854" max="3854" width="17.375" style="585" customWidth="1"/>
    <col min="3855" max="3855" width="13.125" style="585" customWidth="1"/>
    <col min="3856" max="3856" width="16.5" style="585" customWidth="1"/>
    <col min="3857" max="3857" width="13.25" style="585" customWidth="1"/>
    <col min="3858" max="3858" width="17.125" style="585" customWidth="1"/>
    <col min="3859" max="3859" width="91.875" style="585" customWidth="1"/>
    <col min="3860" max="3860" width="157.375" style="585" customWidth="1"/>
    <col min="3861" max="4100" width="9" style="585"/>
    <col min="4101" max="4101" width="8.875" style="585" customWidth="1"/>
    <col min="4102" max="4102" width="74.625" style="585" customWidth="1"/>
    <col min="4103" max="4103" width="10.75" style="585" customWidth="1"/>
    <col min="4104" max="4104" width="8.375" style="585" bestFit="1" customWidth="1"/>
    <col min="4105" max="4105" width="8.625" style="585" customWidth="1"/>
    <col min="4106" max="4106" width="9" style="585" customWidth="1"/>
    <col min="4107" max="4107" width="13.375" style="585" customWidth="1"/>
    <col min="4108" max="4108" width="17.875" style="585" customWidth="1"/>
    <col min="4109" max="4109" width="13.25" style="585" customWidth="1"/>
    <col min="4110" max="4110" width="17.375" style="585" customWidth="1"/>
    <col min="4111" max="4111" width="13.125" style="585" customWidth="1"/>
    <col min="4112" max="4112" width="16.5" style="585" customWidth="1"/>
    <col min="4113" max="4113" width="13.25" style="585" customWidth="1"/>
    <col min="4114" max="4114" width="17.125" style="585" customWidth="1"/>
    <col min="4115" max="4115" width="91.875" style="585" customWidth="1"/>
    <col min="4116" max="4116" width="157.375" style="585" customWidth="1"/>
    <col min="4117" max="4356" width="9" style="585"/>
    <col min="4357" max="4357" width="8.875" style="585" customWidth="1"/>
    <col min="4358" max="4358" width="74.625" style="585" customWidth="1"/>
    <col min="4359" max="4359" width="10.75" style="585" customWidth="1"/>
    <col min="4360" max="4360" width="8.375" style="585" bestFit="1" customWidth="1"/>
    <col min="4361" max="4361" width="8.625" style="585" customWidth="1"/>
    <col min="4362" max="4362" width="9" style="585" customWidth="1"/>
    <col min="4363" max="4363" width="13.375" style="585" customWidth="1"/>
    <col min="4364" max="4364" width="17.875" style="585" customWidth="1"/>
    <col min="4365" max="4365" width="13.25" style="585" customWidth="1"/>
    <col min="4366" max="4366" width="17.375" style="585" customWidth="1"/>
    <col min="4367" max="4367" width="13.125" style="585" customWidth="1"/>
    <col min="4368" max="4368" width="16.5" style="585" customWidth="1"/>
    <col min="4369" max="4369" width="13.25" style="585" customWidth="1"/>
    <col min="4370" max="4370" width="17.125" style="585" customWidth="1"/>
    <col min="4371" max="4371" width="91.875" style="585" customWidth="1"/>
    <col min="4372" max="4372" width="157.375" style="585" customWidth="1"/>
    <col min="4373" max="4612" width="9" style="585"/>
    <col min="4613" max="4613" width="8.875" style="585" customWidth="1"/>
    <col min="4614" max="4614" width="74.625" style="585" customWidth="1"/>
    <col min="4615" max="4615" width="10.75" style="585" customWidth="1"/>
    <col min="4616" max="4616" width="8.375" style="585" bestFit="1" customWidth="1"/>
    <col min="4617" max="4617" width="8.625" style="585" customWidth="1"/>
    <col min="4618" max="4618" width="9" style="585" customWidth="1"/>
    <col min="4619" max="4619" width="13.375" style="585" customWidth="1"/>
    <col min="4620" max="4620" width="17.875" style="585" customWidth="1"/>
    <col min="4621" max="4621" width="13.25" style="585" customWidth="1"/>
    <col min="4622" max="4622" width="17.375" style="585" customWidth="1"/>
    <col min="4623" max="4623" width="13.125" style="585" customWidth="1"/>
    <col min="4624" max="4624" width="16.5" style="585" customWidth="1"/>
    <col min="4625" max="4625" width="13.25" style="585" customWidth="1"/>
    <col min="4626" max="4626" width="17.125" style="585" customWidth="1"/>
    <col min="4627" max="4627" width="91.875" style="585" customWidth="1"/>
    <col min="4628" max="4628" width="157.375" style="585" customWidth="1"/>
    <col min="4629" max="4868" width="9" style="585"/>
    <col min="4869" max="4869" width="8.875" style="585" customWidth="1"/>
    <col min="4870" max="4870" width="74.625" style="585" customWidth="1"/>
    <col min="4871" max="4871" width="10.75" style="585" customWidth="1"/>
    <col min="4872" max="4872" width="8.375" style="585" bestFit="1" customWidth="1"/>
    <col min="4873" max="4873" width="8.625" style="585" customWidth="1"/>
    <col min="4874" max="4874" width="9" style="585" customWidth="1"/>
    <col min="4875" max="4875" width="13.375" style="585" customWidth="1"/>
    <col min="4876" max="4876" width="17.875" style="585" customWidth="1"/>
    <col min="4877" max="4877" width="13.25" style="585" customWidth="1"/>
    <col min="4878" max="4878" width="17.375" style="585" customWidth="1"/>
    <col min="4879" max="4879" width="13.125" style="585" customWidth="1"/>
    <col min="4880" max="4880" width="16.5" style="585" customWidth="1"/>
    <col min="4881" max="4881" width="13.25" style="585" customWidth="1"/>
    <col min="4882" max="4882" width="17.125" style="585" customWidth="1"/>
    <col min="4883" max="4883" width="91.875" style="585" customWidth="1"/>
    <col min="4884" max="4884" width="157.375" style="585" customWidth="1"/>
    <col min="4885" max="5124" width="9" style="585"/>
    <col min="5125" max="5125" width="8.875" style="585" customWidth="1"/>
    <col min="5126" max="5126" width="74.625" style="585" customWidth="1"/>
    <col min="5127" max="5127" width="10.75" style="585" customWidth="1"/>
    <col min="5128" max="5128" width="8.375" style="585" bestFit="1" customWidth="1"/>
    <col min="5129" max="5129" width="8.625" style="585" customWidth="1"/>
    <col min="5130" max="5130" width="9" style="585" customWidth="1"/>
    <col min="5131" max="5131" width="13.375" style="585" customWidth="1"/>
    <col min="5132" max="5132" width="17.875" style="585" customWidth="1"/>
    <col min="5133" max="5133" width="13.25" style="585" customWidth="1"/>
    <col min="5134" max="5134" width="17.375" style="585" customWidth="1"/>
    <col min="5135" max="5135" width="13.125" style="585" customWidth="1"/>
    <col min="5136" max="5136" width="16.5" style="585" customWidth="1"/>
    <col min="5137" max="5137" width="13.25" style="585" customWidth="1"/>
    <col min="5138" max="5138" width="17.125" style="585" customWidth="1"/>
    <col min="5139" max="5139" width="91.875" style="585" customWidth="1"/>
    <col min="5140" max="5140" width="157.375" style="585" customWidth="1"/>
    <col min="5141" max="5380" width="9" style="585"/>
    <col min="5381" max="5381" width="8.875" style="585" customWidth="1"/>
    <col min="5382" max="5382" width="74.625" style="585" customWidth="1"/>
    <col min="5383" max="5383" width="10.75" style="585" customWidth="1"/>
    <col min="5384" max="5384" width="8.375" style="585" bestFit="1" customWidth="1"/>
    <col min="5385" max="5385" width="8.625" style="585" customWidth="1"/>
    <col min="5386" max="5386" width="9" style="585" customWidth="1"/>
    <col min="5387" max="5387" width="13.375" style="585" customWidth="1"/>
    <col min="5388" max="5388" width="17.875" style="585" customWidth="1"/>
    <col min="5389" max="5389" width="13.25" style="585" customWidth="1"/>
    <col min="5390" max="5390" width="17.375" style="585" customWidth="1"/>
    <col min="5391" max="5391" width="13.125" style="585" customWidth="1"/>
    <col min="5392" max="5392" width="16.5" style="585" customWidth="1"/>
    <col min="5393" max="5393" width="13.25" style="585" customWidth="1"/>
    <col min="5394" max="5394" width="17.125" style="585" customWidth="1"/>
    <col min="5395" max="5395" width="91.875" style="585" customWidth="1"/>
    <col min="5396" max="5396" width="157.375" style="585" customWidth="1"/>
    <col min="5397" max="5636" width="9" style="585"/>
    <col min="5637" max="5637" width="8.875" style="585" customWidth="1"/>
    <col min="5638" max="5638" width="74.625" style="585" customWidth="1"/>
    <col min="5639" max="5639" width="10.75" style="585" customWidth="1"/>
    <col min="5640" max="5640" width="8.375" style="585" bestFit="1" customWidth="1"/>
    <col min="5641" max="5641" width="8.625" style="585" customWidth="1"/>
    <col min="5642" max="5642" width="9" style="585" customWidth="1"/>
    <col min="5643" max="5643" width="13.375" style="585" customWidth="1"/>
    <col min="5644" max="5644" width="17.875" style="585" customWidth="1"/>
    <col min="5645" max="5645" width="13.25" style="585" customWidth="1"/>
    <col min="5646" max="5646" width="17.375" style="585" customWidth="1"/>
    <col min="5647" max="5647" width="13.125" style="585" customWidth="1"/>
    <col min="5648" max="5648" width="16.5" style="585" customWidth="1"/>
    <col min="5649" max="5649" width="13.25" style="585" customWidth="1"/>
    <col min="5650" max="5650" width="17.125" style="585" customWidth="1"/>
    <col min="5651" max="5651" width="91.875" style="585" customWidth="1"/>
    <col min="5652" max="5652" width="157.375" style="585" customWidth="1"/>
    <col min="5653" max="5892" width="9" style="585"/>
    <col min="5893" max="5893" width="8.875" style="585" customWidth="1"/>
    <col min="5894" max="5894" width="74.625" style="585" customWidth="1"/>
    <col min="5895" max="5895" width="10.75" style="585" customWidth="1"/>
    <col min="5896" max="5896" width="8.375" style="585" bestFit="1" customWidth="1"/>
    <col min="5897" max="5897" width="8.625" style="585" customWidth="1"/>
    <col min="5898" max="5898" width="9" style="585" customWidth="1"/>
    <col min="5899" max="5899" width="13.375" style="585" customWidth="1"/>
    <col min="5900" max="5900" width="17.875" style="585" customWidth="1"/>
    <col min="5901" max="5901" width="13.25" style="585" customWidth="1"/>
    <col min="5902" max="5902" width="17.375" style="585" customWidth="1"/>
    <col min="5903" max="5903" width="13.125" style="585" customWidth="1"/>
    <col min="5904" max="5904" width="16.5" style="585" customWidth="1"/>
    <col min="5905" max="5905" width="13.25" style="585" customWidth="1"/>
    <col min="5906" max="5906" width="17.125" style="585" customWidth="1"/>
    <col min="5907" max="5907" width="91.875" style="585" customWidth="1"/>
    <col min="5908" max="5908" width="157.375" style="585" customWidth="1"/>
    <col min="5909" max="6148" width="9" style="585"/>
    <col min="6149" max="6149" width="8.875" style="585" customWidth="1"/>
    <col min="6150" max="6150" width="74.625" style="585" customWidth="1"/>
    <col min="6151" max="6151" width="10.75" style="585" customWidth="1"/>
    <col min="6152" max="6152" width="8.375" style="585" bestFit="1" customWidth="1"/>
    <col min="6153" max="6153" width="8.625" style="585" customWidth="1"/>
    <col min="6154" max="6154" width="9" style="585" customWidth="1"/>
    <col min="6155" max="6155" width="13.375" style="585" customWidth="1"/>
    <col min="6156" max="6156" width="17.875" style="585" customWidth="1"/>
    <col min="6157" max="6157" width="13.25" style="585" customWidth="1"/>
    <col min="6158" max="6158" width="17.375" style="585" customWidth="1"/>
    <col min="6159" max="6159" width="13.125" style="585" customWidth="1"/>
    <col min="6160" max="6160" width="16.5" style="585" customWidth="1"/>
    <col min="6161" max="6161" width="13.25" style="585" customWidth="1"/>
    <col min="6162" max="6162" width="17.125" style="585" customWidth="1"/>
    <col min="6163" max="6163" width="91.875" style="585" customWidth="1"/>
    <col min="6164" max="6164" width="157.375" style="585" customWidth="1"/>
    <col min="6165" max="6404" width="9" style="585"/>
    <col min="6405" max="6405" width="8.875" style="585" customWidth="1"/>
    <col min="6406" max="6406" width="74.625" style="585" customWidth="1"/>
    <col min="6407" max="6407" width="10.75" style="585" customWidth="1"/>
    <col min="6408" max="6408" width="8.375" style="585" bestFit="1" customWidth="1"/>
    <col min="6409" max="6409" width="8.625" style="585" customWidth="1"/>
    <col min="6410" max="6410" width="9" style="585" customWidth="1"/>
    <col min="6411" max="6411" width="13.375" style="585" customWidth="1"/>
    <col min="6412" max="6412" width="17.875" style="585" customWidth="1"/>
    <col min="6413" max="6413" width="13.25" style="585" customWidth="1"/>
    <col min="6414" max="6414" width="17.375" style="585" customWidth="1"/>
    <col min="6415" max="6415" width="13.125" style="585" customWidth="1"/>
    <col min="6416" max="6416" width="16.5" style="585" customWidth="1"/>
    <col min="6417" max="6417" width="13.25" style="585" customWidth="1"/>
    <col min="6418" max="6418" width="17.125" style="585" customWidth="1"/>
    <col min="6419" max="6419" width="91.875" style="585" customWidth="1"/>
    <col min="6420" max="6420" width="157.375" style="585" customWidth="1"/>
    <col min="6421" max="6660" width="9" style="585"/>
    <col min="6661" max="6661" width="8.875" style="585" customWidth="1"/>
    <col min="6662" max="6662" width="74.625" style="585" customWidth="1"/>
    <col min="6663" max="6663" width="10.75" style="585" customWidth="1"/>
    <col min="6664" max="6664" width="8.375" style="585" bestFit="1" customWidth="1"/>
    <col min="6665" max="6665" width="8.625" style="585" customWidth="1"/>
    <col min="6666" max="6666" width="9" style="585" customWidth="1"/>
    <col min="6667" max="6667" width="13.375" style="585" customWidth="1"/>
    <col min="6668" max="6668" width="17.875" style="585" customWidth="1"/>
    <col min="6669" max="6669" width="13.25" style="585" customWidth="1"/>
    <col min="6670" max="6670" width="17.375" style="585" customWidth="1"/>
    <col min="6671" max="6671" width="13.125" style="585" customWidth="1"/>
    <col min="6672" max="6672" width="16.5" style="585" customWidth="1"/>
    <col min="6673" max="6673" width="13.25" style="585" customWidth="1"/>
    <col min="6674" max="6674" width="17.125" style="585" customWidth="1"/>
    <col min="6675" max="6675" width="91.875" style="585" customWidth="1"/>
    <col min="6676" max="6676" width="157.375" style="585" customWidth="1"/>
    <col min="6677" max="6916" width="9" style="585"/>
    <col min="6917" max="6917" width="8.875" style="585" customWidth="1"/>
    <col min="6918" max="6918" width="74.625" style="585" customWidth="1"/>
    <col min="6919" max="6919" width="10.75" style="585" customWidth="1"/>
    <col min="6920" max="6920" width="8.375" style="585" bestFit="1" customWidth="1"/>
    <col min="6921" max="6921" width="8.625" style="585" customWidth="1"/>
    <col min="6922" max="6922" width="9" style="585" customWidth="1"/>
    <col min="6923" max="6923" width="13.375" style="585" customWidth="1"/>
    <col min="6924" max="6924" width="17.875" style="585" customWidth="1"/>
    <col min="6925" max="6925" width="13.25" style="585" customWidth="1"/>
    <col min="6926" max="6926" width="17.375" style="585" customWidth="1"/>
    <col min="6927" max="6927" width="13.125" style="585" customWidth="1"/>
    <col min="6928" max="6928" width="16.5" style="585" customWidth="1"/>
    <col min="6929" max="6929" width="13.25" style="585" customWidth="1"/>
    <col min="6930" max="6930" width="17.125" style="585" customWidth="1"/>
    <col min="6931" max="6931" width="91.875" style="585" customWidth="1"/>
    <col min="6932" max="6932" width="157.375" style="585" customWidth="1"/>
    <col min="6933" max="7172" width="9" style="585"/>
    <col min="7173" max="7173" width="8.875" style="585" customWidth="1"/>
    <col min="7174" max="7174" width="74.625" style="585" customWidth="1"/>
    <col min="7175" max="7175" width="10.75" style="585" customWidth="1"/>
    <col min="7176" max="7176" width="8.375" style="585" bestFit="1" customWidth="1"/>
    <col min="7177" max="7177" width="8.625" style="585" customWidth="1"/>
    <col min="7178" max="7178" width="9" style="585" customWidth="1"/>
    <col min="7179" max="7179" width="13.375" style="585" customWidth="1"/>
    <col min="7180" max="7180" width="17.875" style="585" customWidth="1"/>
    <col min="7181" max="7181" width="13.25" style="585" customWidth="1"/>
    <col min="7182" max="7182" width="17.375" style="585" customWidth="1"/>
    <col min="7183" max="7183" width="13.125" style="585" customWidth="1"/>
    <col min="7184" max="7184" width="16.5" style="585" customWidth="1"/>
    <col min="7185" max="7185" width="13.25" style="585" customWidth="1"/>
    <col min="7186" max="7186" width="17.125" style="585" customWidth="1"/>
    <col min="7187" max="7187" width="91.875" style="585" customWidth="1"/>
    <col min="7188" max="7188" width="157.375" style="585" customWidth="1"/>
    <col min="7189" max="7428" width="9" style="585"/>
    <col min="7429" max="7429" width="8.875" style="585" customWidth="1"/>
    <col min="7430" max="7430" width="74.625" style="585" customWidth="1"/>
    <col min="7431" max="7431" width="10.75" style="585" customWidth="1"/>
    <col min="7432" max="7432" width="8.375" style="585" bestFit="1" customWidth="1"/>
    <col min="7433" max="7433" width="8.625" style="585" customWidth="1"/>
    <col min="7434" max="7434" width="9" style="585" customWidth="1"/>
    <col min="7435" max="7435" width="13.375" style="585" customWidth="1"/>
    <col min="7436" max="7436" width="17.875" style="585" customWidth="1"/>
    <col min="7437" max="7437" width="13.25" style="585" customWidth="1"/>
    <col min="7438" max="7438" width="17.375" style="585" customWidth="1"/>
    <col min="7439" max="7439" width="13.125" style="585" customWidth="1"/>
    <col min="7440" max="7440" width="16.5" style="585" customWidth="1"/>
    <col min="7441" max="7441" width="13.25" style="585" customWidth="1"/>
    <col min="7442" max="7442" width="17.125" style="585" customWidth="1"/>
    <col min="7443" max="7443" width="91.875" style="585" customWidth="1"/>
    <col min="7444" max="7444" width="157.375" style="585" customWidth="1"/>
    <col min="7445" max="7684" width="9" style="585"/>
    <col min="7685" max="7685" width="8.875" style="585" customWidth="1"/>
    <col min="7686" max="7686" width="74.625" style="585" customWidth="1"/>
    <col min="7687" max="7687" width="10.75" style="585" customWidth="1"/>
    <col min="7688" max="7688" width="8.375" style="585" bestFit="1" customWidth="1"/>
    <col min="7689" max="7689" width="8.625" style="585" customWidth="1"/>
    <col min="7690" max="7690" width="9" style="585" customWidth="1"/>
    <col min="7691" max="7691" width="13.375" style="585" customWidth="1"/>
    <col min="7692" max="7692" width="17.875" style="585" customWidth="1"/>
    <col min="7693" max="7693" width="13.25" style="585" customWidth="1"/>
    <col min="7694" max="7694" width="17.375" style="585" customWidth="1"/>
    <col min="7695" max="7695" width="13.125" style="585" customWidth="1"/>
    <col min="7696" max="7696" width="16.5" style="585" customWidth="1"/>
    <col min="7697" max="7697" width="13.25" style="585" customWidth="1"/>
    <col min="7698" max="7698" width="17.125" style="585" customWidth="1"/>
    <col min="7699" max="7699" width="91.875" style="585" customWidth="1"/>
    <col min="7700" max="7700" width="157.375" style="585" customWidth="1"/>
    <col min="7701" max="7940" width="9" style="585"/>
    <col min="7941" max="7941" width="8.875" style="585" customWidth="1"/>
    <col min="7942" max="7942" width="74.625" style="585" customWidth="1"/>
    <col min="7943" max="7943" width="10.75" style="585" customWidth="1"/>
    <col min="7944" max="7944" width="8.375" style="585" bestFit="1" customWidth="1"/>
    <col min="7945" max="7945" width="8.625" style="585" customWidth="1"/>
    <col min="7946" max="7946" width="9" style="585" customWidth="1"/>
    <col min="7947" max="7947" width="13.375" style="585" customWidth="1"/>
    <col min="7948" max="7948" width="17.875" style="585" customWidth="1"/>
    <col min="7949" max="7949" width="13.25" style="585" customWidth="1"/>
    <col min="7950" max="7950" width="17.375" style="585" customWidth="1"/>
    <col min="7951" max="7951" width="13.125" style="585" customWidth="1"/>
    <col min="7952" max="7952" width="16.5" style="585" customWidth="1"/>
    <col min="7953" max="7953" width="13.25" style="585" customWidth="1"/>
    <col min="7954" max="7954" width="17.125" style="585" customWidth="1"/>
    <col min="7955" max="7955" width="91.875" style="585" customWidth="1"/>
    <col min="7956" max="7956" width="157.375" style="585" customWidth="1"/>
    <col min="7957" max="8196" width="9" style="585"/>
    <col min="8197" max="8197" width="8.875" style="585" customWidth="1"/>
    <col min="8198" max="8198" width="74.625" style="585" customWidth="1"/>
    <col min="8199" max="8199" width="10.75" style="585" customWidth="1"/>
    <col min="8200" max="8200" width="8.375" style="585" bestFit="1" customWidth="1"/>
    <col min="8201" max="8201" width="8.625" style="585" customWidth="1"/>
    <col min="8202" max="8202" width="9" style="585" customWidth="1"/>
    <col min="8203" max="8203" width="13.375" style="585" customWidth="1"/>
    <col min="8204" max="8204" width="17.875" style="585" customWidth="1"/>
    <col min="8205" max="8205" width="13.25" style="585" customWidth="1"/>
    <col min="8206" max="8206" width="17.375" style="585" customWidth="1"/>
    <col min="8207" max="8207" width="13.125" style="585" customWidth="1"/>
    <col min="8208" max="8208" width="16.5" style="585" customWidth="1"/>
    <col min="8209" max="8209" width="13.25" style="585" customWidth="1"/>
    <col min="8210" max="8210" width="17.125" style="585" customWidth="1"/>
    <col min="8211" max="8211" width="91.875" style="585" customWidth="1"/>
    <col min="8212" max="8212" width="157.375" style="585" customWidth="1"/>
    <col min="8213" max="8452" width="9" style="585"/>
    <col min="8453" max="8453" width="8.875" style="585" customWidth="1"/>
    <col min="8454" max="8454" width="74.625" style="585" customWidth="1"/>
    <col min="8455" max="8455" width="10.75" style="585" customWidth="1"/>
    <col min="8456" max="8456" width="8.375" style="585" bestFit="1" customWidth="1"/>
    <col min="8457" max="8457" width="8.625" style="585" customWidth="1"/>
    <col min="8458" max="8458" width="9" style="585" customWidth="1"/>
    <col min="8459" max="8459" width="13.375" style="585" customWidth="1"/>
    <col min="8460" max="8460" width="17.875" style="585" customWidth="1"/>
    <col min="8461" max="8461" width="13.25" style="585" customWidth="1"/>
    <col min="8462" max="8462" width="17.375" style="585" customWidth="1"/>
    <col min="8463" max="8463" width="13.125" style="585" customWidth="1"/>
    <col min="8464" max="8464" width="16.5" style="585" customWidth="1"/>
    <col min="8465" max="8465" width="13.25" style="585" customWidth="1"/>
    <col min="8466" max="8466" width="17.125" style="585" customWidth="1"/>
    <col min="8467" max="8467" width="91.875" style="585" customWidth="1"/>
    <col min="8468" max="8468" width="157.375" style="585" customWidth="1"/>
    <col min="8469" max="8708" width="9" style="585"/>
    <col min="8709" max="8709" width="8.875" style="585" customWidth="1"/>
    <col min="8710" max="8710" width="74.625" style="585" customWidth="1"/>
    <col min="8711" max="8711" width="10.75" style="585" customWidth="1"/>
    <col min="8712" max="8712" width="8.375" style="585" bestFit="1" customWidth="1"/>
    <col min="8713" max="8713" width="8.625" style="585" customWidth="1"/>
    <col min="8714" max="8714" width="9" style="585" customWidth="1"/>
    <col min="8715" max="8715" width="13.375" style="585" customWidth="1"/>
    <col min="8716" max="8716" width="17.875" style="585" customWidth="1"/>
    <col min="8717" max="8717" width="13.25" style="585" customWidth="1"/>
    <col min="8718" max="8718" width="17.375" style="585" customWidth="1"/>
    <col min="8719" max="8719" width="13.125" style="585" customWidth="1"/>
    <col min="8720" max="8720" width="16.5" style="585" customWidth="1"/>
    <col min="8721" max="8721" width="13.25" style="585" customWidth="1"/>
    <col min="8722" max="8722" width="17.125" style="585" customWidth="1"/>
    <col min="8723" max="8723" width="91.875" style="585" customWidth="1"/>
    <col min="8724" max="8724" width="157.375" style="585" customWidth="1"/>
    <col min="8725" max="8964" width="9" style="585"/>
    <col min="8965" max="8965" width="8.875" style="585" customWidth="1"/>
    <col min="8966" max="8966" width="74.625" style="585" customWidth="1"/>
    <col min="8967" max="8967" width="10.75" style="585" customWidth="1"/>
    <col min="8968" max="8968" width="8.375" style="585" bestFit="1" customWidth="1"/>
    <col min="8969" max="8969" width="8.625" style="585" customWidth="1"/>
    <col min="8970" max="8970" width="9" style="585" customWidth="1"/>
    <col min="8971" max="8971" width="13.375" style="585" customWidth="1"/>
    <col min="8972" max="8972" width="17.875" style="585" customWidth="1"/>
    <col min="8973" max="8973" width="13.25" style="585" customWidth="1"/>
    <col min="8974" max="8974" width="17.375" style="585" customWidth="1"/>
    <col min="8975" max="8975" width="13.125" style="585" customWidth="1"/>
    <col min="8976" max="8976" width="16.5" style="585" customWidth="1"/>
    <col min="8977" max="8977" width="13.25" style="585" customWidth="1"/>
    <col min="8978" max="8978" width="17.125" style="585" customWidth="1"/>
    <col min="8979" max="8979" width="91.875" style="585" customWidth="1"/>
    <col min="8980" max="8980" width="157.375" style="585" customWidth="1"/>
    <col min="8981" max="9220" width="9" style="585"/>
    <col min="9221" max="9221" width="8.875" style="585" customWidth="1"/>
    <col min="9222" max="9222" width="74.625" style="585" customWidth="1"/>
    <col min="9223" max="9223" width="10.75" style="585" customWidth="1"/>
    <col min="9224" max="9224" width="8.375" style="585" bestFit="1" customWidth="1"/>
    <col min="9225" max="9225" width="8.625" style="585" customWidth="1"/>
    <col min="9226" max="9226" width="9" style="585" customWidth="1"/>
    <col min="9227" max="9227" width="13.375" style="585" customWidth="1"/>
    <col min="9228" max="9228" width="17.875" style="585" customWidth="1"/>
    <col min="9229" max="9229" width="13.25" style="585" customWidth="1"/>
    <col min="9230" max="9230" width="17.375" style="585" customWidth="1"/>
    <col min="9231" max="9231" width="13.125" style="585" customWidth="1"/>
    <col min="9232" max="9232" width="16.5" style="585" customWidth="1"/>
    <col min="9233" max="9233" width="13.25" style="585" customWidth="1"/>
    <col min="9234" max="9234" width="17.125" style="585" customWidth="1"/>
    <col min="9235" max="9235" width="91.875" style="585" customWidth="1"/>
    <col min="9236" max="9236" width="157.375" style="585" customWidth="1"/>
    <col min="9237" max="9476" width="9" style="585"/>
    <col min="9477" max="9477" width="8.875" style="585" customWidth="1"/>
    <col min="9478" max="9478" width="74.625" style="585" customWidth="1"/>
    <col min="9479" max="9479" width="10.75" style="585" customWidth="1"/>
    <col min="9480" max="9480" width="8.375" style="585" bestFit="1" customWidth="1"/>
    <col min="9481" max="9481" width="8.625" style="585" customWidth="1"/>
    <col min="9482" max="9482" width="9" style="585" customWidth="1"/>
    <col min="9483" max="9483" width="13.375" style="585" customWidth="1"/>
    <col min="9484" max="9484" width="17.875" style="585" customWidth="1"/>
    <col min="9485" max="9485" width="13.25" style="585" customWidth="1"/>
    <col min="9486" max="9486" width="17.375" style="585" customWidth="1"/>
    <col min="9487" max="9487" width="13.125" style="585" customWidth="1"/>
    <col min="9488" max="9488" width="16.5" style="585" customWidth="1"/>
    <col min="9489" max="9489" width="13.25" style="585" customWidth="1"/>
    <col min="9490" max="9490" width="17.125" style="585" customWidth="1"/>
    <col min="9491" max="9491" width="91.875" style="585" customWidth="1"/>
    <col min="9492" max="9492" width="157.375" style="585" customWidth="1"/>
    <col min="9493" max="9732" width="9" style="585"/>
    <col min="9733" max="9733" width="8.875" style="585" customWidth="1"/>
    <col min="9734" max="9734" width="74.625" style="585" customWidth="1"/>
    <col min="9735" max="9735" width="10.75" style="585" customWidth="1"/>
    <col min="9736" max="9736" width="8.375" style="585" bestFit="1" customWidth="1"/>
    <col min="9737" max="9737" width="8.625" style="585" customWidth="1"/>
    <col min="9738" max="9738" width="9" style="585" customWidth="1"/>
    <col min="9739" max="9739" width="13.375" style="585" customWidth="1"/>
    <col min="9740" max="9740" width="17.875" style="585" customWidth="1"/>
    <col min="9741" max="9741" width="13.25" style="585" customWidth="1"/>
    <col min="9742" max="9742" width="17.375" style="585" customWidth="1"/>
    <col min="9743" max="9743" width="13.125" style="585" customWidth="1"/>
    <col min="9744" max="9744" width="16.5" style="585" customWidth="1"/>
    <col min="9745" max="9745" width="13.25" style="585" customWidth="1"/>
    <col min="9746" max="9746" width="17.125" style="585" customWidth="1"/>
    <col min="9747" max="9747" width="91.875" style="585" customWidth="1"/>
    <col min="9748" max="9748" width="157.375" style="585" customWidth="1"/>
    <col min="9749" max="9988" width="9" style="585"/>
    <col min="9989" max="9989" width="8.875" style="585" customWidth="1"/>
    <col min="9990" max="9990" width="74.625" style="585" customWidth="1"/>
    <col min="9991" max="9991" width="10.75" style="585" customWidth="1"/>
    <col min="9992" max="9992" width="8.375" style="585" bestFit="1" customWidth="1"/>
    <col min="9993" max="9993" width="8.625" style="585" customWidth="1"/>
    <col min="9994" max="9994" width="9" style="585" customWidth="1"/>
    <col min="9995" max="9995" width="13.375" style="585" customWidth="1"/>
    <col min="9996" max="9996" width="17.875" style="585" customWidth="1"/>
    <col min="9997" max="9997" width="13.25" style="585" customWidth="1"/>
    <col min="9998" max="9998" width="17.375" style="585" customWidth="1"/>
    <col min="9999" max="9999" width="13.125" style="585" customWidth="1"/>
    <col min="10000" max="10000" width="16.5" style="585" customWidth="1"/>
    <col min="10001" max="10001" width="13.25" style="585" customWidth="1"/>
    <col min="10002" max="10002" width="17.125" style="585" customWidth="1"/>
    <col min="10003" max="10003" width="91.875" style="585" customWidth="1"/>
    <col min="10004" max="10004" width="157.375" style="585" customWidth="1"/>
    <col min="10005" max="10244" width="9" style="585"/>
    <col min="10245" max="10245" width="8.875" style="585" customWidth="1"/>
    <col min="10246" max="10246" width="74.625" style="585" customWidth="1"/>
    <col min="10247" max="10247" width="10.75" style="585" customWidth="1"/>
    <col min="10248" max="10248" width="8.375" style="585" bestFit="1" customWidth="1"/>
    <col min="10249" max="10249" width="8.625" style="585" customWidth="1"/>
    <col min="10250" max="10250" width="9" style="585" customWidth="1"/>
    <col min="10251" max="10251" width="13.375" style="585" customWidth="1"/>
    <col min="10252" max="10252" width="17.875" style="585" customWidth="1"/>
    <col min="10253" max="10253" width="13.25" style="585" customWidth="1"/>
    <col min="10254" max="10254" width="17.375" style="585" customWidth="1"/>
    <col min="10255" max="10255" width="13.125" style="585" customWidth="1"/>
    <col min="10256" max="10256" width="16.5" style="585" customWidth="1"/>
    <col min="10257" max="10257" width="13.25" style="585" customWidth="1"/>
    <col min="10258" max="10258" width="17.125" style="585" customWidth="1"/>
    <col min="10259" max="10259" width="91.875" style="585" customWidth="1"/>
    <col min="10260" max="10260" width="157.375" style="585" customWidth="1"/>
    <col min="10261" max="10500" width="9" style="585"/>
    <col min="10501" max="10501" width="8.875" style="585" customWidth="1"/>
    <col min="10502" max="10502" width="74.625" style="585" customWidth="1"/>
    <col min="10503" max="10503" width="10.75" style="585" customWidth="1"/>
    <col min="10504" max="10504" width="8.375" style="585" bestFit="1" customWidth="1"/>
    <col min="10505" max="10505" width="8.625" style="585" customWidth="1"/>
    <col min="10506" max="10506" width="9" style="585" customWidth="1"/>
    <col min="10507" max="10507" width="13.375" style="585" customWidth="1"/>
    <col min="10508" max="10508" width="17.875" style="585" customWidth="1"/>
    <col min="10509" max="10509" width="13.25" style="585" customWidth="1"/>
    <col min="10510" max="10510" width="17.375" style="585" customWidth="1"/>
    <col min="10511" max="10511" width="13.125" style="585" customWidth="1"/>
    <col min="10512" max="10512" width="16.5" style="585" customWidth="1"/>
    <col min="10513" max="10513" width="13.25" style="585" customWidth="1"/>
    <col min="10514" max="10514" width="17.125" style="585" customWidth="1"/>
    <col min="10515" max="10515" width="91.875" style="585" customWidth="1"/>
    <col min="10516" max="10516" width="157.375" style="585" customWidth="1"/>
    <col min="10517" max="10756" width="9" style="585"/>
    <col min="10757" max="10757" width="8.875" style="585" customWidth="1"/>
    <col min="10758" max="10758" width="74.625" style="585" customWidth="1"/>
    <col min="10759" max="10759" width="10.75" style="585" customWidth="1"/>
    <col min="10760" max="10760" width="8.375" style="585" bestFit="1" customWidth="1"/>
    <col min="10761" max="10761" width="8.625" style="585" customWidth="1"/>
    <col min="10762" max="10762" width="9" style="585" customWidth="1"/>
    <col min="10763" max="10763" width="13.375" style="585" customWidth="1"/>
    <col min="10764" max="10764" width="17.875" style="585" customWidth="1"/>
    <col min="10765" max="10765" width="13.25" style="585" customWidth="1"/>
    <col min="10766" max="10766" width="17.375" style="585" customWidth="1"/>
    <col min="10767" max="10767" width="13.125" style="585" customWidth="1"/>
    <col min="10768" max="10768" width="16.5" style="585" customWidth="1"/>
    <col min="10769" max="10769" width="13.25" style="585" customWidth="1"/>
    <col min="10770" max="10770" width="17.125" style="585" customWidth="1"/>
    <col min="10771" max="10771" width="91.875" style="585" customWidth="1"/>
    <col min="10772" max="10772" width="157.375" style="585" customWidth="1"/>
    <col min="10773" max="11012" width="9" style="585"/>
    <col min="11013" max="11013" width="8.875" style="585" customWidth="1"/>
    <col min="11014" max="11014" width="74.625" style="585" customWidth="1"/>
    <col min="11015" max="11015" width="10.75" style="585" customWidth="1"/>
    <col min="11016" max="11016" width="8.375" style="585" bestFit="1" customWidth="1"/>
    <col min="11017" max="11017" width="8.625" style="585" customWidth="1"/>
    <col min="11018" max="11018" width="9" style="585" customWidth="1"/>
    <col min="11019" max="11019" width="13.375" style="585" customWidth="1"/>
    <col min="11020" max="11020" width="17.875" style="585" customWidth="1"/>
    <col min="11021" max="11021" width="13.25" style="585" customWidth="1"/>
    <col min="11022" max="11022" width="17.375" style="585" customWidth="1"/>
    <col min="11023" max="11023" width="13.125" style="585" customWidth="1"/>
    <col min="11024" max="11024" width="16.5" style="585" customWidth="1"/>
    <col min="11025" max="11025" width="13.25" style="585" customWidth="1"/>
    <col min="11026" max="11026" width="17.125" style="585" customWidth="1"/>
    <col min="11027" max="11027" width="91.875" style="585" customWidth="1"/>
    <col min="11028" max="11028" width="157.375" style="585" customWidth="1"/>
    <col min="11029" max="11268" width="9" style="585"/>
    <col min="11269" max="11269" width="8.875" style="585" customWidth="1"/>
    <col min="11270" max="11270" width="74.625" style="585" customWidth="1"/>
    <col min="11271" max="11271" width="10.75" style="585" customWidth="1"/>
    <col min="11272" max="11272" width="8.375" style="585" bestFit="1" customWidth="1"/>
    <col min="11273" max="11273" width="8.625" style="585" customWidth="1"/>
    <col min="11274" max="11274" width="9" style="585" customWidth="1"/>
    <col min="11275" max="11275" width="13.375" style="585" customWidth="1"/>
    <col min="11276" max="11276" width="17.875" style="585" customWidth="1"/>
    <col min="11277" max="11277" width="13.25" style="585" customWidth="1"/>
    <col min="11278" max="11278" width="17.375" style="585" customWidth="1"/>
    <col min="11279" max="11279" width="13.125" style="585" customWidth="1"/>
    <col min="11280" max="11280" width="16.5" style="585" customWidth="1"/>
    <col min="11281" max="11281" width="13.25" style="585" customWidth="1"/>
    <col min="11282" max="11282" width="17.125" style="585" customWidth="1"/>
    <col min="11283" max="11283" width="91.875" style="585" customWidth="1"/>
    <col min="11284" max="11284" width="157.375" style="585" customWidth="1"/>
    <col min="11285" max="11524" width="9" style="585"/>
    <col min="11525" max="11525" width="8.875" style="585" customWidth="1"/>
    <col min="11526" max="11526" width="74.625" style="585" customWidth="1"/>
    <col min="11527" max="11527" width="10.75" style="585" customWidth="1"/>
    <col min="11528" max="11528" width="8.375" style="585" bestFit="1" customWidth="1"/>
    <col min="11529" max="11529" width="8.625" style="585" customWidth="1"/>
    <col min="11530" max="11530" width="9" style="585" customWidth="1"/>
    <col min="11531" max="11531" width="13.375" style="585" customWidth="1"/>
    <col min="11532" max="11532" width="17.875" style="585" customWidth="1"/>
    <col min="11533" max="11533" width="13.25" style="585" customWidth="1"/>
    <col min="11534" max="11534" width="17.375" style="585" customWidth="1"/>
    <col min="11535" max="11535" width="13.125" style="585" customWidth="1"/>
    <col min="11536" max="11536" width="16.5" style="585" customWidth="1"/>
    <col min="11537" max="11537" width="13.25" style="585" customWidth="1"/>
    <col min="11538" max="11538" width="17.125" style="585" customWidth="1"/>
    <col min="11539" max="11539" width="91.875" style="585" customWidth="1"/>
    <col min="11540" max="11540" width="157.375" style="585" customWidth="1"/>
    <col min="11541" max="11780" width="9" style="585"/>
    <col min="11781" max="11781" width="8.875" style="585" customWidth="1"/>
    <col min="11782" max="11782" width="74.625" style="585" customWidth="1"/>
    <col min="11783" max="11783" width="10.75" style="585" customWidth="1"/>
    <col min="11784" max="11784" width="8.375" style="585" bestFit="1" customWidth="1"/>
    <col min="11785" max="11785" width="8.625" style="585" customWidth="1"/>
    <col min="11786" max="11786" width="9" style="585" customWidth="1"/>
    <col min="11787" max="11787" width="13.375" style="585" customWidth="1"/>
    <col min="11788" max="11788" width="17.875" style="585" customWidth="1"/>
    <col min="11789" max="11789" width="13.25" style="585" customWidth="1"/>
    <col min="11790" max="11790" width="17.375" style="585" customWidth="1"/>
    <col min="11791" max="11791" width="13.125" style="585" customWidth="1"/>
    <col min="11792" max="11792" width="16.5" style="585" customWidth="1"/>
    <col min="11793" max="11793" width="13.25" style="585" customWidth="1"/>
    <col min="11794" max="11794" width="17.125" style="585" customWidth="1"/>
    <col min="11795" max="11795" width="91.875" style="585" customWidth="1"/>
    <col min="11796" max="11796" width="157.375" style="585" customWidth="1"/>
    <col min="11797" max="12036" width="9" style="585"/>
    <col min="12037" max="12037" width="8.875" style="585" customWidth="1"/>
    <col min="12038" max="12038" width="74.625" style="585" customWidth="1"/>
    <col min="12039" max="12039" width="10.75" style="585" customWidth="1"/>
    <col min="12040" max="12040" width="8.375" style="585" bestFit="1" customWidth="1"/>
    <col min="12041" max="12041" width="8.625" style="585" customWidth="1"/>
    <col min="12042" max="12042" width="9" style="585" customWidth="1"/>
    <col min="12043" max="12043" width="13.375" style="585" customWidth="1"/>
    <col min="12044" max="12044" width="17.875" style="585" customWidth="1"/>
    <col min="12045" max="12045" width="13.25" style="585" customWidth="1"/>
    <col min="12046" max="12046" width="17.375" style="585" customWidth="1"/>
    <col min="12047" max="12047" width="13.125" style="585" customWidth="1"/>
    <col min="12048" max="12048" width="16.5" style="585" customWidth="1"/>
    <col min="12049" max="12049" width="13.25" style="585" customWidth="1"/>
    <col min="12050" max="12050" width="17.125" style="585" customWidth="1"/>
    <col min="12051" max="12051" width="91.875" style="585" customWidth="1"/>
    <col min="12052" max="12052" width="157.375" style="585" customWidth="1"/>
    <col min="12053" max="12292" width="9" style="585"/>
    <col min="12293" max="12293" width="8.875" style="585" customWidth="1"/>
    <col min="12294" max="12294" width="74.625" style="585" customWidth="1"/>
    <col min="12295" max="12295" width="10.75" style="585" customWidth="1"/>
    <col min="12296" max="12296" width="8.375" style="585" bestFit="1" customWidth="1"/>
    <col min="12297" max="12297" width="8.625" style="585" customWidth="1"/>
    <col min="12298" max="12298" width="9" style="585" customWidth="1"/>
    <col min="12299" max="12299" width="13.375" style="585" customWidth="1"/>
    <col min="12300" max="12300" width="17.875" style="585" customWidth="1"/>
    <col min="12301" max="12301" width="13.25" style="585" customWidth="1"/>
    <col min="12302" max="12302" width="17.375" style="585" customWidth="1"/>
    <col min="12303" max="12303" width="13.125" style="585" customWidth="1"/>
    <col min="12304" max="12304" width="16.5" style="585" customWidth="1"/>
    <col min="12305" max="12305" width="13.25" style="585" customWidth="1"/>
    <col min="12306" max="12306" width="17.125" style="585" customWidth="1"/>
    <col min="12307" max="12307" width="91.875" style="585" customWidth="1"/>
    <col min="12308" max="12308" width="157.375" style="585" customWidth="1"/>
    <col min="12309" max="12548" width="9" style="585"/>
    <col min="12549" max="12549" width="8.875" style="585" customWidth="1"/>
    <col min="12550" max="12550" width="74.625" style="585" customWidth="1"/>
    <col min="12551" max="12551" width="10.75" style="585" customWidth="1"/>
    <col min="12552" max="12552" width="8.375" style="585" bestFit="1" customWidth="1"/>
    <col min="12553" max="12553" width="8.625" style="585" customWidth="1"/>
    <col min="12554" max="12554" width="9" style="585" customWidth="1"/>
    <col min="12555" max="12555" width="13.375" style="585" customWidth="1"/>
    <col min="12556" max="12556" width="17.875" style="585" customWidth="1"/>
    <col min="12557" max="12557" width="13.25" style="585" customWidth="1"/>
    <col min="12558" max="12558" width="17.375" style="585" customWidth="1"/>
    <col min="12559" max="12559" width="13.125" style="585" customWidth="1"/>
    <col min="12560" max="12560" width="16.5" style="585" customWidth="1"/>
    <col min="12561" max="12561" width="13.25" style="585" customWidth="1"/>
    <col min="12562" max="12562" width="17.125" style="585" customWidth="1"/>
    <col min="12563" max="12563" width="91.875" style="585" customWidth="1"/>
    <col min="12564" max="12564" width="157.375" style="585" customWidth="1"/>
    <col min="12565" max="12804" width="9" style="585"/>
    <col min="12805" max="12805" width="8.875" style="585" customWidth="1"/>
    <col min="12806" max="12806" width="74.625" style="585" customWidth="1"/>
    <col min="12807" max="12807" width="10.75" style="585" customWidth="1"/>
    <col min="12808" max="12808" width="8.375" style="585" bestFit="1" customWidth="1"/>
    <col min="12809" max="12809" width="8.625" style="585" customWidth="1"/>
    <col min="12810" max="12810" width="9" style="585" customWidth="1"/>
    <col min="12811" max="12811" width="13.375" style="585" customWidth="1"/>
    <col min="12812" max="12812" width="17.875" style="585" customWidth="1"/>
    <col min="12813" max="12813" width="13.25" style="585" customWidth="1"/>
    <col min="12814" max="12814" width="17.375" style="585" customWidth="1"/>
    <col min="12815" max="12815" width="13.125" style="585" customWidth="1"/>
    <col min="12816" max="12816" width="16.5" style="585" customWidth="1"/>
    <col min="12817" max="12817" width="13.25" style="585" customWidth="1"/>
    <col min="12818" max="12818" width="17.125" style="585" customWidth="1"/>
    <col min="12819" max="12819" width="91.875" style="585" customWidth="1"/>
    <col min="12820" max="12820" width="157.375" style="585" customWidth="1"/>
    <col min="12821" max="13060" width="9" style="585"/>
    <col min="13061" max="13061" width="8.875" style="585" customWidth="1"/>
    <col min="13062" max="13062" width="74.625" style="585" customWidth="1"/>
    <col min="13063" max="13063" width="10.75" style="585" customWidth="1"/>
    <col min="13064" max="13064" width="8.375" style="585" bestFit="1" customWidth="1"/>
    <col min="13065" max="13065" width="8.625" style="585" customWidth="1"/>
    <col min="13066" max="13066" width="9" style="585" customWidth="1"/>
    <col min="13067" max="13067" width="13.375" style="585" customWidth="1"/>
    <col min="13068" max="13068" width="17.875" style="585" customWidth="1"/>
    <col min="13069" max="13069" width="13.25" style="585" customWidth="1"/>
    <col min="13070" max="13070" width="17.375" style="585" customWidth="1"/>
    <col min="13071" max="13071" width="13.125" style="585" customWidth="1"/>
    <col min="13072" max="13072" width="16.5" style="585" customWidth="1"/>
    <col min="13073" max="13073" width="13.25" style="585" customWidth="1"/>
    <col min="13074" max="13074" width="17.125" style="585" customWidth="1"/>
    <col min="13075" max="13075" width="91.875" style="585" customWidth="1"/>
    <col min="13076" max="13076" width="157.375" style="585" customWidth="1"/>
    <col min="13077" max="13316" width="9" style="585"/>
    <col min="13317" max="13317" width="8.875" style="585" customWidth="1"/>
    <col min="13318" max="13318" width="74.625" style="585" customWidth="1"/>
    <col min="13319" max="13319" width="10.75" style="585" customWidth="1"/>
    <col min="13320" max="13320" width="8.375" style="585" bestFit="1" customWidth="1"/>
    <col min="13321" max="13321" width="8.625" style="585" customWidth="1"/>
    <col min="13322" max="13322" width="9" style="585" customWidth="1"/>
    <col min="13323" max="13323" width="13.375" style="585" customWidth="1"/>
    <col min="13324" max="13324" width="17.875" style="585" customWidth="1"/>
    <col min="13325" max="13325" width="13.25" style="585" customWidth="1"/>
    <col min="13326" max="13326" width="17.375" style="585" customWidth="1"/>
    <col min="13327" max="13327" width="13.125" style="585" customWidth="1"/>
    <col min="13328" max="13328" width="16.5" style="585" customWidth="1"/>
    <col min="13329" max="13329" width="13.25" style="585" customWidth="1"/>
    <col min="13330" max="13330" width="17.125" style="585" customWidth="1"/>
    <col min="13331" max="13331" width="91.875" style="585" customWidth="1"/>
    <col min="13332" max="13332" width="157.375" style="585" customWidth="1"/>
    <col min="13333" max="13572" width="9" style="585"/>
    <col min="13573" max="13573" width="8.875" style="585" customWidth="1"/>
    <col min="13574" max="13574" width="74.625" style="585" customWidth="1"/>
    <col min="13575" max="13575" width="10.75" style="585" customWidth="1"/>
    <col min="13576" max="13576" width="8.375" style="585" bestFit="1" customWidth="1"/>
    <col min="13577" max="13577" width="8.625" style="585" customWidth="1"/>
    <col min="13578" max="13578" width="9" style="585" customWidth="1"/>
    <col min="13579" max="13579" width="13.375" style="585" customWidth="1"/>
    <col min="13580" max="13580" width="17.875" style="585" customWidth="1"/>
    <col min="13581" max="13581" width="13.25" style="585" customWidth="1"/>
    <col min="13582" max="13582" width="17.375" style="585" customWidth="1"/>
    <col min="13583" max="13583" width="13.125" style="585" customWidth="1"/>
    <col min="13584" max="13584" width="16.5" style="585" customWidth="1"/>
    <col min="13585" max="13585" width="13.25" style="585" customWidth="1"/>
    <col min="13586" max="13586" width="17.125" style="585" customWidth="1"/>
    <col min="13587" max="13587" width="91.875" style="585" customWidth="1"/>
    <col min="13588" max="13588" width="157.375" style="585" customWidth="1"/>
    <col min="13589" max="13828" width="9" style="585"/>
    <col min="13829" max="13829" width="8.875" style="585" customWidth="1"/>
    <col min="13830" max="13830" width="74.625" style="585" customWidth="1"/>
    <col min="13831" max="13831" width="10.75" style="585" customWidth="1"/>
    <col min="13832" max="13832" width="8.375" style="585" bestFit="1" customWidth="1"/>
    <col min="13833" max="13833" width="8.625" style="585" customWidth="1"/>
    <col min="13834" max="13834" width="9" style="585" customWidth="1"/>
    <col min="13835" max="13835" width="13.375" style="585" customWidth="1"/>
    <col min="13836" max="13836" width="17.875" style="585" customWidth="1"/>
    <col min="13837" max="13837" width="13.25" style="585" customWidth="1"/>
    <col min="13838" max="13838" width="17.375" style="585" customWidth="1"/>
    <col min="13839" max="13839" width="13.125" style="585" customWidth="1"/>
    <col min="13840" max="13840" width="16.5" style="585" customWidth="1"/>
    <col min="13841" max="13841" width="13.25" style="585" customWidth="1"/>
    <col min="13842" max="13842" width="17.125" style="585" customWidth="1"/>
    <col min="13843" max="13843" width="91.875" style="585" customWidth="1"/>
    <col min="13844" max="13844" width="157.375" style="585" customWidth="1"/>
    <col min="13845" max="14084" width="9" style="585"/>
    <col min="14085" max="14085" width="8.875" style="585" customWidth="1"/>
    <col min="14086" max="14086" width="74.625" style="585" customWidth="1"/>
    <col min="14087" max="14087" width="10.75" style="585" customWidth="1"/>
    <col min="14088" max="14088" width="8.375" style="585" bestFit="1" customWidth="1"/>
    <col min="14089" max="14089" width="8.625" style="585" customWidth="1"/>
    <col min="14090" max="14090" width="9" style="585" customWidth="1"/>
    <col min="14091" max="14091" width="13.375" style="585" customWidth="1"/>
    <col min="14092" max="14092" width="17.875" style="585" customWidth="1"/>
    <col min="14093" max="14093" width="13.25" style="585" customWidth="1"/>
    <col min="14094" max="14094" width="17.375" style="585" customWidth="1"/>
    <col min="14095" max="14095" width="13.125" style="585" customWidth="1"/>
    <col min="14096" max="14096" width="16.5" style="585" customWidth="1"/>
    <col min="14097" max="14097" width="13.25" style="585" customWidth="1"/>
    <col min="14098" max="14098" width="17.125" style="585" customWidth="1"/>
    <col min="14099" max="14099" width="91.875" style="585" customWidth="1"/>
    <col min="14100" max="14100" width="157.375" style="585" customWidth="1"/>
    <col min="14101" max="14340" width="9" style="585"/>
    <col min="14341" max="14341" width="8.875" style="585" customWidth="1"/>
    <col min="14342" max="14342" width="74.625" style="585" customWidth="1"/>
    <col min="14343" max="14343" width="10.75" style="585" customWidth="1"/>
    <col min="14344" max="14344" width="8.375" style="585" bestFit="1" customWidth="1"/>
    <col min="14345" max="14345" width="8.625" style="585" customWidth="1"/>
    <col min="14346" max="14346" width="9" style="585" customWidth="1"/>
    <col min="14347" max="14347" width="13.375" style="585" customWidth="1"/>
    <col min="14348" max="14348" width="17.875" style="585" customWidth="1"/>
    <col min="14349" max="14349" width="13.25" style="585" customWidth="1"/>
    <col min="14350" max="14350" width="17.375" style="585" customWidth="1"/>
    <col min="14351" max="14351" width="13.125" style="585" customWidth="1"/>
    <col min="14352" max="14352" width="16.5" style="585" customWidth="1"/>
    <col min="14353" max="14353" width="13.25" style="585" customWidth="1"/>
    <col min="14354" max="14354" width="17.125" style="585" customWidth="1"/>
    <col min="14355" max="14355" width="91.875" style="585" customWidth="1"/>
    <col min="14356" max="14356" width="157.375" style="585" customWidth="1"/>
    <col min="14357" max="14596" width="9" style="585"/>
    <col min="14597" max="14597" width="8.875" style="585" customWidth="1"/>
    <col min="14598" max="14598" width="74.625" style="585" customWidth="1"/>
    <col min="14599" max="14599" width="10.75" style="585" customWidth="1"/>
    <col min="14600" max="14600" width="8.375" style="585" bestFit="1" customWidth="1"/>
    <col min="14601" max="14601" width="8.625" style="585" customWidth="1"/>
    <col min="14602" max="14602" width="9" style="585" customWidth="1"/>
    <col min="14603" max="14603" width="13.375" style="585" customWidth="1"/>
    <col min="14604" max="14604" width="17.875" style="585" customWidth="1"/>
    <col min="14605" max="14605" width="13.25" style="585" customWidth="1"/>
    <col min="14606" max="14606" width="17.375" style="585" customWidth="1"/>
    <col min="14607" max="14607" width="13.125" style="585" customWidth="1"/>
    <col min="14608" max="14608" width="16.5" style="585" customWidth="1"/>
    <col min="14609" max="14609" width="13.25" style="585" customWidth="1"/>
    <col min="14610" max="14610" width="17.125" style="585" customWidth="1"/>
    <col min="14611" max="14611" width="91.875" style="585" customWidth="1"/>
    <col min="14612" max="14612" width="157.375" style="585" customWidth="1"/>
    <col min="14613" max="14852" width="9" style="585"/>
    <col min="14853" max="14853" width="8.875" style="585" customWidth="1"/>
    <col min="14854" max="14854" width="74.625" style="585" customWidth="1"/>
    <col min="14855" max="14855" width="10.75" style="585" customWidth="1"/>
    <col min="14856" max="14856" width="8.375" style="585" bestFit="1" customWidth="1"/>
    <col min="14857" max="14857" width="8.625" style="585" customWidth="1"/>
    <col min="14858" max="14858" width="9" style="585" customWidth="1"/>
    <col min="14859" max="14859" width="13.375" style="585" customWidth="1"/>
    <col min="14860" max="14860" width="17.875" style="585" customWidth="1"/>
    <col min="14861" max="14861" width="13.25" style="585" customWidth="1"/>
    <col min="14862" max="14862" width="17.375" style="585" customWidth="1"/>
    <col min="14863" max="14863" width="13.125" style="585" customWidth="1"/>
    <col min="14864" max="14864" width="16.5" style="585" customWidth="1"/>
    <col min="14865" max="14865" width="13.25" style="585" customWidth="1"/>
    <col min="14866" max="14866" width="17.125" style="585" customWidth="1"/>
    <col min="14867" max="14867" width="91.875" style="585" customWidth="1"/>
    <col min="14868" max="14868" width="157.375" style="585" customWidth="1"/>
    <col min="14869" max="15108" width="9" style="585"/>
    <col min="15109" max="15109" width="8.875" style="585" customWidth="1"/>
    <col min="15110" max="15110" width="74.625" style="585" customWidth="1"/>
    <col min="15111" max="15111" width="10.75" style="585" customWidth="1"/>
    <col min="15112" max="15112" width="8.375" style="585" bestFit="1" customWidth="1"/>
    <col min="15113" max="15113" width="8.625" style="585" customWidth="1"/>
    <col min="15114" max="15114" width="9" style="585" customWidth="1"/>
    <col min="15115" max="15115" width="13.375" style="585" customWidth="1"/>
    <col min="15116" max="15116" width="17.875" style="585" customWidth="1"/>
    <col min="15117" max="15117" width="13.25" style="585" customWidth="1"/>
    <col min="15118" max="15118" width="17.375" style="585" customWidth="1"/>
    <col min="15119" max="15119" width="13.125" style="585" customWidth="1"/>
    <col min="15120" max="15120" width="16.5" style="585" customWidth="1"/>
    <col min="15121" max="15121" width="13.25" style="585" customWidth="1"/>
    <col min="15122" max="15122" width="17.125" style="585" customWidth="1"/>
    <col min="15123" max="15123" width="91.875" style="585" customWidth="1"/>
    <col min="15124" max="15124" width="157.375" style="585" customWidth="1"/>
    <col min="15125" max="15364" width="9" style="585"/>
    <col min="15365" max="15365" width="8.875" style="585" customWidth="1"/>
    <col min="15366" max="15366" width="74.625" style="585" customWidth="1"/>
    <col min="15367" max="15367" width="10.75" style="585" customWidth="1"/>
    <col min="15368" max="15368" width="8.375" style="585" bestFit="1" customWidth="1"/>
    <col min="15369" max="15369" width="8.625" style="585" customWidth="1"/>
    <col min="15370" max="15370" width="9" style="585" customWidth="1"/>
    <col min="15371" max="15371" width="13.375" style="585" customWidth="1"/>
    <col min="15372" max="15372" width="17.875" style="585" customWidth="1"/>
    <col min="15373" max="15373" width="13.25" style="585" customWidth="1"/>
    <col min="15374" max="15374" width="17.375" style="585" customWidth="1"/>
    <col min="15375" max="15375" width="13.125" style="585" customWidth="1"/>
    <col min="15376" max="15376" width="16.5" style="585" customWidth="1"/>
    <col min="15377" max="15377" width="13.25" style="585" customWidth="1"/>
    <col min="15378" max="15378" width="17.125" style="585" customWidth="1"/>
    <col min="15379" max="15379" width="91.875" style="585" customWidth="1"/>
    <col min="15380" max="15380" width="157.375" style="585" customWidth="1"/>
    <col min="15381" max="15620" width="9" style="585"/>
    <col min="15621" max="15621" width="8.875" style="585" customWidth="1"/>
    <col min="15622" max="15622" width="74.625" style="585" customWidth="1"/>
    <col min="15623" max="15623" width="10.75" style="585" customWidth="1"/>
    <col min="15624" max="15624" width="8.375" style="585" bestFit="1" customWidth="1"/>
    <col min="15625" max="15625" width="8.625" style="585" customWidth="1"/>
    <col min="15626" max="15626" width="9" style="585" customWidth="1"/>
    <col min="15627" max="15627" width="13.375" style="585" customWidth="1"/>
    <col min="15628" max="15628" width="17.875" style="585" customWidth="1"/>
    <col min="15629" max="15629" width="13.25" style="585" customWidth="1"/>
    <col min="15630" max="15630" width="17.375" style="585" customWidth="1"/>
    <col min="15631" max="15631" width="13.125" style="585" customWidth="1"/>
    <col min="15632" max="15632" width="16.5" style="585" customWidth="1"/>
    <col min="15633" max="15633" width="13.25" style="585" customWidth="1"/>
    <col min="15634" max="15634" width="17.125" style="585" customWidth="1"/>
    <col min="15635" max="15635" width="91.875" style="585" customWidth="1"/>
    <col min="15636" max="15636" width="157.375" style="585" customWidth="1"/>
    <col min="15637" max="15876" width="9" style="585"/>
    <col min="15877" max="15877" width="8.875" style="585" customWidth="1"/>
    <col min="15878" max="15878" width="74.625" style="585" customWidth="1"/>
    <col min="15879" max="15879" width="10.75" style="585" customWidth="1"/>
    <col min="15880" max="15880" width="8.375" style="585" bestFit="1" customWidth="1"/>
    <col min="15881" max="15881" width="8.625" style="585" customWidth="1"/>
    <col min="15882" max="15882" width="9" style="585" customWidth="1"/>
    <col min="15883" max="15883" width="13.375" style="585" customWidth="1"/>
    <col min="15884" max="15884" width="17.875" style="585" customWidth="1"/>
    <col min="15885" max="15885" width="13.25" style="585" customWidth="1"/>
    <col min="15886" max="15886" width="17.375" style="585" customWidth="1"/>
    <col min="15887" max="15887" width="13.125" style="585" customWidth="1"/>
    <col min="15888" max="15888" width="16.5" style="585" customWidth="1"/>
    <col min="15889" max="15889" width="13.25" style="585" customWidth="1"/>
    <col min="15890" max="15890" width="17.125" style="585" customWidth="1"/>
    <col min="15891" max="15891" width="91.875" style="585" customWidth="1"/>
    <col min="15892" max="15892" width="157.375" style="585" customWidth="1"/>
    <col min="15893" max="16132" width="9" style="585"/>
    <col min="16133" max="16133" width="8.875" style="585" customWidth="1"/>
    <col min="16134" max="16134" width="74.625" style="585" customWidth="1"/>
    <col min="16135" max="16135" width="10.75" style="585" customWidth="1"/>
    <col min="16136" max="16136" width="8.375" style="585" bestFit="1" customWidth="1"/>
    <col min="16137" max="16137" width="8.625" style="585" customWidth="1"/>
    <col min="16138" max="16138" width="9" style="585" customWidth="1"/>
    <col min="16139" max="16139" width="13.375" style="585" customWidth="1"/>
    <col min="16140" max="16140" width="17.875" style="585" customWidth="1"/>
    <col min="16141" max="16141" width="13.25" style="585" customWidth="1"/>
    <col min="16142" max="16142" width="17.375" style="585" customWidth="1"/>
    <col min="16143" max="16143" width="13.125" style="585" customWidth="1"/>
    <col min="16144" max="16144" width="16.5" style="585" customWidth="1"/>
    <col min="16145" max="16145" width="13.25" style="585" customWidth="1"/>
    <col min="16146" max="16146" width="17.125" style="585" customWidth="1"/>
    <col min="16147" max="16147" width="91.875" style="585" customWidth="1"/>
    <col min="16148" max="16148" width="157.375" style="585" customWidth="1"/>
    <col min="16149" max="16384" width="9" style="585"/>
  </cols>
  <sheetData>
    <row r="1" spans="1:18" s="585" customFormat="1" ht="18.75" x14ac:dyDescent="0.25">
      <c r="A1" s="588"/>
      <c r="B1" s="587"/>
      <c r="C1" s="586"/>
      <c r="R1" s="860" t="s">
        <v>1633</v>
      </c>
    </row>
    <row r="2" spans="1:18" s="585" customFormat="1" ht="18.75" x14ac:dyDescent="0.25">
      <c r="A2" s="588"/>
      <c r="B2" s="587"/>
      <c r="C2" s="586"/>
      <c r="R2" s="860" t="s">
        <v>317</v>
      </c>
    </row>
    <row r="3" spans="1:18" s="585" customFormat="1" ht="18.75" x14ac:dyDescent="0.25">
      <c r="A3" s="588"/>
      <c r="B3" s="587"/>
      <c r="C3" s="586"/>
      <c r="R3" s="860" t="s">
        <v>1632</v>
      </c>
    </row>
    <row r="4" spans="1:18" s="585" customFormat="1" ht="18.75" x14ac:dyDescent="0.25">
      <c r="A4" s="588"/>
      <c r="B4" s="587"/>
      <c r="C4" s="586"/>
      <c r="R4" s="860"/>
    </row>
    <row r="5" spans="1:18" s="585" customFormat="1" ht="18.75" x14ac:dyDescent="0.25">
      <c r="A5" s="588"/>
      <c r="B5" s="587"/>
      <c r="C5" s="586"/>
      <c r="R5" s="860"/>
    </row>
    <row r="6" spans="1:18" s="585" customFormat="1" x14ac:dyDescent="0.25">
      <c r="A6" s="859" t="s">
        <v>1631</v>
      </c>
      <c r="B6" s="859"/>
      <c r="C6" s="859"/>
      <c r="D6" s="859"/>
      <c r="E6" s="859"/>
      <c r="F6" s="859"/>
      <c r="G6" s="859"/>
      <c r="H6" s="859"/>
      <c r="I6" s="859"/>
      <c r="J6" s="859"/>
      <c r="K6" s="859"/>
      <c r="L6" s="859"/>
      <c r="M6" s="859"/>
      <c r="N6" s="859"/>
      <c r="O6" s="859"/>
      <c r="P6" s="859"/>
      <c r="Q6" s="859"/>
      <c r="R6" s="859"/>
    </row>
    <row r="7" spans="1:18" s="585" customFormat="1" x14ac:dyDescent="0.25">
      <c r="A7" s="858"/>
      <c r="B7" s="858"/>
      <c r="C7" s="858"/>
      <c r="D7" s="858"/>
      <c r="E7" s="858"/>
      <c r="F7" s="858"/>
      <c r="G7" s="858"/>
      <c r="H7" s="858"/>
      <c r="I7" s="858"/>
      <c r="J7" s="858"/>
      <c r="K7" s="858"/>
      <c r="L7" s="858"/>
      <c r="M7" s="858"/>
      <c r="N7" s="858"/>
      <c r="O7" s="858"/>
      <c r="P7" s="858"/>
      <c r="Q7" s="858"/>
      <c r="R7" s="858"/>
    </row>
    <row r="9" spans="1:18" s="585" customFormat="1" ht="21.75" customHeight="1" x14ac:dyDescent="0.25">
      <c r="A9" s="857" t="s">
        <v>57</v>
      </c>
      <c r="B9" s="857"/>
      <c r="C9" s="586"/>
    </row>
    <row r="10" spans="1:18" s="585" customFormat="1" x14ac:dyDescent="0.25">
      <c r="A10" s="588"/>
      <c r="B10" s="856" t="s">
        <v>1630</v>
      </c>
      <c r="C10" s="586"/>
    </row>
    <row r="11" spans="1:18" s="585" customFormat="1" ht="18.75" x14ac:dyDescent="0.25">
      <c r="A11" s="588"/>
      <c r="B11" s="854" t="s">
        <v>1629</v>
      </c>
      <c r="C11" s="586"/>
    </row>
    <row r="12" spans="1:18" s="585" customFormat="1" ht="15.75" customHeight="1" x14ac:dyDescent="0.25">
      <c r="A12" s="855" t="s">
        <v>1628</v>
      </c>
      <c r="B12" s="855"/>
      <c r="C12" s="586"/>
    </row>
    <row r="13" spans="1:18" s="585" customFormat="1" ht="18.75" x14ac:dyDescent="0.25">
      <c r="A13" s="588"/>
      <c r="B13" s="854"/>
      <c r="C13" s="586"/>
    </row>
    <row r="14" spans="1:18" s="585" customFormat="1" ht="40.5" customHeight="1" x14ac:dyDescent="0.25">
      <c r="A14" s="853" t="s">
        <v>1627</v>
      </c>
      <c r="B14" s="853"/>
      <c r="C14" s="586"/>
    </row>
    <row r="15" spans="1:18" s="585" customFormat="1" x14ac:dyDescent="0.25">
      <c r="A15" s="852" t="s">
        <v>1626</v>
      </c>
      <c r="B15" s="852"/>
      <c r="C15" s="586"/>
    </row>
    <row r="16" spans="1:18" s="585" customFormat="1" x14ac:dyDescent="0.25"/>
    <row r="17" spans="1:19" s="585" customFormat="1" x14ac:dyDescent="0.25"/>
    <row r="18" spans="1:19" s="585" customFormat="1" ht="18.75" customHeight="1" thickBot="1" x14ac:dyDescent="0.3">
      <c r="A18" s="851" t="s">
        <v>1625</v>
      </c>
      <c r="B18" s="851"/>
      <c r="C18" s="851"/>
      <c r="D18" s="851"/>
      <c r="E18" s="851"/>
      <c r="F18" s="851"/>
      <c r="G18" s="851"/>
      <c r="H18" s="851"/>
      <c r="I18" s="851"/>
      <c r="J18" s="851"/>
      <c r="K18" s="851"/>
      <c r="L18" s="851"/>
      <c r="M18" s="851"/>
      <c r="N18" s="851"/>
      <c r="O18" s="851"/>
      <c r="P18" s="851"/>
      <c r="Q18" s="851"/>
      <c r="R18" s="851"/>
    </row>
    <row r="19" spans="1:19" s="585" customFormat="1" ht="35.25" customHeight="1" x14ac:dyDescent="0.25">
      <c r="A19" s="850" t="s">
        <v>815</v>
      </c>
      <c r="B19" s="849" t="s">
        <v>1124</v>
      </c>
      <c r="C19" s="848" t="s">
        <v>1123</v>
      </c>
      <c r="D19" s="687">
        <v>2017</v>
      </c>
      <c r="E19" s="686" t="s">
        <v>1624</v>
      </c>
      <c r="F19" s="686" t="s">
        <v>1122</v>
      </c>
      <c r="G19" s="685" t="s">
        <v>992</v>
      </c>
      <c r="H19" s="684"/>
      <c r="I19" s="685" t="s">
        <v>991</v>
      </c>
      <c r="J19" s="684"/>
      <c r="K19" s="685" t="s">
        <v>990</v>
      </c>
      <c r="L19" s="684"/>
      <c r="M19" s="685" t="s">
        <v>989</v>
      </c>
      <c r="N19" s="684"/>
      <c r="O19" s="685" t="s">
        <v>1121</v>
      </c>
      <c r="P19" s="684"/>
      <c r="Q19" s="683" t="s">
        <v>445</v>
      </c>
      <c r="R19" s="682"/>
    </row>
    <row r="20" spans="1:19" s="585" customFormat="1" ht="66" customHeight="1" x14ac:dyDescent="0.25">
      <c r="A20" s="847"/>
      <c r="B20" s="846"/>
      <c r="C20" s="845"/>
      <c r="D20" s="678" t="s">
        <v>1120</v>
      </c>
      <c r="E20" s="678" t="s">
        <v>1120</v>
      </c>
      <c r="F20" s="678" t="s">
        <v>1119</v>
      </c>
      <c r="G20" s="678" t="s">
        <v>284</v>
      </c>
      <c r="H20" s="678" t="s">
        <v>1118</v>
      </c>
      <c r="I20" s="678" t="s">
        <v>284</v>
      </c>
      <c r="J20" s="678" t="s">
        <v>1118</v>
      </c>
      <c r="K20" s="678" t="s">
        <v>284</v>
      </c>
      <c r="L20" s="678" t="s">
        <v>1118</v>
      </c>
      <c r="M20" s="678" t="s">
        <v>284</v>
      </c>
      <c r="N20" s="678" t="s">
        <v>1118</v>
      </c>
      <c r="O20" s="678" t="s">
        <v>284</v>
      </c>
      <c r="P20" s="678" t="s">
        <v>1118</v>
      </c>
      <c r="Q20" s="678" t="s">
        <v>284</v>
      </c>
      <c r="R20" s="677" t="s">
        <v>1118</v>
      </c>
    </row>
    <row r="21" spans="1:19" s="717" customFormat="1" ht="16.5" thickBot="1" x14ac:dyDescent="0.3">
      <c r="A21" s="842">
        <v>1</v>
      </c>
      <c r="B21" s="843">
        <v>2</v>
      </c>
      <c r="C21" s="844">
        <v>3</v>
      </c>
      <c r="D21" s="843">
        <v>4</v>
      </c>
      <c r="E21" s="842" t="s">
        <v>466</v>
      </c>
      <c r="F21" s="843">
        <v>6</v>
      </c>
      <c r="G21" s="843">
        <v>7</v>
      </c>
      <c r="H21" s="843">
        <v>8</v>
      </c>
      <c r="I21" s="843">
        <v>9</v>
      </c>
      <c r="J21" s="843">
        <v>10</v>
      </c>
      <c r="K21" s="843">
        <v>11</v>
      </c>
      <c r="L21" s="843">
        <v>12</v>
      </c>
      <c r="M21" s="843">
        <v>13</v>
      </c>
      <c r="N21" s="843">
        <v>14</v>
      </c>
      <c r="O21" s="843">
        <v>15</v>
      </c>
      <c r="P21" s="843">
        <v>16</v>
      </c>
      <c r="Q21" s="842" t="s">
        <v>1623</v>
      </c>
      <c r="R21" s="841">
        <v>18</v>
      </c>
      <c r="S21" s="585"/>
    </row>
    <row r="22" spans="1:19" s="717" customFormat="1" ht="19.5" thickBot="1" x14ac:dyDescent="0.3">
      <c r="A22" s="720" t="s">
        <v>1622</v>
      </c>
      <c r="B22" s="719"/>
      <c r="C22" s="719"/>
      <c r="D22" s="719"/>
      <c r="E22" s="719"/>
      <c r="F22" s="719"/>
      <c r="G22" s="719"/>
      <c r="H22" s="719"/>
      <c r="I22" s="719"/>
      <c r="J22" s="719"/>
      <c r="K22" s="719"/>
      <c r="L22" s="719"/>
      <c r="M22" s="719"/>
      <c r="N22" s="719"/>
      <c r="O22" s="719"/>
      <c r="P22" s="719"/>
      <c r="Q22" s="719"/>
      <c r="R22" s="718"/>
      <c r="S22" s="585"/>
    </row>
    <row r="23" spans="1:19" s="717" customFormat="1" x14ac:dyDescent="0.25">
      <c r="A23" s="815" t="s">
        <v>1116</v>
      </c>
      <c r="B23" s="796" t="s">
        <v>1621</v>
      </c>
      <c r="C23" s="813" t="s">
        <v>1005</v>
      </c>
      <c r="D23" s="794">
        <v>101.47038276271186</v>
      </c>
      <c r="E23" s="794">
        <v>62.457925432203389</v>
      </c>
      <c r="F23" s="794">
        <f>F24+F29+F31+F37</f>
        <v>38.636000000000003</v>
      </c>
      <c r="G23" s="794">
        <f>G24+G29+G31+G37</f>
        <v>57.213999999999999</v>
      </c>
      <c r="H23" s="795">
        <f>H24+H29+H31+H37</f>
        <v>0</v>
      </c>
      <c r="I23" s="794">
        <f>I24+I29+I31+I37</f>
        <v>59.939</v>
      </c>
      <c r="J23" s="795">
        <f>J24+J29+J31+J37</f>
        <v>0</v>
      </c>
      <c r="K23" s="794">
        <f>K24+K29+K31+K37</f>
        <v>65.099999999999994</v>
      </c>
      <c r="L23" s="795">
        <f>L24+L29+L31+L37</f>
        <v>0</v>
      </c>
      <c r="M23" s="794">
        <f>M24+M29+M31+M37</f>
        <v>66.144000000000005</v>
      </c>
      <c r="N23" s="795">
        <f>N24+N29+N31+N37</f>
        <v>0</v>
      </c>
      <c r="O23" s="794">
        <f>O24+O29+O31+O37</f>
        <v>68.667000000000002</v>
      </c>
      <c r="P23" s="795">
        <f>P24+P29+P31+P37</f>
        <v>0</v>
      </c>
      <c r="Q23" s="840">
        <f>Q24+Q29+Q31+Q37</f>
        <v>317.06400000000002</v>
      </c>
      <c r="R23" s="793">
        <f>R24+R29+R31+R37</f>
        <v>0</v>
      </c>
      <c r="S23" s="585"/>
    </row>
    <row r="24" spans="1:19" s="717" customFormat="1" x14ac:dyDescent="0.25">
      <c r="A24" s="626" t="s">
        <v>207</v>
      </c>
      <c r="B24" s="770" t="s">
        <v>1471</v>
      </c>
      <c r="C24" s="624" t="s">
        <v>1005</v>
      </c>
      <c r="D24" s="812">
        <v>0</v>
      </c>
      <c r="E24" s="812">
        <v>0</v>
      </c>
      <c r="F24" s="812">
        <v>0</v>
      </c>
      <c r="G24" s="812">
        <v>0</v>
      </c>
      <c r="H24" s="812">
        <v>0</v>
      </c>
      <c r="I24" s="812">
        <v>0</v>
      </c>
      <c r="J24" s="812">
        <v>0</v>
      </c>
      <c r="K24" s="812">
        <v>0</v>
      </c>
      <c r="L24" s="812">
        <v>0</v>
      </c>
      <c r="M24" s="812">
        <v>0</v>
      </c>
      <c r="N24" s="812">
        <v>0</v>
      </c>
      <c r="O24" s="812">
        <v>0</v>
      </c>
      <c r="P24" s="812">
        <v>0</v>
      </c>
      <c r="Q24" s="812">
        <f>O24+M24+K24+I24+G24</f>
        <v>0</v>
      </c>
      <c r="R24" s="764">
        <f>P24+N24+L24+J24+H24</f>
        <v>0</v>
      </c>
      <c r="S24" s="585"/>
    </row>
    <row r="25" spans="1:19" s="717" customFormat="1" ht="31.5" x14ac:dyDescent="0.25">
      <c r="A25" s="626" t="s">
        <v>801</v>
      </c>
      <c r="B25" s="769" t="s">
        <v>1073</v>
      </c>
      <c r="C25" s="624" t="s">
        <v>1005</v>
      </c>
      <c r="D25" s="812">
        <v>0</v>
      </c>
      <c r="E25" s="812">
        <v>0</v>
      </c>
      <c r="F25" s="812">
        <v>0</v>
      </c>
      <c r="G25" s="812">
        <v>0</v>
      </c>
      <c r="H25" s="812">
        <v>0</v>
      </c>
      <c r="I25" s="812">
        <v>0</v>
      </c>
      <c r="J25" s="812">
        <v>0</v>
      </c>
      <c r="K25" s="812">
        <v>0</v>
      </c>
      <c r="L25" s="812">
        <v>0</v>
      </c>
      <c r="M25" s="812">
        <v>0</v>
      </c>
      <c r="N25" s="812">
        <v>0</v>
      </c>
      <c r="O25" s="812">
        <v>0</v>
      </c>
      <c r="P25" s="812">
        <v>0</v>
      </c>
      <c r="Q25" s="812">
        <f>O25+M25+K25+I25+G25</f>
        <v>0</v>
      </c>
      <c r="R25" s="764">
        <f>P25+N25+L25+J25+H25</f>
        <v>0</v>
      </c>
      <c r="S25" s="585"/>
    </row>
    <row r="26" spans="1:19" s="717" customFormat="1" ht="31.5" x14ac:dyDescent="0.25">
      <c r="A26" s="626" t="s">
        <v>799</v>
      </c>
      <c r="B26" s="769" t="s">
        <v>1071</v>
      </c>
      <c r="C26" s="624" t="s">
        <v>1005</v>
      </c>
      <c r="D26" s="812">
        <v>0</v>
      </c>
      <c r="E26" s="812">
        <v>0</v>
      </c>
      <c r="F26" s="812">
        <v>0</v>
      </c>
      <c r="G26" s="812">
        <v>0</v>
      </c>
      <c r="H26" s="812">
        <v>0</v>
      </c>
      <c r="I26" s="812">
        <v>0</v>
      </c>
      <c r="J26" s="812">
        <v>0</v>
      </c>
      <c r="K26" s="812">
        <v>0</v>
      </c>
      <c r="L26" s="812">
        <v>0</v>
      </c>
      <c r="M26" s="812">
        <v>0</v>
      </c>
      <c r="N26" s="812">
        <v>0</v>
      </c>
      <c r="O26" s="812">
        <v>0</v>
      </c>
      <c r="P26" s="812">
        <v>0</v>
      </c>
      <c r="Q26" s="812">
        <f>O26+M26+K26+I26+G26</f>
        <v>0</v>
      </c>
      <c r="R26" s="764">
        <f>P26+N26+L26+J26+H26</f>
        <v>0</v>
      </c>
      <c r="S26" s="585"/>
    </row>
    <row r="27" spans="1:19" s="717" customFormat="1" ht="31.5" x14ac:dyDescent="0.25">
      <c r="A27" s="626" t="s">
        <v>794</v>
      </c>
      <c r="B27" s="769" t="s">
        <v>1069</v>
      </c>
      <c r="C27" s="624" t="s">
        <v>1005</v>
      </c>
      <c r="D27" s="812">
        <v>0</v>
      </c>
      <c r="E27" s="812">
        <v>0</v>
      </c>
      <c r="F27" s="812">
        <v>0</v>
      </c>
      <c r="G27" s="812">
        <v>0</v>
      </c>
      <c r="H27" s="812">
        <v>0</v>
      </c>
      <c r="I27" s="812">
        <v>0</v>
      </c>
      <c r="J27" s="812">
        <v>0</v>
      </c>
      <c r="K27" s="812">
        <v>0</v>
      </c>
      <c r="L27" s="812">
        <v>0</v>
      </c>
      <c r="M27" s="812">
        <v>0</v>
      </c>
      <c r="N27" s="812">
        <v>0</v>
      </c>
      <c r="O27" s="812">
        <v>0</v>
      </c>
      <c r="P27" s="812">
        <v>0</v>
      </c>
      <c r="Q27" s="812">
        <f>O27+M27+K27+I27+G27</f>
        <v>0</v>
      </c>
      <c r="R27" s="764">
        <f>P27+N27+L27+J27+H27</f>
        <v>0</v>
      </c>
      <c r="S27" s="585"/>
    </row>
    <row r="28" spans="1:19" s="717" customFormat="1" x14ac:dyDescent="0.25">
      <c r="A28" s="626" t="s">
        <v>776</v>
      </c>
      <c r="B28" s="770" t="s">
        <v>1467</v>
      </c>
      <c r="C28" s="624" t="s">
        <v>1005</v>
      </c>
      <c r="D28" s="812">
        <v>0</v>
      </c>
      <c r="E28" s="812">
        <v>0</v>
      </c>
      <c r="F28" s="812">
        <v>0</v>
      </c>
      <c r="G28" s="812">
        <v>0</v>
      </c>
      <c r="H28" s="812">
        <v>0</v>
      </c>
      <c r="I28" s="812">
        <v>0</v>
      </c>
      <c r="J28" s="812">
        <v>0</v>
      </c>
      <c r="K28" s="812">
        <v>0</v>
      </c>
      <c r="L28" s="812">
        <v>0</v>
      </c>
      <c r="M28" s="812">
        <v>0</v>
      </c>
      <c r="N28" s="812">
        <v>0</v>
      </c>
      <c r="O28" s="812">
        <v>0</v>
      </c>
      <c r="P28" s="812">
        <v>0</v>
      </c>
      <c r="Q28" s="812">
        <f>O28+M28+K28+I28+G28</f>
        <v>0</v>
      </c>
      <c r="R28" s="764">
        <f>P28+N28+L28+J28+H28</f>
        <v>0</v>
      </c>
      <c r="S28" s="585"/>
    </row>
    <row r="29" spans="1:19" s="717" customFormat="1" x14ac:dyDescent="0.25">
      <c r="A29" s="623" t="s">
        <v>1055</v>
      </c>
      <c r="B29" s="768" t="s">
        <v>1465</v>
      </c>
      <c r="C29" s="621" t="s">
        <v>1005</v>
      </c>
      <c r="D29" s="767">
        <v>67.150896220338993</v>
      </c>
      <c r="E29" s="767">
        <v>61.848428525423728</v>
      </c>
      <c r="F29" s="767">
        <v>38.636000000000003</v>
      </c>
      <c r="G29" s="767">
        <v>57.213999999999999</v>
      </c>
      <c r="H29" s="639">
        <v>0</v>
      </c>
      <c r="I29" s="767">
        <v>59.939</v>
      </c>
      <c r="J29" s="639">
        <v>0</v>
      </c>
      <c r="K29" s="767">
        <v>65.099999999999994</v>
      </c>
      <c r="L29" s="639">
        <v>0</v>
      </c>
      <c r="M29" s="767">
        <v>66.144000000000005</v>
      </c>
      <c r="N29" s="639">
        <v>0</v>
      </c>
      <c r="O29" s="767">
        <v>68.667000000000002</v>
      </c>
      <c r="P29" s="639">
        <v>0</v>
      </c>
      <c r="Q29" s="662">
        <f>O29+M29+K29+I29+G29</f>
        <v>317.06400000000002</v>
      </c>
      <c r="R29" s="637">
        <f>P29+N29+L29+J29+H29</f>
        <v>0</v>
      </c>
      <c r="S29" s="585"/>
    </row>
    <row r="30" spans="1:19" s="717" customFormat="1" x14ac:dyDescent="0.25">
      <c r="A30" s="626" t="s">
        <v>1053</v>
      </c>
      <c r="B30" s="770" t="s">
        <v>1463</v>
      </c>
      <c r="C30" s="624" t="s">
        <v>1005</v>
      </c>
      <c r="D30" s="812">
        <v>0</v>
      </c>
      <c r="E30" s="812">
        <v>0</v>
      </c>
      <c r="F30" s="812">
        <v>0</v>
      </c>
      <c r="G30" s="812">
        <v>0</v>
      </c>
      <c r="H30" s="812">
        <v>0</v>
      </c>
      <c r="I30" s="812">
        <v>0</v>
      </c>
      <c r="J30" s="812">
        <v>0</v>
      </c>
      <c r="K30" s="812">
        <v>0</v>
      </c>
      <c r="L30" s="812">
        <v>0</v>
      </c>
      <c r="M30" s="812">
        <v>0</v>
      </c>
      <c r="N30" s="812">
        <v>0</v>
      </c>
      <c r="O30" s="812">
        <v>0</v>
      </c>
      <c r="P30" s="812">
        <v>0</v>
      </c>
      <c r="Q30" s="812">
        <f>O30+M30+K30+I30+G30</f>
        <v>0</v>
      </c>
      <c r="R30" s="764">
        <f>P30+N30+L30+J30+H30</f>
        <v>0</v>
      </c>
      <c r="S30" s="585"/>
    </row>
    <row r="31" spans="1:19" s="717" customFormat="1" x14ac:dyDescent="0.25">
      <c r="A31" s="623" t="s">
        <v>1620</v>
      </c>
      <c r="B31" s="768" t="s">
        <v>1461</v>
      </c>
      <c r="C31" s="621" t="s">
        <v>1005</v>
      </c>
      <c r="D31" s="767">
        <v>0.28852654237288139</v>
      </c>
      <c r="E31" s="767">
        <v>0.10191690677966102</v>
      </c>
      <c r="F31" s="839">
        <v>0</v>
      </c>
      <c r="G31" s="766">
        <v>0</v>
      </c>
      <c r="H31" s="766">
        <v>0</v>
      </c>
      <c r="I31" s="766">
        <v>0</v>
      </c>
      <c r="J31" s="766">
        <v>0</v>
      </c>
      <c r="K31" s="766">
        <v>0</v>
      </c>
      <c r="L31" s="766">
        <v>0</v>
      </c>
      <c r="M31" s="766">
        <v>0</v>
      </c>
      <c r="N31" s="766">
        <v>0</v>
      </c>
      <c r="O31" s="766">
        <v>0</v>
      </c>
      <c r="P31" s="766">
        <v>0</v>
      </c>
      <c r="Q31" s="766">
        <f>O31+M31+K31+I31+G31</f>
        <v>0</v>
      </c>
      <c r="R31" s="776">
        <f>P31+N31+L31+J31+H31</f>
        <v>0</v>
      </c>
      <c r="S31" s="585"/>
    </row>
    <row r="32" spans="1:19" s="717" customFormat="1" x14ac:dyDescent="0.25">
      <c r="A32" s="626" t="s">
        <v>4</v>
      </c>
      <c r="B32" s="770" t="s">
        <v>1459</v>
      </c>
      <c r="C32" s="624" t="s">
        <v>1005</v>
      </c>
      <c r="D32" s="812">
        <v>0</v>
      </c>
      <c r="E32" s="812">
        <v>0</v>
      </c>
      <c r="F32" s="812">
        <v>0</v>
      </c>
      <c r="G32" s="812">
        <v>0</v>
      </c>
      <c r="H32" s="812">
        <v>0</v>
      </c>
      <c r="I32" s="812">
        <v>0</v>
      </c>
      <c r="J32" s="812">
        <v>0</v>
      </c>
      <c r="K32" s="812">
        <v>0</v>
      </c>
      <c r="L32" s="812">
        <v>0</v>
      </c>
      <c r="M32" s="812">
        <v>0</v>
      </c>
      <c r="N32" s="812">
        <v>0</v>
      </c>
      <c r="O32" s="812">
        <v>0</v>
      </c>
      <c r="P32" s="812">
        <v>0</v>
      </c>
      <c r="Q32" s="812">
        <f>O32+M32+K32+I32+G32</f>
        <v>0</v>
      </c>
      <c r="R32" s="764">
        <f>P32+N32+L32+J32+H32</f>
        <v>0</v>
      </c>
      <c r="S32" s="585"/>
    </row>
    <row r="33" spans="1:19" s="717" customFormat="1" ht="15.75" customHeight="1" x14ac:dyDescent="0.25">
      <c r="A33" s="626" t="s">
        <v>1619</v>
      </c>
      <c r="B33" s="770" t="s">
        <v>1457</v>
      </c>
      <c r="C33" s="624" t="s">
        <v>1005</v>
      </c>
      <c r="D33" s="812">
        <v>0</v>
      </c>
      <c r="E33" s="812">
        <v>0</v>
      </c>
      <c r="F33" s="812">
        <v>0</v>
      </c>
      <c r="G33" s="812">
        <v>0</v>
      </c>
      <c r="H33" s="812">
        <v>0</v>
      </c>
      <c r="I33" s="812">
        <v>0</v>
      </c>
      <c r="J33" s="812">
        <v>0</v>
      </c>
      <c r="K33" s="812">
        <v>0</v>
      </c>
      <c r="L33" s="812">
        <v>0</v>
      </c>
      <c r="M33" s="812">
        <v>0</v>
      </c>
      <c r="N33" s="812">
        <v>0</v>
      </c>
      <c r="O33" s="812">
        <v>0</v>
      </c>
      <c r="P33" s="812">
        <v>0</v>
      </c>
      <c r="Q33" s="812">
        <f>O33+M33+K33+I33+G33</f>
        <v>0</v>
      </c>
      <c r="R33" s="764">
        <f>P33+N33+L33+J33+H33</f>
        <v>0</v>
      </c>
      <c r="S33" s="585"/>
    </row>
    <row r="34" spans="1:19" s="717" customFormat="1" ht="15.75" customHeight="1" x14ac:dyDescent="0.25">
      <c r="A34" s="626" t="s">
        <v>1618</v>
      </c>
      <c r="B34" s="769" t="s">
        <v>1455</v>
      </c>
      <c r="C34" s="624" t="s">
        <v>1005</v>
      </c>
      <c r="D34" s="812">
        <v>0</v>
      </c>
      <c r="E34" s="812">
        <v>0</v>
      </c>
      <c r="F34" s="812">
        <v>0</v>
      </c>
      <c r="G34" s="812">
        <v>0</v>
      </c>
      <c r="H34" s="812">
        <v>0</v>
      </c>
      <c r="I34" s="812">
        <v>0</v>
      </c>
      <c r="J34" s="812">
        <v>0</v>
      </c>
      <c r="K34" s="812">
        <v>0</v>
      </c>
      <c r="L34" s="812">
        <v>0</v>
      </c>
      <c r="M34" s="812">
        <v>0</v>
      </c>
      <c r="N34" s="812">
        <v>0</v>
      </c>
      <c r="O34" s="812">
        <v>0</v>
      </c>
      <c r="P34" s="812">
        <v>0</v>
      </c>
      <c r="Q34" s="812">
        <f>O34+M34+K34+I34+G34</f>
        <v>0</v>
      </c>
      <c r="R34" s="764">
        <f>P34+N34+L34+J34+H34</f>
        <v>0</v>
      </c>
      <c r="S34" s="585"/>
    </row>
    <row r="35" spans="1:19" s="717" customFormat="1" ht="15.75" customHeight="1" x14ac:dyDescent="0.25">
      <c r="A35" s="626" t="s">
        <v>1617</v>
      </c>
      <c r="B35" s="722" t="s">
        <v>1058</v>
      </c>
      <c r="C35" s="624" t="s">
        <v>1005</v>
      </c>
      <c r="D35" s="812">
        <v>0</v>
      </c>
      <c r="E35" s="812">
        <v>0</v>
      </c>
      <c r="F35" s="812">
        <v>0</v>
      </c>
      <c r="G35" s="812">
        <v>0</v>
      </c>
      <c r="H35" s="812">
        <v>0</v>
      </c>
      <c r="I35" s="812">
        <v>0</v>
      </c>
      <c r="J35" s="812">
        <v>0</v>
      </c>
      <c r="K35" s="812">
        <v>0</v>
      </c>
      <c r="L35" s="812">
        <v>0</v>
      </c>
      <c r="M35" s="812">
        <v>0</v>
      </c>
      <c r="N35" s="812">
        <v>0</v>
      </c>
      <c r="O35" s="812">
        <v>0</v>
      </c>
      <c r="P35" s="812">
        <v>0</v>
      </c>
      <c r="Q35" s="812">
        <f>O35+M35+K35+I35+G35</f>
        <v>0</v>
      </c>
      <c r="R35" s="764">
        <f>P35+N35+L35+J35+H35</f>
        <v>0</v>
      </c>
      <c r="S35" s="585"/>
    </row>
    <row r="36" spans="1:19" s="717" customFormat="1" ht="15.75" customHeight="1" x14ac:dyDescent="0.25">
      <c r="A36" s="626" t="s">
        <v>1616</v>
      </c>
      <c r="B36" s="722" t="s">
        <v>1056</v>
      </c>
      <c r="C36" s="624" t="s">
        <v>1005</v>
      </c>
      <c r="D36" s="812">
        <v>0</v>
      </c>
      <c r="E36" s="812">
        <v>0</v>
      </c>
      <c r="F36" s="812">
        <v>0</v>
      </c>
      <c r="G36" s="812">
        <v>0</v>
      </c>
      <c r="H36" s="812">
        <v>0</v>
      </c>
      <c r="I36" s="812">
        <v>0</v>
      </c>
      <c r="J36" s="812">
        <v>0</v>
      </c>
      <c r="K36" s="812">
        <v>0</v>
      </c>
      <c r="L36" s="812">
        <v>0</v>
      </c>
      <c r="M36" s="812">
        <v>0</v>
      </c>
      <c r="N36" s="812">
        <v>0</v>
      </c>
      <c r="O36" s="812">
        <v>0</v>
      </c>
      <c r="P36" s="812">
        <v>0</v>
      </c>
      <c r="Q36" s="812">
        <f>O36+M36+K36+I36+G36</f>
        <v>0</v>
      </c>
      <c r="R36" s="764">
        <f>P36+N36+L36+J36+H36</f>
        <v>0</v>
      </c>
      <c r="S36" s="585"/>
    </row>
    <row r="37" spans="1:19" s="717" customFormat="1" ht="15.75" customHeight="1" thickBot="1" x14ac:dyDescent="0.3">
      <c r="A37" s="838" t="s">
        <v>1615</v>
      </c>
      <c r="B37" s="768" t="s">
        <v>1445</v>
      </c>
      <c r="C37" s="837" t="s">
        <v>1005</v>
      </c>
      <c r="D37" s="767">
        <v>34.030959999999993</v>
      </c>
      <c r="E37" s="767">
        <v>0.50758000000000003</v>
      </c>
      <c r="F37" s="767"/>
      <c r="G37" s="766">
        <v>0</v>
      </c>
      <c r="H37" s="766">
        <v>0</v>
      </c>
      <c r="I37" s="766">
        <v>0</v>
      </c>
      <c r="J37" s="766">
        <v>0</v>
      </c>
      <c r="K37" s="766">
        <v>0</v>
      </c>
      <c r="L37" s="766">
        <v>0</v>
      </c>
      <c r="M37" s="766">
        <v>0</v>
      </c>
      <c r="N37" s="766">
        <v>0</v>
      </c>
      <c r="O37" s="766">
        <v>0</v>
      </c>
      <c r="P37" s="766">
        <v>0</v>
      </c>
      <c r="Q37" s="766">
        <f>O37+M37+K37+I37+G37</f>
        <v>0</v>
      </c>
      <c r="R37" s="776">
        <f>P37+N37+L37+J37+H37</f>
        <v>0</v>
      </c>
      <c r="S37" s="585"/>
    </row>
    <row r="38" spans="1:19" s="717" customFormat="1" ht="15.75" customHeight="1" x14ac:dyDescent="0.25">
      <c r="A38" s="836" t="s">
        <v>1047</v>
      </c>
      <c r="B38" s="835" t="s">
        <v>1614</v>
      </c>
      <c r="C38" s="834" t="s">
        <v>1005</v>
      </c>
      <c r="D38" s="833">
        <v>73.339807000000008</v>
      </c>
      <c r="E38" s="833">
        <v>40.603649220000008</v>
      </c>
      <c r="F38" s="833">
        <f>F39+F45+F46+F47+F52+F44</f>
        <v>36.451999999999998</v>
      </c>
      <c r="G38" s="831">
        <f>G39+G45+G46+G47+G52+G44</f>
        <v>54.162999999999997</v>
      </c>
      <c r="H38" s="832">
        <f>H39+H45+H46+H47+H52+H44</f>
        <v>0</v>
      </c>
      <c r="I38" s="831">
        <f>I39+I45+I46+I47+I52+I44</f>
        <v>55.652999999999999</v>
      </c>
      <c r="J38" s="832">
        <f>J39+J45+J46+J47+J52+J44</f>
        <v>0</v>
      </c>
      <c r="K38" s="831">
        <f>K39+K45+K46+K47+K52+K44</f>
        <v>55.204000000000001</v>
      </c>
      <c r="L38" s="832">
        <f>L39+L45+L46+L47+L52+L44</f>
        <v>0</v>
      </c>
      <c r="M38" s="831">
        <f>M39+M45+M46+M47+M52+M44</f>
        <v>57.867999999999995</v>
      </c>
      <c r="N38" s="832">
        <f>N39+N45+N46+N47+N52+N44</f>
        <v>0</v>
      </c>
      <c r="O38" s="831">
        <f>O39+O45+O46+O47+O52+O44</f>
        <v>60.805999999999997</v>
      </c>
      <c r="P38" s="832">
        <f>P39+P45+P46+P47+P52+P44</f>
        <v>0</v>
      </c>
      <c r="Q38" s="831">
        <f>Q39+Q45+Q46+Q47+Q52+Q44</f>
        <v>283.69400000000002</v>
      </c>
      <c r="R38" s="830">
        <f>R39+R45+R46+R47+R52+R44</f>
        <v>0</v>
      </c>
      <c r="S38" s="585"/>
    </row>
    <row r="39" spans="1:19" s="717" customFormat="1" ht="15.75" customHeight="1" x14ac:dyDescent="0.25">
      <c r="A39" s="626" t="s">
        <v>1045</v>
      </c>
      <c r="B39" s="770" t="s">
        <v>1471</v>
      </c>
      <c r="C39" s="624" t="s">
        <v>1005</v>
      </c>
      <c r="D39" s="829">
        <v>0</v>
      </c>
      <c r="E39" s="829">
        <v>0</v>
      </c>
      <c r="F39" s="829">
        <v>0</v>
      </c>
      <c r="G39" s="812">
        <v>0</v>
      </c>
      <c r="H39" s="812">
        <v>0</v>
      </c>
      <c r="I39" s="812">
        <v>0</v>
      </c>
      <c r="J39" s="812">
        <v>0</v>
      </c>
      <c r="K39" s="812">
        <v>0</v>
      </c>
      <c r="L39" s="812">
        <v>0</v>
      </c>
      <c r="M39" s="812">
        <v>0</v>
      </c>
      <c r="N39" s="812">
        <v>0</v>
      </c>
      <c r="O39" s="812">
        <v>0</v>
      </c>
      <c r="P39" s="812">
        <v>0</v>
      </c>
      <c r="Q39" s="812">
        <f>O39+M39+K39+I39+G39</f>
        <v>0</v>
      </c>
      <c r="R39" s="764">
        <f>P39+N39+L39+J39+H39</f>
        <v>0</v>
      </c>
      <c r="S39" s="585"/>
    </row>
    <row r="40" spans="1:19" s="717" customFormat="1" ht="15.75" customHeight="1" x14ac:dyDescent="0.25">
      <c r="A40" s="626" t="s">
        <v>1607</v>
      </c>
      <c r="B40" s="605" t="s">
        <v>1073</v>
      </c>
      <c r="C40" s="624" t="s">
        <v>1005</v>
      </c>
      <c r="D40" s="829">
        <v>0</v>
      </c>
      <c r="E40" s="829">
        <v>0</v>
      </c>
      <c r="F40" s="829">
        <v>0</v>
      </c>
      <c r="G40" s="812">
        <v>0</v>
      </c>
      <c r="H40" s="812">
        <v>0</v>
      </c>
      <c r="I40" s="812">
        <v>0</v>
      </c>
      <c r="J40" s="812">
        <v>0</v>
      </c>
      <c r="K40" s="812">
        <v>0</v>
      </c>
      <c r="L40" s="812">
        <v>0</v>
      </c>
      <c r="M40" s="812">
        <v>0</v>
      </c>
      <c r="N40" s="812">
        <v>0</v>
      </c>
      <c r="O40" s="812">
        <v>0</v>
      </c>
      <c r="P40" s="812">
        <v>0</v>
      </c>
      <c r="Q40" s="812">
        <f>O40+M40+K40+I40+G40</f>
        <v>0</v>
      </c>
      <c r="R40" s="764">
        <f>P40+N40+L40+J40+H40</f>
        <v>0</v>
      </c>
      <c r="S40" s="585"/>
    </row>
    <row r="41" spans="1:19" s="717" customFormat="1" ht="15.75" customHeight="1" x14ac:dyDescent="0.25">
      <c r="A41" s="626" t="s">
        <v>1605</v>
      </c>
      <c r="B41" s="605" t="s">
        <v>1071</v>
      </c>
      <c r="C41" s="624" t="s">
        <v>1005</v>
      </c>
      <c r="D41" s="829">
        <v>0</v>
      </c>
      <c r="E41" s="829">
        <v>0</v>
      </c>
      <c r="F41" s="829">
        <v>0</v>
      </c>
      <c r="G41" s="812">
        <v>0</v>
      </c>
      <c r="H41" s="812">
        <v>0</v>
      </c>
      <c r="I41" s="812">
        <v>0</v>
      </c>
      <c r="J41" s="812">
        <v>0</v>
      </c>
      <c r="K41" s="812">
        <v>0</v>
      </c>
      <c r="L41" s="812">
        <v>0</v>
      </c>
      <c r="M41" s="812">
        <v>0</v>
      </c>
      <c r="N41" s="812">
        <v>0</v>
      </c>
      <c r="O41" s="812">
        <v>0</v>
      </c>
      <c r="P41" s="812">
        <v>0</v>
      </c>
      <c r="Q41" s="812">
        <f>O41+M41+K41+I41+G41</f>
        <v>0</v>
      </c>
      <c r="R41" s="764">
        <f>P41+N41+L41+J41+H41</f>
        <v>0</v>
      </c>
      <c r="S41" s="585"/>
    </row>
    <row r="42" spans="1:19" s="717" customFormat="1" ht="15.75" customHeight="1" x14ac:dyDescent="0.25">
      <c r="A42" s="626" t="s">
        <v>1595</v>
      </c>
      <c r="B42" s="605" t="s">
        <v>1069</v>
      </c>
      <c r="C42" s="624" t="s">
        <v>1005</v>
      </c>
      <c r="D42" s="829">
        <v>0</v>
      </c>
      <c r="E42" s="829">
        <v>0</v>
      </c>
      <c r="F42" s="829">
        <v>0</v>
      </c>
      <c r="G42" s="812">
        <v>0</v>
      </c>
      <c r="H42" s="812">
        <v>0</v>
      </c>
      <c r="I42" s="812">
        <v>0</v>
      </c>
      <c r="J42" s="812">
        <v>0</v>
      </c>
      <c r="K42" s="812">
        <v>0</v>
      </c>
      <c r="L42" s="812">
        <v>0</v>
      </c>
      <c r="M42" s="812">
        <v>0</v>
      </c>
      <c r="N42" s="812">
        <v>0</v>
      </c>
      <c r="O42" s="812">
        <v>0</v>
      </c>
      <c r="P42" s="812">
        <v>0</v>
      </c>
      <c r="Q42" s="812">
        <f>O42+M42+K42+I42+G42</f>
        <v>0</v>
      </c>
      <c r="R42" s="764">
        <f>P42+N42+L42+J42+H42</f>
        <v>0</v>
      </c>
      <c r="S42" s="585"/>
    </row>
    <row r="43" spans="1:19" s="717" customFormat="1" ht="15.75" customHeight="1" x14ac:dyDescent="0.25">
      <c r="A43" s="626" t="s">
        <v>1043</v>
      </c>
      <c r="B43" s="770" t="s">
        <v>1467</v>
      </c>
      <c r="C43" s="624" t="s">
        <v>1005</v>
      </c>
      <c r="D43" s="765">
        <v>0</v>
      </c>
      <c r="E43" s="765">
        <v>0</v>
      </c>
      <c r="F43" s="765">
        <v>0</v>
      </c>
      <c r="G43" s="812">
        <v>0</v>
      </c>
      <c r="H43" s="812">
        <v>0</v>
      </c>
      <c r="I43" s="812">
        <v>0</v>
      </c>
      <c r="J43" s="812">
        <v>0</v>
      </c>
      <c r="K43" s="812">
        <v>0</v>
      </c>
      <c r="L43" s="812">
        <v>0</v>
      </c>
      <c r="M43" s="812">
        <v>0</v>
      </c>
      <c r="N43" s="812">
        <v>0</v>
      </c>
      <c r="O43" s="812">
        <v>0</v>
      </c>
      <c r="P43" s="812">
        <v>0</v>
      </c>
      <c r="Q43" s="812">
        <f>O43+M43+K43+I43+G43</f>
        <v>0</v>
      </c>
      <c r="R43" s="764">
        <f>P43+N43+L43+J43+H43</f>
        <v>0</v>
      </c>
      <c r="S43" s="585"/>
    </row>
    <row r="44" spans="1:19" s="717" customFormat="1" ht="15.75" customHeight="1" x14ac:dyDescent="0.25">
      <c r="A44" s="623" t="s">
        <v>1041</v>
      </c>
      <c r="B44" s="768" t="s">
        <v>1465</v>
      </c>
      <c r="C44" s="621" t="s">
        <v>1005</v>
      </c>
      <c r="D44" s="767">
        <v>68.858814460000005</v>
      </c>
      <c r="E44" s="767">
        <v>38.041245400000008</v>
      </c>
      <c r="F44" s="767">
        <f>F53+F62+F68+F69+F70+F73+F77-F46-F52</f>
        <v>36.451999999999998</v>
      </c>
      <c r="G44" s="767">
        <f>G53+G62+G68+G69+G70+G73+G77-G52</f>
        <v>54.162999999999997</v>
      </c>
      <c r="H44" s="639">
        <f>H53+H62+H68+H69+H70+H73+H77-H52</f>
        <v>0</v>
      </c>
      <c r="I44" s="767">
        <f>I53+I62+I68+I69+I70+I73+I77-I52</f>
        <v>55.652999999999999</v>
      </c>
      <c r="J44" s="639">
        <f>J53+J62+J68+J69+J70+J73+J77-J52</f>
        <v>0</v>
      </c>
      <c r="K44" s="767">
        <f>K53+K62+K68+K69+K70+K73+K77-K52</f>
        <v>55.204000000000001</v>
      </c>
      <c r="L44" s="639">
        <f>L53+L62+L68+L69+L70+L73+L77-L52</f>
        <v>0</v>
      </c>
      <c r="M44" s="767">
        <f>M53+M62+M68+M69+M70+M73+M77-M52</f>
        <v>57.867999999999995</v>
      </c>
      <c r="N44" s="639">
        <f>N53+N62+N68+N69+N70+N73+N77-N52</f>
        <v>0</v>
      </c>
      <c r="O44" s="767">
        <f>O53+O62+O68+O69+O70+O73+O77-O52</f>
        <v>60.805999999999997</v>
      </c>
      <c r="P44" s="639">
        <f>P53+P62+P68+P69+P70+P73+P77-P52</f>
        <v>0</v>
      </c>
      <c r="Q44" s="767">
        <f>Q53+Q62+Q68+Q69+Q70+Q73+Q77-Q52</f>
        <v>283.69400000000002</v>
      </c>
      <c r="R44" s="637">
        <f>R53+R62+R68+R69+R70+R73+R77-R52</f>
        <v>0</v>
      </c>
      <c r="S44" s="585"/>
    </row>
    <row r="45" spans="1:19" s="828" customFormat="1" ht="15.75" customHeight="1" x14ac:dyDescent="0.25">
      <c r="A45" s="626" t="s">
        <v>1039</v>
      </c>
      <c r="B45" s="770" t="s">
        <v>1463</v>
      </c>
      <c r="C45" s="624" t="s">
        <v>1005</v>
      </c>
      <c r="D45" s="711">
        <v>0</v>
      </c>
      <c r="E45" s="711">
        <v>0</v>
      </c>
      <c r="F45" s="711">
        <v>0</v>
      </c>
      <c r="G45" s="812">
        <v>0</v>
      </c>
      <c r="H45" s="812">
        <v>0</v>
      </c>
      <c r="I45" s="812">
        <v>0</v>
      </c>
      <c r="J45" s="812">
        <v>0</v>
      </c>
      <c r="K45" s="812">
        <v>0</v>
      </c>
      <c r="L45" s="812">
        <v>0</v>
      </c>
      <c r="M45" s="812">
        <v>0</v>
      </c>
      <c r="N45" s="812">
        <v>0</v>
      </c>
      <c r="O45" s="812">
        <v>0</v>
      </c>
      <c r="P45" s="812">
        <v>0</v>
      </c>
      <c r="Q45" s="812">
        <f>O45+M45+K45+I45+G45</f>
        <v>0</v>
      </c>
      <c r="R45" s="764">
        <f>P45+N45+L45+J45+H45</f>
        <v>0</v>
      </c>
      <c r="S45" s="590"/>
    </row>
    <row r="46" spans="1:19" s="717" customFormat="1" ht="15.75" customHeight="1" x14ac:dyDescent="0.25">
      <c r="A46" s="623" t="s">
        <v>1037</v>
      </c>
      <c r="B46" s="768" t="s">
        <v>1461</v>
      </c>
      <c r="C46" s="621" t="s">
        <v>1005</v>
      </c>
      <c r="D46" s="766">
        <v>0</v>
      </c>
      <c r="E46" s="767">
        <v>0.77310915000000002</v>
      </c>
      <c r="F46" s="766">
        <v>0</v>
      </c>
      <c r="G46" s="766">
        <v>0</v>
      </c>
      <c r="H46" s="766">
        <v>0</v>
      </c>
      <c r="I46" s="766">
        <v>0</v>
      </c>
      <c r="J46" s="766">
        <v>0</v>
      </c>
      <c r="K46" s="766">
        <v>0</v>
      </c>
      <c r="L46" s="766">
        <v>0</v>
      </c>
      <c r="M46" s="766">
        <v>0</v>
      </c>
      <c r="N46" s="766">
        <v>0</v>
      </c>
      <c r="O46" s="766">
        <v>0</v>
      </c>
      <c r="P46" s="766">
        <v>0</v>
      </c>
      <c r="Q46" s="766">
        <v>0</v>
      </c>
      <c r="R46" s="637">
        <v>0</v>
      </c>
      <c r="S46" s="585"/>
    </row>
    <row r="47" spans="1:19" s="717" customFormat="1" ht="15.75" customHeight="1" x14ac:dyDescent="0.25">
      <c r="A47" s="626" t="s">
        <v>1027</v>
      </c>
      <c r="B47" s="770" t="s">
        <v>1459</v>
      </c>
      <c r="C47" s="624" t="s">
        <v>1005</v>
      </c>
      <c r="D47" s="765">
        <v>0</v>
      </c>
      <c r="E47" s="765">
        <v>0</v>
      </c>
      <c r="F47" s="765">
        <v>0</v>
      </c>
      <c r="G47" s="812">
        <v>0</v>
      </c>
      <c r="H47" s="812">
        <v>0</v>
      </c>
      <c r="I47" s="812">
        <v>0</v>
      </c>
      <c r="J47" s="812">
        <v>0</v>
      </c>
      <c r="K47" s="812">
        <v>0</v>
      </c>
      <c r="L47" s="812">
        <v>0</v>
      </c>
      <c r="M47" s="812">
        <v>0</v>
      </c>
      <c r="N47" s="812">
        <v>0</v>
      </c>
      <c r="O47" s="812">
        <v>0</v>
      </c>
      <c r="P47" s="812">
        <v>0</v>
      </c>
      <c r="Q47" s="812">
        <f>O47+M47+K47+I47+G47</f>
        <v>0</v>
      </c>
      <c r="R47" s="764">
        <f>P47+N47+L47+J47+H47</f>
        <v>0</v>
      </c>
      <c r="S47" s="585"/>
    </row>
    <row r="48" spans="1:19" s="717" customFormat="1" ht="15.75" customHeight="1" x14ac:dyDescent="0.25">
      <c r="A48" s="626" t="s">
        <v>1025</v>
      </c>
      <c r="B48" s="770" t="s">
        <v>1457</v>
      </c>
      <c r="C48" s="624" t="s">
        <v>1005</v>
      </c>
      <c r="D48" s="765">
        <v>0</v>
      </c>
      <c r="E48" s="765">
        <v>0</v>
      </c>
      <c r="F48" s="765">
        <v>0</v>
      </c>
      <c r="G48" s="812">
        <v>0</v>
      </c>
      <c r="H48" s="812">
        <v>0</v>
      </c>
      <c r="I48" s="812">
        <v>0</v>
      </c>
      <c r="J48" s="812">
        <v>0</v>
      </c>
      <c r="K48" s="812">
        <v>0</v>
      </c>
      <c r="L48" s="812">
        <v>0</v>
      </c>
      <c r="M48" s="812">
        <v>0</v>
      </c>
      <c r="N48" s="812">
        <v>0</v>
      </c>
      <c r="O48" s="812">
        <v>0</v>
      </c>
      <c r="P48" s="812">
        <v>0</v>
      </c>
      <c r="Q48" s="812">
        <f>O48+M48+K48+I48+G48</f>
        <v>0</v>
      </c>
      <c r="R48" s="764">
        <f>P48+N48+L48+J48+H48</f>
        <v>0</v>
      </c>
      <c r="S48" s="585"/>
    </row>
    <row r="49" spans="1:19" s="717" customFormat="1" ht="15.75" customHeight="1" x14ac:dyDescent="0.25">
      <c r="A49" s="626" t="s">
        <v>1613</v>
      </c>
      <c r="B49" s="769" t="s">
        <v>1455</v>
      </c>
      <c r="C49" s="624" t="s">
        <v>1005</v>
      </c>
      <c r="D49" s="765">
        <v>0</v>
      </c>
      <c r="E49" s="765">
        <v>0</v>
      </c>
      <c r="F49" s="765">
        <v>0</v>
      </c>
      <c r="G49" s="812">
        <v>0</v>
      </c>
      <c r="H49" s="812">
        <v>0</v>
      </c>
      <c r="I49" s="812">
        <v>0</v>
      </c>
      <c r="J49" s="812">
        <v>0</v>
      </c>
      <c r="K49" s="812">
        <v>0</v>
      </c>
      <c r="L49" s="812">
        <v>0</v>
      </c>
      <c r="M49" s="812">
        <v>0</v>
      </c>
      <c r="N49" s="812">
        <v>0</v>
      </c>
      <c r="O49" s="812">
        <v>0</v>
      </c>
      <c r="P49" s="812">
        <v>0</v>
      </c>
      <c r="Q49" s="812">
        <f>O49+M49+K49+I49+G49</f>
        <v>0</v>
      </c>
      <c r="R49" s="764">
        <f>P49+N49+L49+J49+H49</f>
        <v>0</v>
      </c>
      <c r="S49" s="585"/>
    </row>
    <row r="50" spans="1:19" s="717" customFormat="1" ht="15.75" customHeight="1" x14ac:dyDescent="0.25">
      <c r="A50" s="626" t="s">
        <v>1612</v>
      </c>
      <c r="B50" s="605" t="s">
        <v>1058</v>
      </c>
      <c r="C50" s="624" t="s">
        <v>1005</v>
      </c>
      <c r="D50" s="765">
        <v>0</v>
      </c>
      <c r="E50" s="765">
        <v>0</v>
      </c>
      <c r="F50" s="765">
        <v>0</v>
      </c>
      <c r="G50" s="812">
        <v>0</v>
      </c>
      <c r="H50" s="812">
        <v>0</v>
      </c>
      <c r="I50" s="812">
        <v>0</v>
      </c>
      <c r="J50" s="812">
        <v>0</v>
      </c>
      <c r="K50" s="812">
        <v>0</v>
      </c>
      <c r="L50" s="812">
        <v>0</v>
      </c>
      <c r="M50" s="812">
        <v>0</v>
      </c>
      <c r="N50" s="812">
        <v>0</v>
      </c>
      <c r="O50" s="812">
        <v>0</v>
      </c>
      <c r="P50" s="812">
        <v>0</v>
      </c>
      <c r="Q50" s="812">
        <f>O50+M50+K50+I50+G50</f>
        <v>0</v>
      </c>
      <c r="R50" s="764">
        <f>P50+N50+L50+J50+H50</f>
        <v>0</v>
      </c>
      <c r="S50" s="585"/>
    </row>
    <row r="51" spans="1:19" s="717" customFormat="1" ht="15.75" customHeight="1" x14ac:dyDescent="0.25">
      <c r="A51" s="626" t="s">
        <v>1611</v>
      </c>
      <c r="B51" s="605" t="s">
        <v>1056</v>
      </c>
      <c r="C51" s="624" t="s">
        <v>1005</v>
      </c>
      <c r="D51" s="765">
        <v>0</v>
      </c>
      <c r="E51" s="765">
        <v>0</v>
      </c>
      <c r="F51" s="765">
        <v>0</v>
      </c>
      <c r="G51" s="812">
        <v>0</v>
      </c>
      <c r="H51" s="812">
        <v>0</v>
      </c>
      <c r="I51" s="812">
        <v>0</v>
      </c>
      <c r="J51" s="812">
        <v>0</v>
      </c>
      <c r="K51" s="812">
        <v>0</v>
      </c>
      <c r="L51" s="812">
        <v>0</v>
      </c>
      <c r="M51" s="812">
        <v>0</v>
      </c>
      <c r="N51" s="812">
        <v>0</v>
      </c>
      <c r="O51" s="812">
        <v>0</v>
      </c>
      <c r="P51" s="812">
        <v>0</v>
      </c>
      <c r="Q51" s="812">
        <f>O51+M51+K51+I51+G51</f>
        <v>0</v>
      </c>
      <c r="R51" s="764">
        <f>P51+N51+L51+J51+H51</f>
        <v>0</v>
      </c>
      <c r="S51" s="585"/>
    </row>
    <row r="52" spans="1:19" s="717" customFormat="1" ht="15.75" customHeight="1" x14ac:dyDescent="0.25">
      <c r="A52" s="623" t="s">
        <v>1610</v>
      </c>
      <c r="B52" s="768" t="s">
        <v>1445</v>
      </c>
      <c r="C52" s="621" t="s">
        <v>1005</v>
      </c>
      <c r="D52" s="767">
        <v>4.4809925400000008</v>
      </c>
      <c r="E52" s="767">
        <v>1.7892946700000001</v>
      </c>
      <c r="F52" s="767">
        <v>0</v>
      </c>
      <c r="G52" s="766">
        <v>0</v>
      </c>
      <c r="H52" s="766">
        <v>0</v>
      </c>
      <c r="I52" s="766">
        <v>0</v>
      </c>
      <c r="J52" s="766">
        <v>0</v>
      </c>
      <c r="K52" s="766">
        <v>0</v>
      </c>
      <c r="L52" s="766">
        <v>0</v>
      </c>
      <c r="M52" s="766">
        <v>0</v>
      </c>
      <c r="N52" s="766">
        <v>0</v>
      </c>
      <c r="O52" s="766">
        <v>0</v>
      </c>
      <c r="P52" s="766">
        <v>0</v>
      </c>
      <c r="Q52" s="766">
        <v>0</v>
      </c>
      <c r="R52" s="637">
        <v>0</v>
      </c>
      <c r="S52" s="585"/>
    </row>
    <row r="53" spans="1:19" s="717" customFormat="1" ht="15.75" customHeight="1" x14ac:dyDescent="0.25">
      <c r="A53" s="705" t="s">
        <v>1609</v>
      </c>
      <c r="B53" s="704" t="s">
        <v>1608</v>
      </c>
      <c r="C53" s="703" t="s">
        <v>1005</v>
      </c>
      <c r="D53" s="822">
        <v>15.263670520000002</v>
      </c>
      <c r="E53" s="822">
        <v>10.796433159999999</v>
      </c>
      <c r="F53" s="822">
        <f>F54+F55+F60+F61+F57</f>
        <v>5.8259999999999996</v>
      </c>
      <c r="G53" s="822">
        <f>G57+G60+G61</f>
        <v>16.893999999999998</v>
      </c>
      <c r="H53" s="740">
        <f>H57+H60+H61</f>
        <v>0</v>
      </c>
      <c r="I53" s="822">
        <f>I57+I60+I61</f>
        <v>17.591999999999999</v>
      </c>
      <c r="J53" s="740">
        <f>J57+J60+J61</f>
        <v>0</v>
      </c>
      <c r="K53" s="822">
        <f>K57+K60+K61</f>
        <v>18.318000000000001</v>
      </c>
      <c r="L53" s="740">
        <f>L57+L60+L61</f>
        <v>0</v>
      </c>
      <c r="M53" s="822">
        <f>M57+M60+M61</f>
        <v>19.073</v>
      </c>
      <c r="N53" s="740">
        <f>N57+N60+N61</f>
        <v>0</v>
      </c>
      <c r="O53" s="822">
        <f>O57+O60+O61</f>
        <v>19.853999999999999</v>
      </c>
      <c r="P53" s="740">
        <f>P57+P60+P61</f>
        <v>0</v>
      </c>
      <c r="Q53" s="822">
        <f>Q57+Q60+Q61</f>
        <v>91.730999999999995</v>
      </c>
      <c r="R53" s="821">
        <f>R57+R60+R61</f>
        <v>0</v>
      </c>
      <c r="S53" s="585"/>
    </row>
    <row r="54" spans="1:19" s="717" customFormat="1" ht="15.75" customHeight="1" x14ac:dyDescent="0.25">
      <c r="A54" s="623" t="s">
        <v>1607</v>
      </c>
      <c r="B54" s="726" t="s">
        <v>1606</v>
      </c>
      <c r="C54" s="621" t="s">
        <v>1005</v>
      </c>
      <c r="D54" s="766">
        <v>0</v>
      </c>
      <c r="E54" s="766">
        <v>0</v>
      </c>
      <c r="F54" s="766">
        <v>0</v>
      </c>
      <c r="G54" s="766">
        <v>0</v>
      </c>
      <c r="H54" s="766">
        <v>0</v>
      </c>
      <c r="I54" s="766">
        <v>0</v>
      </c>
      <c r="J54" s="766">
        <v>0</v>
      </c>
      <c r="K54" s="766">
        <v>0</v>
      </c>
      <c r="L54" s="766">
        <v>0</v>
      </c>
      <c r="M54" s="766">
        <v>0</v>
      </c>
      <c r="N54" s="766">
        <v>0</v>
      </c>
      <c r="O54" s="766">
        <v>0</v>
      </c>
      <c r="P54" s="766">
        <v>0</v>
      </c>
      <c r="Q54" s="827"/>
      <c r="R54" s="826"/>
      <c r="S54" s="585"/>
    </row>
    <row r="55" spans="1:19" s="717" customFormat="1" ht="15.75" customHeight="1" x14ac:dyDescent="0.25">
      <c r="A55" s="626" t="s">
        <v>1605</v>
      </c>
      <c r="B55" s="722" t="s">
        <v>1604</v>
      </c>
      <c r="C55" s="624" t="s">
        <v>1005</v>
      </c>
      <c r="D55" s="765">
        <v>10.142816510000001</v>
      </c>
      <c r="E55" s="765">
        <v>8.3165178799999993</v>
      </c>
      <c r="F55" s="765">
        <v>0</v>
      </c>
      <c r="G55" s="783">
        <f>G57</f>
        <v>14.481999999999999</v>
      </c>
      <c r="H55" s="783">
        <f>H57</f>
        <v>0</v>
      </c>
      <c r="I55" s="783">
        <f>I57</f>
        <v>15.061</v>
      </c>
      <c r="J55" s="783">
        <f>J57</f>
        <v>0</v>
      </c>
      <c r="K55" s="783">
        <f>K57</f>
        <v>15.663</v>
      </c>
      <c r="L55" s="783">
        <f>L57</f>
        <v>0</v>
      </c>
      <c r="M55" s="783">
        <f>M57</f>
        <v>16.29</v>
      </c>
      <c r="N55" s="783">
        <f>N57</f>
        <v>0</v>
      </c>
      <c r="O55" s="783">
        <f>O57</f>
        <v>16.942</v>
      </c>
      <c r="P55" s="783">
        <f>P57</f>
        <v>0</v>
      </c>
      <c r="Q55" s="783">
        <f>Q57</f>
        <v>78.437999999999988</v>
      </c>
      <c r="R55" s="825">
        <f>R57</f>
        <v>0</v>
      </c>
      <c r="S55" s="585"/>
    </row>
    <row r="56" spans="1:19" s="717" customFormat="1" ht="15.75" customHeight="1" x14ac:dyDescent="0.25">
      <c r="A56" s="626" t="s">
        <v>1603</v>
      </c>
      <c r="B56" s="625" t="s">
        <v>1602</v>
      </c>
      <c r="C56" s="624" t="s">
        <v>1005</v>
      </c>
      <c r="D56" s="765">
        <v>0</v>
      </c>
      <c r="E56" s="765"/>
      <c r="F56" s="765">
        <v>0</v>
      </c>
      <c r="G56" s="783">
        <v>0</v>
      </c>
      <c r="H56" s="812">
        <v>0</v>
      </c>
      <c r="I56" s="812">
        <v>0</v>
      </c>
      <c r="J56" s="812">
        <v>0</v>
      </c>
      <c r="K56" s="812">
        <v>0</v>
      </c>
      <c r="L56" s="812">
        <v>0</v>
      </c>
      <c r="M56" s="812">
        <v>0</v>
      </c>
      <c r="N56" s="812">
        <v>0</v>
      </c>
      <c r="O56" s="812">
        <v>0</v>
      </c>
      <c r="P56" s="812">
        <v>0</v>
      </c>
      <c r="Q56" s="812">
        <f>O56+M56+K56+I56+G56</f>
        <v>0</v>
      </c>
      <c r="R56" s="764">
        <f>P56+N56+L56+J56+H56</f>
        <v>0</v>
      </c>
      <c r="S56" s="585"/>
    </row>
    <row r="57" spans="1:19" s="717" customFormat="1" ht="15.75" customHeight="1" x14ac:dyDescent="0.25">
      <c r="A57" s="623" t="s">
        <v>1601</v>
      </c>
      <c r="B57" s="660" t="s">
        <v>1600</v>
      </c>
      <c r="C57" s="621" t="s">
        <v>1005</v>
      </c>
      <c r="D57" s="824">
        <v>10.142816510000001</v>
      </c>
      <c r="E57" s="824">
        <v>8.3165178799999993</v>
      </c>
      <c r="F57" s="824">
        <v>0</v>
      </c>
      <c r="G57" s="824">
        <v>14.481999999999999</v>
      </c>
      <c r="H57" s="766">
        <v>0</v>
      </c>
      <c r="I57" s="824">
        <v>15.061</v>
      </c>
      <c r="J57" s="766">
        <v>0</v>
      </c>
      <c r="K57" s="824">
        <v>15.663</v>
      </c>
      <c r="L57" s="766">
        <v>0</v>
      </c>
      <c r="M57" s="824">
        <v>16.29</v>
      </c>
      <c r="N57" s="766">
        <v>0</v>
      </c>
      <c r="O57" s="824">
        <v>16.942</v>
      </c>
      <c r="P57" s="766">
        <v>0</v>
      </c>
      <c r="Q57" s="824">
        <f>O57+M57+K57+I57+G57</f>
        <v>78.437999999999988</v>
      </c>
      <c r="R57" s="659">
        <f>P57+N57+L57+J57+H57</f>
        <v>0</v>
      </c>
      <c r="S57" s="585"/>
    </row>
    <row r="58" spans="1:19" s="717" customFormat="1" ht="15.75" customHeight="1" x14ac:dyDescent="0.25">
      <c r="A58" s="626" t="s">
        <v>1599</v>
      </c>
      <c r="B58" s="648" t="s">
        <v>1598</v>
      </c>
      <c r="C58" s="624" t="s">
        <v>1005</v>
      </c>
      <c r="D58" s="765">
        <v>0</v>
      </c>
      <c r="E58" s="765">
        <v>0</v>
      </c>
      <c r="F58" s="765">
        <v>0</v>
      </c>
      <c r="G58" s="812">
        <v>0</v>
      </c>
      <c r="H58" s="812">
        <v>0</v>
      </c>
      <c r="I58" s="812">
        <v>0</v>
      </c>
      <c r="J58" s="812">
        <v>0</v>
      </c>
      <c r="K58" s="812">
        <v>0</v>
      </c>
      <c r="L58" s="812">
        <v>0</v>
      </c>
      <c r="M58" s="812">
        <v>0</v>
      </c>
      <c r="N58" s="812">
        <v>0</v>
      </c>
      <c r="O58" s="812">
        <v>0</v>
      </c>
      <c r="P58" s="812">
        <v>0</v>
      </c>
      <c r="Q58" s="812">
        <f>O58+M58+K58+I58+G58</f>
        <v>0</v>
      </c>
      <c r="R58" s="764">
        <f>P58+N58+L58+J58+H58</f>
        <v>0</v>
      </c>
      <c r="S58" s="585"/>
    </row>
    <row r="59" spans="1:19" s="717" customFormat="1" ht="15.75" customHeight="1" x14ac:dyDescent="0.25">
      <c r="A59" s="626" t="s">
        <v>1597</v>
      </c>
      <c r="B59" s="625" t="s">
        <v>1596</v>
      </c>
      <c r="C59" s="624" t="s">
        <v>1005</v>
      </c>
      <c r="D59" s="765">
        <v>0</v>
      </c>
      <c r="E59" s="765">
        <v>0</v>
      </c>
      <c r="F59" s="765">
        <v>0</v>
      </c>
      <c r="G59" s="812">
        <v>0</v>
      </c>
      <c r="H59" s="812">
        <v>0</v>
      </c>
      <c r="I59" s="812">
        <v>0</v>
      </c>
      <c r="J59" s="812">
        <v>0</v>
      </c>
      <c r="K59" s="812">
        <v>0</v>
      </c>
      <c r="L59" s="812">
        <v>0</v>
      </c>
      <c r="M59" s="812">
        <v>0</v>
      </c>
      <c r="N59" s="812">
        <v>0</v>
      </c>
      <c r="O59" s="812">
        <v>0</v>
      </c>
      <c r="P59" s="812">
        <v>0</v>
      </c>
      <c r="Q59" s="812">
        <f>O59+M59+K59+I59+G59</f>
        <v>0</v>
      </c>
      <c r="R59" s="764">
        <f>P59+N59+L59+J59+H59</f>
        <v>0</v>
      </c>
      <c r="S59" s="585"/>
    </row>
    <row r="60" spans="1:19" s="717" customFormat="1" ht="15.75" customHeight="1" x14ac:dyDescent="0.25">
      <c r="A60" s="623" t="s">
        <v>1595</v>
      </c>
      <c r="B60" s="723" t="s">
        <v>1594</v>
      </c>
      <c r="C60" s="621" t="s">
        <v>1005</v>
      </c>
      <c r="D60" s="824">
        <v>5.1208540099999995</v>
      </c>
      <c r="E60" s="824">
        <v>2.4799152800000002</v>
      </c>
      <c r="F60" s="824">
        <v>5.8259999999999996</v>
      </c>
      <c r="G60" s="824">
        <v>2.4119999999999999</v>
      </c>
      <c r="H60" s="766">
        <v>0</v>
      </c>
      <c r="I60" s="824">
        <v>2.5310000000000001</v>
      </c>
      <c r="J60" s="766">
        <v>0</v>
      </c>
      <c r="K60" s="824">
        <v>2.6549999999999998</v>
      </c>
      <c r="L60" s="766">
        <v>0</v>
      </c>
      <c r="M60" s="824">
        <v>2.7829999999999999</v>
      </c>
      <c r="N60" s="766">
        <v>0</v>
      </c>
      <c r="O60" s="824">
        <v>2.9119999999999999</v>
      </c>
      <c r="P60" s="766">
        <v>0</v>
      </c>
      <c r="Q60" s="824">
        <f>O60+M60+K60+I60+G60</f>
        <v>13.292999999999999</v>
      </c>
      <c r="R60" s="659">
        <f>P60+N60+L60+J60+H60</f>
        <v>0</v>
      </c>
      <c r="S60" s="585"/>
    </row>
    <row r="61" spans="1:19" s="717" customFormat="1" ht="15.75" customHeight="1" x14ac:dyDescent="0.25">
      <c r="A61" s="626" t="s">
        <v>1593</v>
      </c>
      <c r="B61" s="722" t="s">
        <v>1592</v>
      </c>
      <c r="C61" s="624" t="s">
        <v>1005</v>
      </c>
      <c r="D61" s="759">
        <v>0</v>
      </c>
      <c r="E61" s="759">
        <v>0</v>
      </c>
      <c r="F61" s="765">
        <v>0</v>
      </c>
      <c r="G61" s="812">
        <v>0</v>
      </c>
      <c r="H61" s="812">
        <v>0</v>
      </c>
      <c r="I61" s="812">
        <v>0</v>
      </c>
      <c r="J61" s="812">
        <v>0</v>
      </c>
      <c r="K61" s="812">
        <v>0</v>
      </c>
      <c r="L61" s="812">
        <v>0</v>
      </c>
      <c r="M61" s="812">
        <v>0</v>
      </c>
      <c r="N61" s="812">
        <v>0</v>
      </c>
      <c r="O61" s="812">
        <v>0</v>
      </c>
      <c r="P61" s="812">
        <v>0</v>
      </c>
      <c r="Q61" s="812">
        <f>O61+M61+K61+I61+G61</f>
        <v>0</v>
      </c>
      <c r="R61" s="764">
        <f>P61+N61+L61+J61+H61</f>
        <v>0</v>
      </c>
      <c r="S61" s="585"/>
    </row>
    <row r="62" spans="1:19" s="717" customFormat="1" ht="15.75" customHeight="1" x14ac:dyDescent="0.25">
      <c r="A62" s="705" t="s">
        <v>1591</v>
      </c>
      <c r="B62" s="704" t="s">
        <v>1590</v>
      </c>
      <c r="C62" s="703" t="s">
        <v>1005</v>
      </c>
      <c r="D62" s="822">
        <v>0.92736414999999994</v>
      </c>
      <c r="E62" s="822">
        <v>0.38054333000000007</v>
      </c>
      <c r="F62" s="822">
        <f>F63+F64+F65+F66+F67</f>
        <v>0</v>
      </c>
      <c r="G62" s="740">
        <f>G63+G64+G65+G66+G67</f>
        <v>0</v>
      </c>
      <c r="H62" s="740">
        <f>H63+H64+H65+H66+H67</f>
        <v>0</v>
      </c>
      <c r="I62" s="740">
        <f>I63+I64+I65+I66+I67</f>
        <v>0</v>
      </c>
      <c r="J62" s="740">
        <f>J63+J64+J65+J66+J67</f>
        <v>0</v>
      </c>
      <c r="K62" s="740">
        <f>K63+K64+K65+K66+K67</f>
        <v>0</v>
      </c>
      <c r="L62" s="740">
        <f>L63+L64+L65+L66+L67</f>
        <v>0</v>
      </c>
      <c r="M62" s="740">
        <f>M63+M64+M65+M66+M67</f>
        <v>0</v>
      </c>
      <c r="N62" s="740">
        <f>N63+N64+N65+N66+N67</f>
        <v>0</v>
      </c>
      <c r="O62" s="740">
        <f>O63+O64+O65+O66+O67</f>
        <v>0</v>
      </c>
      <c r="P62" s="740">
        <f>P63+P64+P65+P66+P67</f>
        <v>0</v>
      </c>
      <c r="Q62" s="740">
        <f>Q63+Q64+Q65+Q66+Q67</f>
        <v>0</v>
      </c>
      <c r="R62" s="821">
        <f>R63+R64+R65+R66+R67</f>
        <v>0</v>
      </c>
      <c r="S62" s="585"/>
    </row>
    <row r="63" spans="1:19" s="717" customFormat="1" ht="15.75" customHeight="1" x14ac:dyDescent="0.25">
      <c r="A63" s="626" t="s">
        <v>1589</v>
      </c>
      <c r="B63" s="605" t="s">
        <v>1588</v>
      </c>
      <c r="C63" s="624" t="s">
        <v>1005</v>
      </c>
      <c r="D63" s="765">
        <v>0</v>
      </c>
      <c r="E63" s="765">
        <v>0</v>
      </c>
      <c r="F63" s="765">
        <v>0</v>
      </c>
      <c r="G63" s="812">
        <v>0</v>
      </c>
      <c r="H63" s="812">
        <v>0</v>
      </c>
      <c r="I63" s="812">
        <v>0</v>
      </c>
      <c r="J63" s="812">
        <v>0</v>
      </c>
      <c r="K63" s="812">
        <v>0</v>
      </c>
      <c r="L63" s="812">
        <v>0</v>
      </c>
      <c r="M63" s="812">
        <v>0</v>
      </c>
      <c r="N63" s="812">
        <v>0</v>
      </c>
      <c r="O63" s="812">
        <v>0</v>
      </c>
      <c r="P63" s="812">
        <v>0</v>
      </c>
      <c r="Q63" s="812">
        <f>O63+M63+K63+I63+G63</f>
        <v>0</v>
      </c>
      <c r="R63" s="764">
        <f>P63+N63+L63+J63+H63</f>
        <v>0</v>
      </c>
      <c r="S63" s="585"/>
    </row>
    <row r="64" spans="1:19" s="717" customFormat="1" ht="15.75" customHeight="1" x14ac:dyDescent="0.25">
      <c r="A64" s="623" t="s">
        <v>1587</v>
      </c>
      <c r="B64" s="726" t="s">
        <v>1586</v>
      </c>
      <c r="C64" s="621" t="s">
        <v>1005</v>
      </c>
      <c r="D64" s="620">
        <v>0</v>
      </c>
      <c r="E64" s="620">
        <v>0</v>
      </c>
      <c r="F64" s="766">
        <v>0</v>
      </c>
      <c r="G64" s="766">
        <v>0</v>
      </c>
      <c r="H64" s="766">
        <v>0</v>
      </c>
      <c r="I64" s="766">
        <v>0</v>
      </c>
      <c r="J64" s="766">
        <v>0</v>
      </c>
      <c r="K64" s="766">
        <v>0</v>
      </c>
      <c r="L64" s="766">
        <v>0</v>
      </c>
      <c r="M64" s="766">
        <v>0</v>
      </c>
      <c r="N64" s="766">
        <v>0</v>
      </c>
      <c r="O64" s="766">
        <v>0</v>
      </c>
      <c r="P64" s="766">
        <v>0</v>
      </c>
      <c r="Q64" s="766">
        <f>O64+M64+K64+I64+G64</f>
        <v>0</v>
      </c>
      <c r="R64" s="776">
        <f>P64+N64+L64+J64+H64</f>
        <v>0</v>
      </c>
      <c r="S64" s="585"/>
    </row>
    <row r="65" spans="1:19" s="717" customFormat="1" ht="15.75" customHeight="1" x14ac:dyDescent="0.25">
      <c r="A65" s="626" t="s">
        <v>1585</v>
      </c>
      <c r="B65" s="722" t="s">
        <v>1584</v>
      </c>
      <c r="C65" s="624" t="s">
        <v>1005</v>
      </c>
      <c r="D65" s="765">
        <v>0</v>
      </c>
      <c r="E65" s="765">
        <v>0</v>
      </c>
      <c r="F65" s="765">
        <v>0</v>
      </c>
      <c r="G65" s="812">
        <v>0</v>
      </c>
      <c r="H65" s="812">
        <v>0</v>
      </c>
      <c r="I65" s="812">
        <v>0</v>
      </c>
      <c r="J65" s="812">
        <v>0</v>
      </c>
      <c r="K65" s="812">
        <v>0</v>
      </c>
      <c r="L65" s="812">
        <v>0</v>
      </c>
      <c r="M65" s="812">
        <v>0</v>
      </c>
      <c r="N65" s="812">
        <v>0</v>
      </c>
      <c r="O65" s="812">
        <v>0</v>
      </c>
      <c r="P65" s="812">
        <v>0</v>
      </c>
      <c r="Q65" s="812">
        <f>O65+M65+K65+I65+G65</f>
        <v>0</v>
      </c>
      <c r="R65" s="764">
        <f>P65+N65+L65+J65+H65</f>
        <v>0</v>
      </c>
      <c r="S65" s="585"/>
    </row>
    <row r="66" spans="1:19" s="717" customFormat="1" ht="15.75" customHeight="1" x14ac:dyDescent="0.25">
      <c r="A66" s="626" t="s">
        <v>1583</v>
      </c>
      <c r="B66" s="722" t="s">
        <v>1582</v>
      </c>
      <c r="C66" s="624" t="s">
        <v>1005</v>
      </c>
      <c r="D66" s="765">
        <v>0</v>
      </c>
      <c r="E66" s="765">
        <v>0</v>
      </c>
      <c r="F66" s="765">
        <v>0</v>
      </c>
      <c r="G66" s="812">
        <v>0</v>
      </c>
      <c r="H66" s="812">
        <v>0</v>
      </c>
      <c r="I66" s="812">
        <v>0</v>
      </c>
      <c r="J66" s="812">
        <v>0</v>
      </c>
      <c r="K66" s="812">
        <v>0</v>
      </c>
      <c r="L66" s="812">
        <v>0</v>
      </c>
      <c r="M66" s="812">
        <v>0</v>
      </c>
      <c r="N66" s="812">
        <v>0</v>
      </c>
      <c r="O66" s="812">
        <v>0</v>
      </c>
      <c r="P66" s="812">
        <v>0</v>
      </c>
      <c r="Q66" s="812">
        <f>O66+M66+K66+I66+G66</f>
        <v>0</v>
      </c>
      <c r="R66" s="764">
        <f>P66+N66+L66+J66+H66</f>
        <v>0</v>
      </c>
      <c r="S66" s="585"/>
    </row>
    <row r="67" spans="1:19" s="717" customFormat="1" ht="15.75" customHeight="1" x14ac:dyDescent="0.25">
      <c r="A67" s="623" t="s">
        <v>1581</v>
      </c>
      <c r="B67" s="723" t="s">
        <v>1580</v>
      </c>
      <c r="C67" s="621" t="s">
        <v>1005</v>
      </c>
      <c r="D67" s="824">
        <v>0.92736414999999994</v>
      </c>
      <c r="E67" s="824">
        <v>0.38054333000000007</v>
      </c>
      <c r="F67" s="824">
        <v>0</v>
      </c>
      <c r="G67" s="751">
        <v>0</v>
      </c>
      <c r="H67" s="751">
        <v>0</v>
      </c>
      <c r="I67" s="751">
        <v>0</v>
      </c>
      <c r="J67" s="751">
        <v>0</v>
      </c>
      <c r="K67" s="751">
        <v>0</v>
      </c>
      <c r="L67" s="751">
        <v>0</v>
      </c>
      <c r="M67" s="751">
        <v>0</v>
      </c>
      <c r="N67" s="751">
        <v>0</v>
      </c>
      <c r="O67" s="751">
        <v>0</v>
      </c>
      <c r="P67" s="751">
        <v>0</v>
      </c>
      <c r="Q67" s="751">
        <f>O67+M67+K67+I67+G67</f>
        <v>0</v>
      </c>
      <c r="R67" s="750">
        <f>P67+N67+L67+J67+H67</f>
        <v>0</v>
      </c>
      <c r="S67" s="585"/>
    </row>
    <row r="68" spans="1:19" s="717" customFormat="1" ht="15.75" customHeight="1" x14ac:dyDescent="0.25">
      <c r="A68" s="705" t="s">
        <v>1579</v>
      </c>
      <c r="B68" s="704" t="s">
        <v>1578</v>
      </c>
      <c r="C68" s="703" t="s">
        <v>1005</v>
      </c>
      <c r="D68" s="822">
        <v>32.045242139999999</v>
      </c>
      <c r="E68" s="822">
        <v>17.935569550000004</v>
      </c>
      <c r="F68" s="822">
        <v>12.292999999999999</v>
      </c>
      <c r="G68" s="822">
        <v>17.885999999999999</v>
      </c>
      <c r="H68" s="740">
        <v>0</v>
      </c>
      <c r="I68" s="822">
        <v>18.602</v>
      </c>
      <c r="J68" s="740">
        <v>0</v>
      </c>
      <c r="K68" s="822">
        <v>19.346</v>
      </c>
      <c r="L68" s="740">
        <v>0</v>
      </c>
      <c r="M68" s="822">
        <v>20.12</v>
      </c>
      <c r="N68" s="740">
        <v>0</v>
      </c>
      <c r="O68" s="822">
        <v>20.924999999999997</v>
      </c>
      <c r="P68" s="740">
        <v>0</v>
      </c>
      <c r="Q68" s="822">
        <f>O68+M68+K68+I68+G68</f>
        <v>96.879000000000005</v>
      </c>
      <c r="R68" s="821">
        <f>P68+N68+L68+J68+H68</f>
        <v>0</v>
      </c>
      <c r="S68" s="585"/>
    </row>
    <row r="69" spans="1:19" s="717" customFormat="1" ht="15.75" customHeight="1" x14ac:dyDescent="0.25">
      <c r="A69" s="705" t="s">
        <v>1577</v>
      </c>
      <c r="B69" s="704" t="s">
        <v>1576</v>
      </c>
      <c r="C69" s="703" t="s">
        <v>1005</v>
      </c>
      <c r="D69" s="822">
        <v>2.7679059300000004</v>
      </c>
      <c r="E69" s="822">
        <v>4.0112913800000003</v>
      </c>
      <c r="F69" s="822">
        <v>2.56</v>
      </c>
      <c r="G69" s="822">
        <v>4.8</v>
      </c>
      <c r="H69" s="740">
        <v>0</v>
      </c>
      <c r="I69" s="822">
        <v>4.2939999999999996</v>
      </c>
      <c r="J69" s="740">
        <v>0</v>
      </c>
      <c r="K69" s="822">
        <v>1.7689999999999999</v>
      </c>
      <c r="L69" s="740">
        <v>0</v>
      </c>
      <c r="M69" s="822">
        <v>2.274</v>
      </c>
      <c r="N69" s="740">
        <v>0</v>
      </c>
      <c r="O69" s="822">
        <v>2.9710000000000001</v>
      </c>
      <c r="P69" s="740">
        <v>0</v>
      </c>
      <c r="Q69" s="822">
        <f>O69+M69+K69+I69+G69</f>
        <v>16.108000000000001</v>
      </c>
      <c r="R69" s="821">
        <f>P69+N69+L69+J69+H69</f>
        <v>0</v>
      </c>
      <c r="S69" s="585"/>
    </row>
    <row r="70" spans="1:19" s="717" customFormat="1" ht="15.75" customHeight="1" x14ac:dyDescent="0.25">
      <c r="A70" s="705" t="s">
        <v>1575</v>
      </c>
      <c r="B70" s="704" t="s">
        <v>1574</v>
      </c>
      <c r="C70" s="703" t="s">
        <v>1005</v>
      </c>
      <c r="D70" s="823">
        <v>0.34429968</v>
      </c>
      <c r="E70" s="822">
        <v>0.43697477000000007</v>
      </c>
      <c r="F70" s="822">
        <f>F71+F72</f>
        <v>0.32100000000000001</v>
      </c>
      <c r="G70" s="822">
        <f>G71+G72</f>
        <v>2.7E-2</v>
      </c>
      <c r="H70" s="740">
        <f>H71+H72</f>
        <v>0</v>
      </c>
      <c r="I70" s="822">
        <f>I71+I72</f>
        <v>2.7E-2</v>
      </c>
      <c r="J70" s="740">
        <f>J71+J72</f>
        <v>0</v>
      </c>
      <c r="K70" s="822">
        <f>K71+K72</f>
        <v>2.7E-2</v>
      </c>
      <c r="L70" s="740">
        <f>L71+L72</f>
        <v>0</v>
      </c>
      <c r="M70" s="822">
        <f>M71+M72</f>
        <v>2.7E-2</v>
      </c>
      <c r="N70" s="740">
        <f>N71+N72</f>
        <v>0</v>
      </c>
      <c r="O70" s="822">
        <f>O71+O72</f>
        <v>2.7E-2</v>
      </c>
      <c r="P70" s="740">
        <f>P71+P72</f>
        <v>0</v>
      </c>
      <c r="Q70" s="822">
        <f>Q71+Q72</f>
        <v>0.13500000000000001</v>
      </c>
      <c r="R70" s="821">
        <f>R71+R72</f>
        <v>0</v>
      </c>
      <c r="S70" s="585"/>
    </row>
    <row r="71" spans="1:19" s="717" customFormat="1" ht="15.75" customHeight="1" x14ac:dyDescent="0.25">
      <c r="A71" s="626" t="s">
        <v>1035</v>
      </c>
      <c r="B71" s="722" t="s">
        <v>1573</v>
      </c>
      <c r="C71" s="624" t="s">
        <v>1005</v>
      </c>
      <c r="D71" s="787">
        <v>0.30578452</v>
      </c>
      <c r="E71" s="787">
        <v>0.39049466000000005</v>
      </c>
      <c r="F71" s="765">
        <v>0</v>
      </c>
      <c r="G71" s="765">
        <v>0</v>
      </c>
      <c r="H71" s="812">
        <v>0</v>
      </c>
      <c r="I71" s="812">
        <v>0</v>
      </c>
      <c r="J71" s="812">
        <v>0</v>
      </c>
      <c r="K71" s="812">
        <v>0</v>
      </c>
      <c r="L71" s="812">
        <v>0</v>
      </c>
      <c r="M71" s="812">
        <v>0</v>
      </c>
      <c r="N71" s="812">
        <v>0</v>
      </c>
      <c r="O71" s="812">
        <v>0</v>
      </c>
      <c r="P71" s="812">
        <v>0</v>
      </c>
      <c r="Q71" s="765">
        <f>O71+M71+K71+I71+G71</f>
        <v>0</v>
      </c>
      <c r="R71" s="764">
        <f>P71+N71+L71+J71+H71</f>
        <v>0</v>
      </c>
      <c r="S71" s="585"/>
    </row>
    <row r="72" spans="1:19" s="717" customFormat="1" ht="15.75" customHeight="1" x14ac:dyDescent="0.25">
      <c r="A72" s="626" t="s">
        <v>1031</v>
      </c>
      <c r="B72" s="722" t="s">
        <v>1572</v>
      </c>
      <c r="C72" s="624" t="s">
        <v>1005</v>
      </c>
      <c r="D72" s="787">
        <v>3.851516E-2</v>
      </c>
      <c r="E72" s="787">
        <v>4.6480109999999998E-2</v>
      </c>
      <c r="F72" s="782">
        <v>0.32100000000000001</v>
      </c>
      <c r="G72" s="782">
        <v>2.7E-2</v>
      </c>
      <c r="H72" s="812">
        <v>0</v>
      </c>
      <c r="I72" s="782">
        <v>2.7E-2</v>
      </c>
      <c r="J72" s="812">
        <v>0</v>
      </c>
      <c r="K72" s="782">
        <v>2.7E-2</v>
      </c>
      <c r="L72" s="812">
        <v>0</v>
      </c>
      <c r="M72" s="782">
        <v>2.7E-2</v>
      </c>
      <c r="N72" s="812">
        <v>0</v>
      </c>
      <c r="O72" s="782">
        <v>2.7E-2</v>
      </c>
      <c r="P72" s="812">
        <v>0</v>
      </c>
      <c r="Q72" s="782">
        <f>O72+M72+K72+I72+G72</f>
        <v>0.13500000000000001</v>
      </c>
      <c r="R72" s="764">
        <f>P72+N72+L72+J72+H72</f>
        <v>0</v>
      </c>
      <c r="S72" s="585"/>
    </row>
    <row r="73" spans="1:19" s="717" customFormat="1" ht="15.75" customHeight="1" x14ac:dyDescent="0.25">
      <c r="A73" s="705" t="s">
        <v>1571</v>
      </c>
      <c r="B73" s="704" t="s">
        <v>1537</v>
      </c>
      <c r="C73" s="703" t="s">
        <v>1005</v>
      </c>
      <c r="D73" s="822">
        <v>12.717743309999999</v>
      </c>
      <c r="E73" s="822">
        <v>3.8160760900000015</v>
      </c>
      <c r="F73" s="822">
        <f>F74+F75+F76</f>
        <v>8.827</v>
      </c>
      <c r="G73" s="822">
        <f>G74+G75+G76</f>
        <v>14.555999999999999</v>
      </c>
      <c r="H73" s="740">
        <f>H74+H75+H76</f>
        <v>0</v>
      </c>
      <c r="I73" s="822">
        <f>I74+I75+I76</f>
        <v>15.138</v>
      </c>
      <c r="J73" s="740">
        <f>J74+J75+J76</f>
        <v>0</v>
      </c>
      <c r="K73" s="822">
        <f>K74+K75+K76</f>
        <v>15.744</v>
      </c>
      <c r="L73" s="740">
        <f>L74+L75+L76</f>
        <v>0</v>
      </c>
      <c r="M73" s="822">
        <f>M74+M75+M76</f>
        <v>16.373999999999999</v>
      </c>
      <c r="N73" s="740">
        <f>N74+N75+N76</f>
        <v>0</v>
      </c>
      <c r="O73" s="822">
        <f>O74+O75+O76</f>
        <v>17.029</v>
      </c>
      <c r="P73" s="740">
        <f>P74+P75+P76</f>
        <v>0</v>
      </c>
      <c r="Q73" s="822">
        <f>Q74+Q75+Q76</f>
        <v>78.840999999999994</v>
      </c>
      <c r="R73" s="821">
        <f>R74+R75+R76</f>
        <v>0</v>
      </c>
      <c r="S73" s="585"/>
    </row>
    <row r="74" spans="1:19" s="717" customFormat="1" ht="15.75" customHeight="1" x14ac:dyDescent="0.25">
      <c r="A74" s="626" t="s">
        <v>1570</v>
      </c>
      <c r="B74" s="722" t="s">
        <v>1569</v>
      </c>
      <c r="C74" s="624" t="s">
        <v>1005</v>
      </c>
      <c r="D74" s="787">
        <v>2.4121291300000003</v>
      </c>
      <c r="E74" s="787">
        <v>1.4664025399999998</v>
      </c>
      <c r="F74" s="765">
        <v>0</v>
      </c>
      <c r="G74" s="765">
        <v>0</v>
      </c>
      <c r="H74" s="812">
        <v>0</v>
      </c>
      <c r="I74" s="765">
        <v>0</v>
      </c>
      <c r="J74" s="812">
        <v>0</v>
      </c>
      <c r="K74" s="765">
        <v>0</v>
      </c>
      <c r="L74" s="812">
        <v>0</v>
      </c>
      <c r="M74" s="765">
        <v>0</v>
      </c>
      <c r="N74" s="812">
        <v>0</v>
      </c>
      <c r="O74" s="765">
        <v>0</v>
      </c>
      <c r="P74" s="812">
        <v>0</v>
      </c>
      <c r="Q74" s="765">
        <f>O74+M74+K74+I74+G74</f>
        <v>0</v>
      </c>
      <c r="R74" s="764">
        <f>P74+N74+L74+J74+H74</f>
        <v>0</v>
      </c>
      <c r="S74" s="585"/>
    </row>
    <row r="75" spans="1:19" s="717" customFormat="1" ht="15.75" customHeight="1" x14ac:dyDescent="0.25">
      <c r="A75" s="811" t="s">
        <v>1568</v>
      </c>
      <c r="B75" s="810" t="s">
        <v>1567</v>
      </c>
      <c r="C75" s="809" t="s">
        <v>1005</v>
      </c>
      <c r="D75" s="801">
        <v>1.9060923300000001</v>
      </c>
      <c r="E75" s="801">
        <v>0.12334185</v>
      </c>
      <c r="F75" s="808">
        <v>0</v>
      </c>
      <c r="G75" s="808">
        <v>0</v>
      </c>
      <c r="H75" s="808">
        <v>0</v>
      </c>
      <c r="I75" s="808">
        <v>0</v>
      </c>
      <c r="J75" s="808">
        <v>0</v>
      </c>
      <c r="K75" s="808">
        <v>0</v>
      </c>
      <c r="L75" s="808">
        <v>0</v>
      </c>
      <c r="M75" s="808">
        <v>0</v>
      </c>
      <c r="N75" s="808">
        <v>0</v>
      </c>
      <c r="O75" s="808">
        <v>0</v>
      </c>
      <c r="P75" s="808">
        <v>0</v>
      </c>
      <c r="Q75" s="808">
        <f>O75+M75+K75+I75+G75</f>
        <v>0</v>
      </c>
      <c r="R75" s="816">
        <f>P75+N75+L75+J75+H75</f>
        <v>0</v>
      </c>
      <c r="S75" s="585"/>
    </row>
    <row r="76" spans="1:19" s="717" customFormat="1" ht="15.75" customHeight="1" thickBot="1" x14ac:dyDescent="0.3">
      <c r="A76" s="820" t="s">
        <v>1566</v>
      </c>
      <c r="B76" s="819" t="s">
        <v>1565</v>
      </c>
      <c r="C76" s="818" t="s">
        <v>1005</v>
      </c>
      <c r="D76" s="801">
        <v>8.3995218499999993</v>
      </c>
      <c r="E76" s="801">
        <v>2.2263317000000016</v>
      </c>
      <c r="F76" s="801">
        <v>8.827</v>
      </c>
      <c r="G76" s="801">
        <v>14.555999999999999</v>
      </c>
      <c r="H76" s="808">
        <v>0</v>
      </c>
      <c r="I76" s="801">
        <v>15.138</v>
      </c>
      <c r="J76" s="808">
        <v>0</v>
      </c>
      <c r="K76" s="801">
        <v>15.744</v>
      </c>
      <c r="L76" s="808">
        <v>0</v>
      </c>
      <c r="M76" s="801">
        <v>16.373999999999999</v>
      </c>
      <c r="N76" s="808">
        <v>0</v>
      </c>
      <c r="O76" s="801">
        <v>17.029</v>
      </c>
      <c r="P76" s="808">
        <v>0</v>
      </c>
      <c r="Q76" s="817">
        <f>O76+M76+K76+I76+G76</f>
        <v>78.840999999999994</v>
      </c>
      <c r="R76" s="816">
        <f>P76+N76+L76+J76+H76</f>
        <v>0</v>
      </c>
      <c r="S76" s="585"/>
    </row>
    <row r="77" spans="1:19" s="717" customFormat="1" ht="15.75" customHeight="1" x14ac:dyDescent="0.25">
      <c r="A77" s="815" t="s">
        <v>1564</v>
      </c>
      <c r="B77" s="814" t="s">
        <v>1022</v>
      </c>
      <c r="C77" s="813" t="s">
        <v>1005</v>
      </c>
      <c r="D77" s="794">
        <v>9.2735812700000011</v>
      </c>
      <c r="E77" s="794">
        <v>3.2267609399999997</v>
      </c>
      <c r="F77" s="794">
        <f>F78+F79+F80</f>
        <v>6.625</v>
      </c>
      <c r="G77" s="795">
        <f>G78+G79+G80</f>
        <v>0</v>
      </c>
      <c r="H77" s="795">
        <f>H78+H79+H80</f>
        <v>0</v>
      </c>
      <c r="I77" s="795">
        <f>I78+I79+I80</f>
        <v>0</v>
      </c>
      <c r="J77" s="795">
        <f>J78+J79+J80</f>
        <v>0</v>
      </c>
      <c r="K77" s="795">
        <f>K78+K79+K80</f>
        <v>0</v>
      </c>
      <c r="L77" s="795">
        <f>L78+L79+L80</f>
        <v>0</v>
      </c>
      <c r="M77" s="795">
        <f>M78+M79+M80</f>
        <v>0</v>
      </c>
      <c r="N77" s="795">
        <f>N78+N79+N80</f>
        <v>0</v>
      </c>
      <c r="O77" s="795">
        <f>O78+O79+O80</f>
        <v>0</v>
      </c>
      <c r="P77" s="795">
        <f>P78+P79+P80</f>
        <v>0</v>
      </c>
      <c r="Q77" s="795">
        <f>Q78+Q79+Q80</f>
        <v>0</v>
      </c>
      <c r="R77" s="793">
        <f>R78+R79+R80</f>
        <v>0</v>
      </c>
      <c r="S77" s="585"/>
    </row>
    <row r="78" spans="1:19" s="717" customFormat="1" ht="15.75" customHeight="1" x14ac:dyDescent="0.25">
      <c r="A78" s="626" t="s">
        <v>1563</v>
      </c>
      <c r="B78" s="722" t="s">
        <v>1562</v>
      </c>
      <c r="C78" s="624" t="s">
        <v>1005</v>
      </c>
      <c r="D78" s="787">
        <v>4.6518816100000002</v>
      </c>
      <c r="E78" s="787">
        <v>0.44163987000000005</v>
      </c>
      <c r="F78" s="782">
        <v>6.625</v>
      </c>
      <c r="G78" s="765">
        <v>0</v>
      </c>
      <c r="H78" s="812">
        <v>0</v>
      </c>
      <c r="I78" s="765">
        <v>0</v>
      </c>
      <c r="J78" s="812">
        <v>0</v>
      </c>
      <c r="K78" s="765">
        <v>0</v>
      </c>
      <c r="L78" s="812">
        <v>0</v>
      </c>
      <c r="M78" s="765">
        <v>0</v>
      </c>
      <c r="N78" s="812">
        <v>0</v>
      </c>
      <c r="O78" s="765">
        <v>0</v>
      </c>
      <c r="P78" s="812">
        <v>0</v>
      </c>
      <c r="Q78" s="765">
        <f>O78+M78+K78+I78+G78</f>
        <v>0</v>
      </c>
      <c r="R78" s="764">
        <f>P78+N78+L78+J78+H78</f>
        <v>0</v>
      </c>
      <c r="S78" s="585"/>
    </row>
    <row r="79" spans="1:19" s="717" customFormat="1" ht="15.75" customHeight="1" x14ac:dyDescent="0.25">
      <c r="A79" s="811" t="s">
        <v>1561</v>
      </c>
      <c r="B79" s="810" t="s">
        <v>1560</v>
      </c>
      <c r="C79" s="809" t="s">
        <v>1005</v>
      </c>
      <c r="D79" s="807">
        <v>0</v>
      </c>
      <c r="E79" s="808">
        <v>0</v>
      </c>
      <c r="F79" s="807">
        <v>0</v>
      </c>
      <c r="G79" s="807">
        <v>0</v>
      </c>
      <c r="H79" s="807">
        <v>0</v>
      </c>
      <c r="I79" s="807">
        <v>0</v>
      </c>
      <c r="J79" s="807">
        <v>0</v>
      </c>
      <c r="K79" s="807">
        <v>0</v>
      </c>
      <c r="L79" s="807">
        <v>0</v>
      </c>
      <c r="M79" s="807">
        <v>0</v>
      </c>
      <c r="N79" s="807">
        <v>0</v>
      </c>
      <c r="O79" s="807">
        <v>0</v>
      </c>
      <c r="P79" s="807">
        <v>0</v>
      </c>
      <c r="Q79" s="807">
        <f>O79+M79+K79+I79+G79</f>
        <v>0</v>
      </c>
      <c r="R79" s="806">
        <f>P79+N79+L79+J79+H79</f>
        <v>0</v>
      </c>
      <c r="S79" s="585"/>
    </row>
    <row r="80" spans="1:19" s="717" customFormat="1" ht="15.75" customHeight="1" thickBot="1" x14ac:dyDescent="0.3">
      <c r="A80" s="805" t="s">
        <v>1559</v>
      </c>
      <c r="B80" s="804" t="s">
        <v>1558</v>
      </c>
      <c r="C80" s="803" t="s">
        <v>1005</v>
      </c>
      <c r="D80" s="802">
        <v>4.62169966</v>
      </c>
      <c r="E80" s="801">
        <v>2.7851210699999998</v>
      </c>
      <c r="F80" s="800">
        <v>0</v>
      </c>
      <c r="G80" s="799">
        <v>0</v>
      </c>
      <c r="H80" s="799">
        <v>0</v>
      </c>
      <c r="I80" s="799">
        <v>0</v>
      </c>
      <c r="J80" s="799">
        <v>0</v>
      </c>
      <c r="K80" s="799">
        <v>0</v>
      </c>
      <c r="L80" s="799">
        <v>0</v>
      </c>
      <c r="M80" s="799">
        <v>0</v>
      </c>
      <c r="N80" s="799">
        <v>0</v>
      </c>
      <c r="O80" s="799">
        <v>0</v>
      </c>
      <c r="P80" s="799">
        <v>0</v>
      </c>
      <c r="Q80" s="799">
        <f>O80+M80+K80+I80+G80</f>
        <v>0</v>
      </c>
      <c r="R80" s="798">
        <f>P80+N80+L80+J80+H80</f>
        <v>0</v>
      </c>
      <c r="S80" s="585"/>
    </row>
    <row r="81" spans="1:19" s="717" customFormat="1" ht="15.75" customHeight="1" x14ac:dyDescent="0.25">
      <c r="A81" s="797" t="s">
        <v>1023</v>
      </c>
      <c r="B81" s="796" t="s">
        <v>1557</v>
      </c>
      <c r="C81" s="669" t="s">
        <v>1005</v>
      </c>
      <c r="D81" s="794">
        <v>28.130575762711857</v>
      </c>
      <c r="E81" s="794">
        <v>21.854276212203381</v>
      </c>
      <c r="F81" s="794">
        <f>F23-F38</f>
        <v>2.1840000000000046</v>
      </c>
      <c r="G81" s="794">
        <f>G23-G38</f>
        <v>3.0510000000000019</v>
      </c>
      <c r="H81" s="795">
        <f>H23-H38</f>
        <v>0</v>
      </c>
      <c r="I81" s="794">
        <f>I23-I38</f>
        <v>4.2860000000000014</v>
      </c>
      <c r="J81" s="795">
        <f>J23-J38</f>
        <v>0</v>
      </c>
      <c r="K81" s="794">
        <f>K23-K38</f>
        <v>9.8959999999999937</v>
      </c>
      <c r="L81" s="795">
        <f>L23-L38</f>
        <v>0</v>
      </c>
      <c r="M81" s="794">
        <f>M23-M38</f>
        <v>8.2760000000000105</v>
      </c>
      <c r="N81" s="795">
        <f>N23-N38</f>
        <v>0</v>
      </c>
      <c r="O81" s="794">
        <f>O23-O38</f>
        <v>7.8610000000000042</v>
      </c>
      <c r="P81" s="795">
        <f>P23-P38</f>
        <v>0</v>
      </c>
      <c r="Q81" s="794">
        <f>Q23-Q38</f>
        <v>33.370000000000005</v>
      </c>
      <c r="R81" s="793">
        <f>R23-R38</f>
        <v>0</v>
      </c>
      <c r="S81" s="585"/>
    </row>
    <row r="82" spans="1:19" s="717" customFormat="1" ht="15.75" customHeight="1" x14ac:dyDescent="0.25">
      <c r="A82" s="626" t="s">
        <v>1556</v>
      </c>
      <c r="B82" s="770" t="s">
        <v>1471</v>
      </c>
      <c r="C82" s="624" t="s">
        <v>1005</v>
      </c>
      <c r="D82" s="765">
        <v>0</v>
      </c>
      <c r="E82" s="765">
        <v>0</v>
      </c>
      <c r="F82" s="765">
        <v>0</v>
      </c>
      <c r="G82" s="765">
        <v>0</v>
      </c>
      <c r="H82" s="777">
        <v>0</v>
      </c>
      <c r="I82" s="765">
        <v>0</v>
      </c>
      <c r="J82" s="777">
        <v>0</v>
      </c>
      <c r="K82" s="765">
        <v>0</v>
      </c>
      <c r="L82" s="777">
        <v>0</v>
      </c>
      <c r="M82" s="765">
        <v>0</v>
      </c>
      <c r="N82" s="777">
        <v>0</v>
      </c>
      <c r="O82" s="765">
        <v>0</v>
      </c>
      <c r="P82" s="777">
        <v>0</v>
      </c>
      <c r="Q82" s="765">
        <f>O82+M82+K82+I82+G82</f>
        <v>0</v>
      </c>
      <c r="R82" s="764">
        <f>P82+N82+L82+J82+H82</f>
        <v>0</v>
      </c>
      <c r="S82" s="585"/>
    </row>
    <row r="83" spans="1:19" s="717" customFormat="1" ht="15.75" customHeight="1" x14ac:dyDescent="0.25">
      <c r="A83" s="626" t="s">
        <v>1019</v>
      </c>
      <c r="B83" s="605" t="s">
        <v>1073</v>
      </c>
      <c r="C83" s="775" t="s">
        <v>1005</v>
      </c>
      <c r="D83" s="765">
        <v>0</v>
      </c>
      <c r="E83" s="765">
        <v>0</v>
      </c>
      <c r="F83" s="765">
        <v>0</v>
      </c>
      <c r="G83" s="765">
        <v>0</v>
      </c>
      <c r="H83" s="777">
        <v>0</v>
      </c>
      <c r="I83" s="765">
        <v>0</v>
      </c>
      <c r="J83" s="777">
        <v>0</v>
      </c>
      <c r="K83" s="765">
        <v>0</v>
      </c>
      <c r="L83" s="777">
        <v>0</v>
      </c>
      <c r="M83" s="765">
        <v>0</v>
      </c>
      <c r="N83" s="777">
        <v>0</v>
      </c>
      <c r="O83" s="765">
        <v>0</v>
      </c>
      <c r="P83" s="777">
        <v>0</v>
      </c>
      <c r="Q83" s="765">
        <f>O83+M83+K83+I83+G83</f>
        <v>0</v>
      </c>
      <c r="R83" s="764">
        <f>P83+N83+L83+J83+H83</f>
        <v>0</v>
      </c>
      <c r="S83" s="585"/>
    </row>
    <row r="84" spans="1:19" s="717" customFormat="1" ht="15.75" customHeight="1" x14ac:dyDescent="0.25">
      <c r="A84" s="626" t="s">
        <v>1017</v>
      </c>
      <c r="B84" s="605" t="s">
        <v>1071</v>
      </c>
      <c r="C84" s="624" t="s">
        <v>1005</v>
      </c>
      <c r="D84" s="765">
        <v>0</v>
      </c>
      <c r="E84" s="765">
        <v>0</v>
      </c>
      <c r="F84" s="765">
        <v>0</v>
      </c>
      <c r="G84" s="765">
        <v>0</v>
      </c>
      <c r="H84" s="777">
        <v>0</v>
      </c>
      <c r="I84" s="765">
        <v>0</v>
      </c>
      <c r="J84" s="777">
        <v>0</v>
      </c>
      <c r="K84" s="765">
        <v>0</v>
      </c>
      <c r="L84" s="777">
        <v>0</v>
      </c>
      <c r="M84" s="765">
        <v>0</v>
      </c>
      <c r="N84" s="777">
        <v>0</v>
      </c>
      <c r="O84" s="765">
        <v>0</v>
      </c>
      <c r="P84" s="777">
        <v>0</v>
      </c>
      <c r="Q84" s="765">
        <f>O84+M84+K84+I84+G84</f>
        <v>0</v>
      </c>
      <c r="R84" s="764">
        <f>P84+N84+L84+J84+H84</f>
        <v>0</v>
      </c>
      <c r="S84" s="585"/>
    </row>
    <row r="85" spans="1:19" s="717" customFormat="1" ht="15.75" customHeight="1" x14ac:dyDescent="0.25">
      <c r="A85" s="626" t="s">
        <v>1015</v>
      </c>
      <c r="B85" s="605" t="s">
        <v>1069</v>
      </c>
      <c r="C85" s="624" t="s">
        <v>1005</v>
      </c>
      <c r="D85" s="765">
        <v>0</v>
      </c>
      <c r="E85" s="765">
        <v>0</v>
      </c>
      <c r="F85" s="765">
        <v>0</v>
      </c>
      <c r="G85" s="765">
        <v>0</v>
      </c>
      <c r="H85" s="777">
        <v>0</v>
      </c>
      <c r="I85" s="765">
        <v>0</v>
      </c>
      <c r="J85" s="777">
        <v>0</v>
      </c>
      <c r="K85" s="765">
        <v>0</v>
      </c>
      <c r="L85" s="777">
        <v>0</v>
      </c>
      <c r="M85" s="765">
        <v>0</v>
      </c>
      <c r="N85" s="777">
        <v>0</v>
      </c>
      <c r="O85" s="765">
        <v>0</v>
      </c>
      <c r="P85" s="777">
        <v>0</v>
      </c>
      <c r="Q85" s="765">
        <f>O85+M85+K85+I85+G85</f>
        <v>0</v>
      </c>
      <c r="R85" s="764">
        <f>P85+N85+L85+J85+H85</f>
        <v>0</v>
      </c>
      <c r="S85" s="585"/>
    </row>
    <row r="86" spans="1:19" s="717" customFormat="1" ht="15.75" customHeight="1" x14ac:dyDescent="0.25">
      <c r="A86" s="626" t="s">
        <v>1013</v>
      </c>
      <c r="B86" s="770" t="s">
        <v>1467</v>
      </c>
      <c r="C86" s="624" t="s">
        <v>1005</v>
      </c>
      <c r="D86" s="765">
        <v>0</v>
      </c>
      <c r="E86" s="765">
        <v>0</v>
      </c>
      <c r="F86" s="765">
        <v>0</v>
      </c>
      <c r="G86" s="765">
        <v>0</v>
      </c>
      <c r="H86" s="777">
        <v>0</v>
      </c>
      <c r="I86" s="765">
        <v>0</v>
      </c>
      <c r="J86" s="777">
        <v>0</v>
      </c>
      <c r="K86" s="765">
        <v>0</v>
      </c>
      <c r="L86" s="777">
        <v>0</v>
      </c>
      <c r="M86" s="765">
        <v>0</v>
      </c>
      <c r="N86" s="777">
        <v>0</v>
      </c>
      <c r="O86" s="765">
        <v>0</v>
      </c>
      <c r="P86" s="777">
        <v>0</v>
      </c>
      <c r="Q86" s="765">
        <f>O86+M86+K86+I86+G86</f>
        <v>0</v>
      </c>
      <c r="R86" s="764">
        <f>P86+N86+L86+J86+H86</f>
        <v>0</v>
      </c>
      <c r="S86" s="585"/>
    </row>
    <row r="87" spans="1:19" s="717" customFormat="1" ht="15.75" customHeight="1" x14ac:dyDescent="0.25">
      <c r="A87" s="623" t="s">
        <v>1555</v>
      </c>
      <c r="B87" s="768" t="s">
        <v>1465</v>
      </c>
      <c r="C87" s="621" t="s">
        <v>1005</v>
      </c>
      <c r="D87" s="758">
        <v>-1.7079182396610122</v>
      </c>
      <c r="E87" s="758">
        <v>23.80718312542372</v>
      </c>
      <c r="F87" s="758">
        <f>F29-F44</f>
        <v>2.1840000000000046</v>
      </c>
      <c r="G87" s="758">
        <f>G29-G44</f>
        <v>3.0510000000000019</v>
      </c>
      <c r="H87" s="620">
        <f>H29-H44</f>
        <v>0</v>
      </c>
      <c r="I87" s="758">
        <f>I29-I44</f>
        <v>4.2860000000000014</v>
      </c>
      <c r="J87" s="620">
        <f>J29-J44</f>
        <v>0</v>
      </c>
      <c r="K87" s="758">
        <f>K29-K44</f>
        <v>9.8959999999999937</v>
      </c>
      <c r="L87" s="620">
        <f>L29-L44</f>
        <v>0</v>
      </c>
      <c r="M87" s="758">
        <f>M29-M44</f>
        <v>8.2760000000000105</v>
      </c>
      <c r="N87" s="620">
        <f>N29-N44</f>
        <v>0</v>
      </c>
      <c r="O87" s="758">
        <f>O29-O44</f>
        <v>7.8610000000000042</v>
      </c>
      <c r="P87" s="620">
        <f>P29-P44</f>
        <v>0</v>
      </c>
      <c r="Q87" s="758">
        <f>Q29-Q44</f>
        <v>33.370000000000005</v>
      </c>
      <c r="R87" s="659">
        <f>R29-R44</f>
        <v>0</v>
      </c>
      <c r="S87" s="585"/>
    </row>
    <row r="88" spans="1:19" s="717" customFormat="1" ht="15.75" customHeight="1" x14ac:dyDescent="0.25">
      <c r="A88" s="626" t="s">
        <v>1554</v>
      </c>
      <c r="B88" s="770" t="s">
        <v>1463</v>
      </c>
      <c r="C88" s="624" t="s">
        <v>1005</v>
      </c>
      <c r="D88" s="765">
        <v>0</v>
      </c>
      <c r="E88" s="765">
        <v>0</v>
      </c>
      <c r="F88" s="765">
        <v>0</v>
      </c>
      <c r="G88" s="765">
        <v>0</v>
      </c>
      <c r="H88" s="765">
        <v>0</v>
      </c>
      <c r="I88" s="765">
        <v>0</v>
      </c>
      <c r="J88" s="765">
        <v>0</v>
      </c>
      <c r="K88" s="765">
        <v>0</v>
      </c>
      <c r="L88" s="765">
        <v>0</v>
      </c>
      <c r="M88" s="765">
        <v>0</v>
      </c>
      <c r="N88" s="765">
        <v>0</v>
      </c>
      <c r="O88" s="765">
        <v>0</v>
      </c>
      <c r="P88" s="765">
        <v>0</v>
      </c>
      <c r="Q88" s="765">
        <f>O88+M88+K88+I88+G88</f>
        <v>0</v>
      </c>
      <c r="R88" s="764">
        <f>P88+N88+L88+J88+H88</f>
        <v>0</v>
      </c>
      <c r="S88" s="585"/>
    </row>
    <row r="89" spans="1:19" s="717" customFormat="1" ht="15.75" customHeight="1" x14ac:dyDescent="0.25">
      <c r="A89" s="623" t="s">
        <v>1553</v>
      </c>
      <c r="B89" s="768" t="s">
        <v>1461</v>
      </c>
      <c r="C89" s="621" t="s">
        <v>1005</v>
      </c>
      <c r="D89" s="620">
        <v>0.28852654237288139</v>
      </c>
      <c r="E89" s="758">
        <v>-0.67119224322033899</v>
      </c>
      <c r="F89" s="620">
        <f>F31-F46</f>
        <v>0</v>
      </c>
      <c r="G89" s="620">
        <f>G31-G46</f>
        <v>0</v>
      </c>
      <c r="H89" s="620">
        <f>H31-H46</f>
        <v>0</v>
      </c>
      <c r="I89" s="620">
        <f>I31-I46</f>
        <v>0</v>
      </c>
      <c r="J89" s="620">
        <f>J31-J46</f>
        <v>0</v>
      </c>
      <c r="K89" s="620">
        <f>K31-K46</f>
        <v>0</v>
      </c>
      <c r="L89" s="620">
        <f>L31-L46</f>
        <v>0</v>
      </c>
      <c r="M89" s="620">
        <f>M31-M46</f>
        <v>0</v>
      </c>
      <c r="N89" s="620">
        <f>N31-N46</f>
        <v>0</v>
      </c>
      <c r="O89" s="620">
        <f>O31-O46</f>
        <v>0</v>
      </c>
      <c r="P89" s="620">
        <f>P31-P46</f>
        <v>0</v>
      </c>
      <c r="Q89" s="620">
        <f>Q31-Q46</f>
        <v>0</v>
      </c>
      <c r="R89" s="659">
        <f>R31-R46</f>
        <v>0</v>
      </c>
      <c r="S89" s="585"/>
    </row>
    <row r="90" spans="1:19" s="717" customFormat="1" ht="15.75" customHeight="1" x14ac:dyDescent="0.25">
      <c r="A90" s="626" t="s">
        <v>1552</v>
      </c>
      <c r="B90" s="770" t="s">
        <v>1459</v>
      </c>
      <c r="C90" s="624" t="s">
        <v>1005</v>
      </c>
      <c r="D90" s="765">
        <v>0</v>
      </c>
      <c r="E90" s="765">
        <v>0</v>
      </c>
      <c r="F90" s="765">
        <v>0</v>
      </c>
      <c r="G90" s="777">
        <v>0</v>
      </c>
      <c r="H90" s="777">
        <v>0</v>
      </c>
      <c r="I90" s="777">
        <v>0</v>
      </c>
      <c r="J90" s="777">
        <v>0</v>
      </c>
      <c r="K90" s="777">
        <v>0</v>
      </c>
      <c r="L90" s="777">
        <v>0</v>
      </c>
      <c r="M90" s="777">
        <v>0</v>
      </c>
      <c r="N90" s="777">
        <v>0</v>
      </c>
      <c r="O90" s="777">
        <v>0</v>
      </c>
      <c r="P90" s="777">
        <v>0</v>
      </c>
      <c r="Q90" s="765">
        <f>O90+M90+K90+I90+G90</f>
        <v>0</v>
      </c>
      <c r="R90" s="764">
        <f>P90+N90+L90+J90+H90</f>
        <v>0</v>
      </c>
      <c r="S90" s="585"/>
    </row>
    <row r="91" spans="1:19" s="717" customFormat="1" ht="15.75" customHeight="1" x14ac:dyDescent="0.25">
      <c r="A91" s="626" t="s">
        <v>1551</v>
      </c>
      <c r="B91" s="770" t="s">
        <v>1457</v>
      </c>
      <c r="C91" s="624" t="s">
        <v>1005</v>
      </c>
      <c r="D91" s="765">
        <v>0</v>
      </c>
      <c r="E91" s="765">
        <v>0</v>
      </c>
      <c r="F91" s="765">
        <v>0</v>
      </c>
      <c r="G91" s="777">
        <v>0</v>
      </c>
      <c r="H91" s="777">
        <v>0</v>
      </c>
      <c r="I91" s="777">
        <v>0</v>
      </c>
      <c r="J91" s="777">
        <v>0</v>
      </c>
      <c r="K91" s="777">
        <v>0</v>
      </c>
      <c r="L91" s="777">
        <v>0</v>
      </c>
      <c r="M91" s="777">
        <v>0</v>
      </c>
      <c r="N91" s="777">
        <v>0</v>
      </c>
      <c r="O91" s="777">
        <v>0</v>
      </c>
      <c r="P91" s="777">
        <v>0</v>
      </c>
      <c r="Q91" s="765">
        <f>O91+M91+K91+I91+G91</f>
        <v>0</v>
      </c>
      <c r="R91" s="764">
        <f>P91+N91+L91+J91+H91</f>
        <v>0</v>
      </c>
      <c r="S91" s="585"/>
    </row>
    <row r="92" spans="1:19" s="717" customFormat="1" ht="15.75" customHeight="1" x14ac:dyDescent="0.25">
      <c r="A92" s="626" t="s">
        <v>1550</v>
      </c>
      <c r="B92" s="769" t="s">
        <v>1455</v>
      </c>
      <c r="C92" s="624" t="s">
        <v>1005</v>
      </c>
      <c r="D92" s="765">
        <v>0</v>
      </c>
      <c r="E92" s="765">
        <v>0</v>
      </c>
      <c r="F92" s="765">
        <v>0</v>
      </c>
      <c r="G92" s="777">
        <v>0</v>
      </c>
      <c r="H92" s="777">
        <v>0</v>
      </c>
      <c r="I92" s="777">
        <v>0</v>
      </c>
      <c r="J92" s="777">
        <v>0</v>
      </c>
      <c r="K92" s="777">
        <v>0</v>
      </c>
      <c r="L92" s="777">
        <v>0</v>
      </c>
      <c r="M92" s="777">
        <v>0</v>
      </c>
      <c r="N92" s="777">
        <v>0</v>
      </c>
      <c r="O92" s="777">
        <v>0</v>
      </c>
      <c r="P92" s="777">
        <v>0</v>
      </c>
      <c r="Q92" s="765">
        <f>O92+M92+K92+I92+G92</f>
        <v>0</v>
      </c>
      <c r="R92" s="764">
        <f>P92+N92+L92+J92+H92</f>
        <v>0</v>
      </c>
      <c r="S92" s="585"/>
    </row>
    <row r="93" spans="1:19" s="717" customFormat="1" ht="15.75" customHeight="1" x14ac:dyDescent="0.25">
      <c r="A93" s="626" t="s">
        <v>1549</v>
      </c>
      <c r="B93" s="605" t="s">
        <v>1058</v>
      </c>
      <c r="C93" s="624" t="s">
        <v>1005</v>
      </c>
      <c r="D93" s="765">
        <v>0</v>
      </c>
      <c r="E93" s="765">
        <v>0</v>
      </c>
      <c r="F93" s="765">
        <v>0</v>
      </c>
      <c r="G93" s="777">
        <v>0</v>
      </c>
      <c r="H93" s="777">
        <v>0</v>
      </c>
      <c r="I93" s="777">
        <v>0</v>
      </c>
      <c r="J93" s="777">
        <v>0</v>
      </c>
      <c r="K93" s="777">
        <v>0</v>
      </c>
      <c r="L93" s="777">
        <v>0</v>
      </c>
      <c r="M93" s="777">
        <v>0</v>
      </c>
      <c r="N93" s="777">
        <v>0</v>
      </c>
      <c r="O93" s="777">
        <v>0</v>
      </c>
      <c r="P93" s="777">
        <v>0</v>
      </c>
      <c r="Q93" s="765">
        <f>O93+M93+K93+I93+G93</f>
        <v>0</v>
      </c>
      <c r="R93" s="764">
        <f>P93+N93+L93+J93+H93</f>
        <v>0</v>
      </c>
      <c r="S93" s="585"/>
    </row>
    <row r="94" spans="1:19" s="717" customFormat="1" ht="15.75" customHeight="1" x14ac:dyDescent="0.25">
      <c r="A94" s="626" t="s">
        <v>1548</v>
      </c>
      <c r="B94" s="722" t="s">
        <v>1056</v>
      </c>
      <c r="C94" s="624" t="s">
        <v>1005</v>
      </c>
      <c r="D94" s="765">
        <v>0</v>
      </c>
      <c r="E94" s="765">
        <v>0</v>
      </c>
      <c r="F94" s="765">
        <v>0</v>
      </c>
      <c r="G94" s="777">
        <v>0</v>
      </c>
      <c r="H94" s="777">
        <v>0</v>
      </c>
      <c r="I94" s="777">
        <v>0</v>
      </c>
      <c r="J94" s="777">
        <v>0</v>
      </c>
      <c r="K94" s="777">
        <v>0</v>
      </c>
      <c r="L94" s="777">
        <v>0</v>
      </c>
      <c r="M94" s="777">
        <v>0</v>
      </c>
      <c r="N94" s="777">
        <v>0</v>
      </c>
      <c r="O94" s="777">
        <v>0</v>
      </c>
      <c r="P94" s="777">
        <v>0</v>
      </c>
      <c r="Q94" s="765">
        <f>O94+M94+K94+I94+G94</f>
        <v>0</v>
      </c>
      <c r="R94" s="764">
        <f>P94+N94+L94+J94+H94</f>
        <v>0</v>
      </c>
      <c r="S94" s="585"/>
    </row>
    <row r="95" spans="1:19" s="717" customFormat="1" ht="15.75" customHeight="1" x14ac:dyDescent="0.25">
      <c r="A95" s="623" t="s">
        <v>1547</v>
      </c>
      <c r="B95" s="768" t="s">
        <v>1445</v>
      </c>
      <c r="C95" s="621" t="s">
        <v>1005</v>
      </c>
      <c r="D95" s="758">
        <v>29.549967459999991</v>
      </c>
      <c r="E95" s="758">
        <v>-1.2817146699999999</v>
      </c>
      <c r="F95" s="620">
        <f>F37-F52</f>
        <v>0</v>
      </c>
      <c r="G95" s="620">
        <f>G37-G52</f>
        <v>0</v>
      </c>
      <c r="H95" s="620">
        <f>H37-H52</f>
        <v>0</v>
      </c>
      <c r="I95" s="620">
        <f>I37-I52</f>
        <v>0</v>
      </c>
      <c r="J95" s="620">
        <f>J37-J52</f>
        <v>0</v>
      </c>
      <c r="K95" s="620">
        <f>K37-K52</f>
        <v>0</v>
      </c>
      <c r="L95" s="620">
        <f>L37-L52</f>
        <v>0</v>
      </c>
      <c r="M95" s="620">
        <f>M37-M52</f>
        <v>0</v>
      </c>
      <c r="N95" s="620">
        <f>N37-N52</f>
        <v>0</v>
      </c>
      <c r="O95" s="620">
        <f>O37-O52</f>
        <v>0</v>
      </c>
      <c r="P95" s="620">
        <f>P37-P52</f>
        <v>0</v>
      </c>
      <c r="Q95" s="620">
        <f>Q37-Q52</f>
        <v>0</v>
      </c>
      <c r="R95" s="659">
        <f>R37-R52</f>
        <v>0</v>
      </c>
      <c r="S95" s="585"/>
    </row>
    <row r="96" spans="1:19" s="717" customFormat="1" ht="15.75" customHeight="1" x14ac:dyDescent="0.25">
      <c r="A96" s="705" t="s">
        <v>1546</v>
      </c>
      <c r="B96" s="739" t="s">
        <v>1545</v>
      </c>
      <c r="C96" s="703" t="s">
        <v>1005</v>
      </c>
      <c r="D96" s="738">
        <v>3.38881269</v>
      </c>
      <c r="E96" s="738">
        <v>2.0369801300000003</v>
      </c>
      <c r="F96" s="738">
        <f>F97-F103</f>
        <v>-0.39300000000000002</v>
      </c>
      <c r="G96" s="738">
        <f>G97-G103</f>
        <v>-0.97699999999999998</v>
      </c>
      <c r="H96" s="667">
        <f>H97-H103</f>
        <v>0</v>
      </c>
      <c r="I96" s="738">
        <f>I97-I103</f>
        <v>-1.016</v>
      </c>
      <c r="J96" s="667">
        <f>J97-J103</f>
        <v>0</v>
      </c>
      <c r="K96" s="738">
        <f>K97-K103</f>
        <v>-1.0569999999999999</v>
      </c>
      <c r="L96" s="667">
        <f>L97-L103</f>
        <v>0</v>
      </c>
      <c r="M96" s="738">
        <f>M97-M103</f>
        <v>-1.099</v>
      </c>
      <c r="N96" s="667">
        <f>N97-N103</f>
        <v>0</v>
      </c>
      <c r="O96" s="738">
        <f>O97-O103</f>
        <v>-1.143</v>
      </c>
      <c r="P96" s="667">
        <f>P97-P103</f>
        <v>0</v>
      </c>
      <c r="Q96" s="738">
        <f>Q97-Q103</f>
        <v>-5.2919999999999998</v>
      </c>
      <c r="R96" s="665">
        <f>R97-R103</f>
        <v>0</v>
      </c>
      <c r="S96" s="585"/>
    </row>
    <row r="97" spans="1:19" s="717" customFormat="1" ht="15.75" customHeight="1" x14ac:dyDescent="0.25">
      <c r="A97" s="633" t="s">
        <v>37</v>
      </c>
      <c r="B97" s="792" t="s">
        <v>1544</v>
      </c>
      <c r="C97" s="631" t="s">
        <v>1005</v>
      </c>
      <c r="D97" s="791">
        <v>6.2026713400000002</v>
      </c>
      <c r="E97" s="791">
        <v>3.0202291000000003</v>
      </c>
      <c r="F97" s="791">
        <f>F98+F99+F100+F101+F102</f>
        <v>0</v>
      </c>
      <c r="G97" s="790">
        <f>G98+G99+G100+G101+G102</f>
        <v>0</v>
      </c>
      <c r="H97" s="790">
        <f>H98+H99+H100+H101+H102</f>
        <v>0</v>
      </c>
      <c r="I97" s="790">
        <f>I98+I99+I100+I101+I102</f>
        <v>0</v>
      </c>
      <c r="J97" s="790">
        <f>J98+J99+J100+J101+J102</f>
        <v>0</v>
      </c>
      <c r="K97" s="790">
        <f>K98+K99+K100+K101+K102</f>
        <v>0</v>
      </c>
      <c r="L97" s="790">
        <f>L98+L99+L100+L101+L102</f>
        <v>0</v>
      </c>
      <c r="M97" s="790">
        <f>M98+M99+M100+M101+M102</f>
        <v>0</v>
      </c>
      <c r="N97" s="790">
        <f>N98+N99+N100+N101+N102</f>
        <v>0</v>
      </c>
      <c r="O97" s="790">
        <f>O98+O99+O100+O101+O102</f>
        <v>0</v>
      </c>
      <c r="P97" s="790">
        <f>P98+P99+P100+P101+P102</f>
        <v>0</v>
      </c>
      <c r="Q97" s="790">
        <f>Q98+Q99+Q100+Q101+Q102</f>
        <v>0</v>
      </c>
      <c r="R97" s="789">
        <f>R98+R99+R100+R101+R102</f>
        <v>0</v>
      </c>
      <c r="S97" s="585"/>
    </row>
    <row r="98" spans="1:19" s="717" customFormat="1" ht="15.75" customHeight="1" x14ac:dyDescent="0.25">
      <c r="A98" s="626" t="s">
        <v>494</v>
      </c>
      <c r="B98" s="605" t="s">
        <v>1543</v>
      </c>
      <c r="C98" s="624" t="s">
        <v>1005</v>
      </c>
      <c r="D98" s="765">
        <v>0</v>
      </c>
      <c r="E98" s="765">
        <v>0</v>
      </c>
      <c r="F98" s="765">
        <v>0</v>
      </c>
      <c r="G98" s="777">
        <v>0</v>
      </c>
      <c r="H98" s="777">
        <v>0</v>
      </c>
      <c r="I98" s="777">
        <v>0</v>
      </c>
      <c r="J98" s="777">
        <v>0</v>
      </c>
      <c r="K98" s="777">
        <v>0</v>
      </c>
      <c r="L98" s="777">
        <v>0</v>
      </c>
      <c r="M98" s="777">
        <v>0</v>
      </c>
      <c r="N98" s="777">
        <v>0</v>
      </c>
      <c r="O98" s="777">
        <v>0</v>
      </c>
      <c r="P98" s="777">
        <v>0</v>
      </c>
      <c r="Q98" s="765">
        <f>O98+M98+K98+I98+G98</f>
        <v>0</v>
      </c>
      <c r="R98" s="764">
        <f>P98+N98+L98+J98+H98</f>
        <v>0</v>
      </c>
      <c r="S98" s="585"/>
    </row>
    <row r="99" spans="1:19" s="717" customFormat="1" ht="15.75" customHeight="1" x14ac:dyDescent="0.25">
      <c r="A99" s="626" t="s">
        <v>493</v>
      </c>
      <c r="B99" s="605" t="s">
        <v>1542</v>
      </c>
      <c r="C99" s="624" t="s">
        <v>1005</v>
      </c>
      <c r="D99" s="765">
        <v>0</v>
      </c>
      <c r="E99" s="765">
        <v>0</v>
      </c>
      <c r="F99" s="765">
        <v>0</v>
      </c>
      <c r="G99" s="777">
        <v>0</v>
      </c>
      <c r="H99" s="777">
        <v>0</v>
      </c>
      <c r="I99" s="777">
        <v>0</v>
      </c>
      <c r="J99" s="777">
        <v>0</v>
      </c>
      <c r="K99" s="777">
        <v>0</v>
      </c>
      <c r="L99" s="777">
        <v>0</v>
      </c>
      <c r="M99" s="777">
        <v>0</v>
      </c>
      <c r="N99" s="777">
        <v>0</v>
      </c>
      <c r="O99" s="777">
        <v>0</v>
      </c>
      <c r="P99" s="777">
        <v>0</v>
      </c>
      <c r="Q99" s="765">
        <f>O99+M99+K99+I99+G99</f>
        <v>0</v>
      </c>
      <c r="R99" s="764">
        <f>P99+N99+L99+J99+H99</f>
        <v>0</v>
      </c>
      <c r="S99" s="585"/>
    </row>
    <row r="100" spans="1:19" s="717" customFormat="1" ht="15.75" customHeight="1" x14ac:dyDescent="0.25">
      <c r="A100" s="626" t="s">
        <v>492</v>
      </c>
      <c r="B100" s="605" t="s">
        <v>1541</v>
      </c>
      <c r="C100" s="624" t="s">
        <v>1005</v>
      </c>
      <c r="D100" s="787">
        <v>5.8792298900000004</v>
      </c>
      <c r="E100" s="787">
        <v>2.9972482800000004</v>
      </c>
      <c r="F100" s="765">
        <v>0</v>
      </c>
      <c r="G100" s="777">
        <v>0</v>
      </c>
      <c r="H100" s="777">
        <v>0</v>
      </c>
      <c r="I100" s="777">
        <v>0</v>
      </c>
      <c r="J100" s="777">
        <v>0</v>
      </c>
      <c r="K100" s="777">
        <v>0</v>
      </c>
      <c r="L100" s="777">
        <v>0</v>
      </c>
      <c r="M100" s="777">
        <v>0</v>
      </c>
      <c r="N100" s="777">
        <v>0</v>
      </c>
      <c r="O100" s="777">
        <v>0</v>
      </c>
      <c r="P100" s="777">
        <v>0</v>
      </c>
      <c r="Q100" s="765">
        <f>O100+M100+K100+I100+G100</f>
        <v>0</v>
      </c>
      <c r="R100" s="764">
        <f>P100+N100+L100+J100+H100</f>
        <v>0</v>
      </c>
      <c r="S100" s="585"/>
    </row>
    <row r="101" spans="1:19" s="717" customFormat="1" ht="15.75" customHeight="1" x14ac:dyDescent="0.25">
      <c r="A101" s="626" t="s">
        <v>1540</v>
      </c>
      <c r="B101" s="625" t="s">
        <v>1539</v>
      </c>
      <c r="C101" s="624" t="s">
        <v>1005</v>
      </c>
      <c r="D101" s="700">
        <v>0</v>
      </c>
      <c r="E101" s="787">
        <v>0</v>
      </c>
      <c r="F101" s="788">
        <v>0</v>
      </c>
      <c r="G101" s="777">
        <v>0</v>
      </c>
      <c r="H101" s="777">
        <v>0</v>
      </c>
      <c r="I101" s="777">
        <v>0</v>
      </c>
      <c r="J101" s="777">
        <v>0</v>
      </c>
      <c r="K101" s="777">
        <v>0</v>
      </c>
      <c r="L101" s="777">
        <v>0</v>
      </c>
      <c r="M101" s="777">
        <v>0</v>
      </c>
      <c r="N101" s="777">
        <v>0</v>
      </c>
      <c r="O101" s="777">
        <v>0</v>
      </c>
      <c r="P101" s="777">
        <v>0</v>
      </c>
      <c r="Q101" s="765">
        <f>O101+M101+K101+I101+G101</f>
        <v>0</v>
      </c>
      <c r="R101" s="764">
        <f>P101+N101+L101+J101+H101</f>
        <v>0</v>
      </c>
      <c r="S101" s="585"/>
    </row>
    <row r="102" spans="1:19" s="717" customFormat="1" ht="15.75" customHeight="1" x14ac:dyDescent="0.25">
      <c r="A102" s="626" t="s">
        <v>491</v>
      </c>
      <c r="B102" s="722" t="s">
        <v>1538</v>
      </c>
      <c r="C102" s="624" t="s">
        <v>1005</v>
      </c>
      <c r="D102" s="787">
        <v>0.32344145000000002</v>
      </c>
      <c r="E102" s="787">
        <v>2.2980819999999999E-2</v>
      </c>
      <c r="F102" s="787">
        <v>0</v>
      </c>
      <c r="G102" s="777">
        <v>0</v>
      </c>
      <c r="H102" s="777">
        <v>0</v>
      </c>
      <c r="I102" s="777">
        <v>0</v>
      </c>
      <c r="J102" s="777">
        <v>0</v>
      </c>
      <c r="K102" s="777">
        <v>0</v>
      </c>
      <c r="L102" s="777">
        <v>0</v>
      </c>
      <c r="M102" s="777">
        <v>0</v>
      </c>
      <c r="N102" s="777">
        <v>0</v>
      </c>
      <c r="O102" s="777">
        <v>0</v>
      </c>
      <c r="P102" s="777">
        <v>0</v>
      </c>
      <c r="Q102" s="765">
        <f>O102+M102+K102+I102+G102</f>
        <v>0</v>
      </c>
      <c r="R102" s="764">
        <f>P102+N102+L102+J102+H102</f>
        <v>0</v>
      </c>
      <c r="S102" s="585"/>
    </row>
    <row r="103" spans="1:19" s="717" customFormat="1" ht="15.75" customHeight="1" x14ac:dyDescent="0.25">
      <c r="A103" s="633" t="s">
        <v>36</v>
      </c>
      <c r="B103" s="658" t="s">
        <v>1537</v>
      </c>
      <c r="C103" s="631" t="s">
        <v>1005</v>
      </c>
      <c r="D103" s="785">
        <v>2.8138586500000002</v>
      </c>
      <c r="E103" s="785">
        <v>0.98324897</v>
      </c>
      <c r="F103" s="786">
        <f>SUM(F104:F108)</f>
        <v>0.39300000000000002</v>
      </c>
      <c r="G103" s="785">
        <f>SUM(G104:G108)</f>
        <v>0.97699999999999998</v>
      </c>
      <c r="H103" s="786">
        <f>SUM(H104:H108)</f>
        <v>0</v>
      </c>
      <c r="I103" s="785">
        <f>SUM(I104:I108)</f>
        <v>1.016</v>
      </c>
      <c r="J103" s="786">
        <f>SUM(J104:J108)</f>
        <v>0</v>
      </c>
      <c r="K103" s="785">
        <f>SUM(K104:K108)</f>
        <v>1.0569999999999999</v>
      </c>
      <c r="L103" s="786">
        <f>SUM(L104:L108)</f>
        <v>0</v>
      </c>
      <c r="M103" s="785">
        <f>SUM(M104:M108)</f>
        <v>1.099</v>
      </c>
      <c r="N103" s="786">
        <f>SUM(N104:N108)</f>
        <v>0</v>
      </c>
      <c r="O103" s="785">
        <f>SUM(O104:O108)</f>
        <v>1.143</v>
      </c>
      <c r="P103" s="786">
        <f>SUM(P104:P108)</f>
        <v>0</v>
      </c>
      <c r="Q103" s="785">
        <f>SUM(Q104:Q108)</f>
        <v>5.2919999999999998</v>
      </c>
      <c r="R103" s="784">
        <f>SUM(R104:R108)</f>
        <v>0</v>
      </c>
      <c r="S103" s="585"/>
    </row>
    <row r="104" spans="1:19" s="717" customFormat="1" ht="15.75" customHeight="1" x14ac:dyDescent="0.25">
      <c r="A104" s="626" t="s">
        <v>487</v>
      </c>
      <c r="B104" s="722" t="s">
        <v>1536</v>
      </c>
      <c r="C104" s="624" t="s">
        <v>1005</v>
      </c>
      <c r="D104" s="782">
        <v>2.0817050500000001</v>
      </c>
      <c r="E104" s="782">
        <v>0.52704355999999997</v>
      </c>
      <c r="F104" s="765">
        <v>0</v>
      </c>
      <c r="G104" s="783">
        <v>0.97699999999999998</v>
      </c>
      <c r="H104" s="777">
        <v>0</v>
      </c>
      <c r="I104" s="783">
        <v>1.016</v>
      </c>
      <c r="J104" s="777">
        <v>0</v>
      </c>
      <c r="K104" s="783">
        <v>1.0569999999999999</v>
      </c>
      <c r="L104" s="777">
        <v>0</v>
      </c>
      <c r="M104" s="783">
        <v>1.099</v>
      </c>
      <c r="N104" s="777">
        <v>0</v>
      </c>
      <c r="O104" s="783">
        <v>1.143</v>
      </c>
      <c r="P104" s="777">
        <v>0</v>
      </c>
      <c r="Q104" s="783">
        <f>O104+M104+K104+I104+G104</f>
        <v>5.2919999999999998</v>
      </c>
      <c r="R104" s="764">
        <f>P104+N104+L104+J104+H104</f>
        <v>0</v>
      </c>
      <c r="S104" s="585"/>
    </row>
    <row r="105" spans="1:19" s="717" customFormat="1" ht="15.75" customHeight="1" x14ac:dyDescent="0.25">
      <c r="A105" s="626" t="s">
        <v>486</v>
      </c>
      <c r="B105" s="722" t="s">
        <v>1535</v>
      </c>
      <c r="C105" s="624" t="s">
        <v>1005</v>
      </c>
      <c r="D105" s="765">
        <v>0</v>
      </c>
      <c r="E105" s="765">
        <v>0</v>
      </c>
      <c r="F105" s="765">
        <v>0</v>
      </c>
      <c r="G105" s="765">
        <v>0</v>
      </c>
      <c r="H105" s="777">
        <v>0</v>
      </c>
      <c r="I105" s="765">
        <v>0</v>
      </c>
      <c r="J105" s="777">
        <v>0</v>
      </c>
      <c r="K105" s="765">
        <v>0</v>
      </c>
      <c r="L105" s="777">
        <v>0</v>
      </c>
      <c r="M105" s="765">
        <v>0</v>
      </c>
      <c r="N105" s="777">
        <v>0</v>
      </c>
      <c r="O105" s="765">
        <v>0</v>
      </c>
      <c r="P105" s="777">
        <v>0</v>
      </c>
      <c r="Q105" s="765">
        <f>O105+M105+K105+I105+G105</f>
        <v>0</v>
      </c>
      <c r="R105" s="764">
        <f>P105+N105+L105+J105+H105</f>
        <v>0</v>
      </c>
      <c r="S105" s="585"/>
    </row>
    <row r="106" spans="1:19" s="717" customFormat="1" ht="15.75" customHeight="1" x14ac:dyDescent="0.25">
      <c r="A106" s="626" t="s">
        <v>485</v>
      </c>
      <c r="B106" s="722" t="s">
        <v>1534</v>
      </c>
      <c r="C106" s="624" t="s">
        <v>1005</v>
      </c>
      <c r="D106" s="782">
        <v>0</v>
      </c>
      <c r="E106" s="782">
        <v>9.6389950000000002E-2</v>
      </c>
      <c r="F106" s="765">
        <v>0</v>
      </c>
      <c r="G106" s="765">
        <v>0</v>
      </c>
      <c r="H106" s="777">
        <v>0</v>
      </c>
      <c r="I106" s="765">
        <v>0</v>
      </c>
      <c r="J106" s="777">
        <v>0</v>
      </c>
      <c r="K106" s="765">
        <v>0</v>
      </c>
      <c r="L106" s="777">
        <v>0</v>
      </c>
      <c r="M106" s="765">
        <v>0</v>
      </c>
      <c r="N106" s="777">
        <v>0</v>
      </c>
      <c r="O106" s="765">
        <v>0</v>
      </c>
      <c r="P106" s="777">
        <v>0</v>
      </c>
      <c r="Q106" s="765">
        <f>O106+M106+K106+I106+G106</f>
        <v>0</v>
      </c>
      <c r="R106" s="764">
        <f>P106+N106+L106+J106+H106</f>
        <v>0</v>
      </c>
      <c r="S106" s="585"/>
    </row>
    <row r="107" spans="1:19" s="717" customFormat="1" ht="15.75" customHeight="1" x14ac:dyDescent="0.25">
      <c r="A107" s="626" t="s">
        <v>1533</v>
      </c>
      <c r="B107" s="625" t="s">
        <v>1532</v>
      </c>
      <c r="C107" s="624" t="s">
        <v>1005</v>
      </c>
      <c r="D107" s="782">
        <v>0</v>
      </c>
      <c r="E107" s="782">
        <v>9.6389950000000002E-2</v>
      </c>
      <c r="F107" s="765">
        <v>0</v>
      </c>
      <c r="G107" s="765">
        <v>0</v>
      </c>
      <c r="H107" s="777">
        <v>0</v>
      </c>
      <c r="I107" s="765">
        <v>0</v>
      </c>
      <c r="J107" s="777">
        <v>0</v>
      </c>
      <c r="K107" s="765">
        <v>0</v>
      </c>
      <c r="L107" s="777">
        <v>0</v>
      </c>
      <c r="M107" s="765">
        <v>0</v>
      </c>
      <c r="N107" s="777">
        <v>0</v>
      </c>
      <c r="O107" s="765">
        <v>0</v>
      </c>
      <c r="P107" s="777">
        <v>0</v>
      </c>
      <c r="Q107" s="765">
        <f>O107+M107+K107+I107+G107</f>
        <v>0</v>
      </c>
      <c r="R107" s="764">
        <f>P107+N107+L107+J107+H107</f>
        <v>0</v>
      </c>
      <c r="S107" s="585"/>
    </row>
    <row r="108" spans="1:19" s="717" customFormat="1" ht="15.75" customHeight="1" x14ac:dyDescent="0.25">
      <c r="A108" s="626" t="s">
        <v>484</v>
      </c>
      <c r="B108" s="722" t="s">
        <v>1531</v>
      </c>
      <c r="C108" s="624" t="s">
        <v>1005</v>
      </c>
      <c r="D108" s="782">
        <v>0.73215360000000007</v>
      </c>
      <c r="E108" s="782">
        <v>0.35981546000000009</v>
      </c>
      <c r="F108" s="765">
        <v>0.39300000000000002</v>
      </c>
      <c r="G108" s="759"/>
      <c r="H108" s="777">
        <v>0</v>
      </c>
      <c r="I108" s="777"/>
      <c r="J108" s="777">
        <v>0</v>
      </c>
      <c r="K108" s="777"/>
      <c r="L108" s="777">
        <v>0</v>
      </c>
      <c r="M108" s="777"/>
      <c r="N108" s="777">
        <v>0</v>
      </c>
      <c r="O108" s="777"/>
      <c r="P108" s="777">
        <v>0</v>
      </c>
      <c r="Q108" s="765">
        <f>O108+M108+K108+I108+G108</f>
        <v>0</v>
      </c>
      <c r="R108" s="764">
        <f>P108+N108+L108+J108+H108</f>
        <v>0</v>
      </c>
      <c r="S108" s="585"/>
    </row>
    <row r="109" spans="1:19" s="717" customFormat="1" ht="15.75" customHeight="1" x14ac:dyDescent="0.25">
      <c r="A109" s="705" t="s">
        <v>1530</v>
      </c>
      <c r="B109" s="739" t="s">
        <v>1529</v>
      </c>
      <c r="C109" s="703" t="s">
        <v>1005</v>
      </c>
      <c r="D109" s="738">
        <v>31.519388452711858</v>
      </c>
      <c r="E109" s="738">
        <v>23.891256342203381</v>
      </c>
      <c r="F109" s="738">
        <f>F115+F117+F123</f>
        <v>1.7910000000000046</v>
      </c>
      <c r="G109" s="738">
        <f>G96+G81</f>
        <v>2.0740000000000021</v>
      </c>
      <c r="H109" s="667">
        <f>H96+H81</f>
        <v>0</v>
      </c>
      <c r="I109" s="738">
        <f>I96+I81</f>
        <v>3.2700000000000014</v>
      </c>
      <c r="J109" s="667">
        <f>J96+J81</f>
        <v>0</v>
      </c>
      <c r="K109" s="738">
        <f>K96+K81</f>
        <v>8.8389999999999933</v>
      </c>
      <c r="L109" s="667">
        <f>L96+L81</f>
        <v>0</v>
      </c>
      <c r="M109" s="738">
        <f>M96+M81</f>
        <v>7.1770000000000103</v>
      </c>
      <c r="N109" s="667">
        <f>N96+N81</f>
        <v>0</v>
      </c>
      <c r="O109" s="738">
        <f>O96+O81</f>
        <v>6.7180000000000044</v>
      </c>
      <c r="P109" s="667">
        <f>P96+P81</f>
        <v>0</v>
      </c>
      <c r="Q109" s="738">
        <f>Q96+Q81</f>
        <v>28.078000000000003</v>
      </c>
      <c r="R109" s="665">
        <f>R96+R81</f>
        <v>0</v>
      </c>
      <c r="S109" s="585"/>
    </row>
    <row r="110" spans="1:19" s="717" customFormat="1" ht="15.75" customHeight="1" x14ac:dyDescent="0.25">
      <c r="A110" s="626" t="s">
        <v>35</v>
      </c>
      <c r="B110" s="769" t="s">
        <v>1471</v>
      </c>
      <c r="C110" s="624" t="s">
        <v>1005</v>
      </c>
      <c r="D110" s="780">
        <v>31.519388452711858</v>
      </c>
      <c r="E110" s="780">
        <v>23.891256342203381</v>
      </c>
      <c r="F110" s="780">
        <f>F115+F117+F123</f>
        <v>1.7910000000000046</v>
      </c>
      <c r="G110" s="780">
        <f>G115+G117+G123</f>
        <v>2.0740000000000021</v>
      </c>
      <c r="H110" s="781">
        <f>H115+H117+H123</f>
        <v>0</v>
      </c>
      <c r="I110" s="780">
        <f>I115+I117+I123</f>
        <v>3.2700000000000014</v>
      </c>
      <c r="J110" s="781">
        <f>J115+J117+J123</f>
        <v>0</v>
      </c>
      <c r="K110" s="780">
        <f>K115+K117+K123</f>
        <v>8.8389999999999933</v>
      </c>
      <c r="L110" s="781">
        <f>L115+L117+L123</f>
        <v>0</v>
      </c>
      <c r="M110" s="780">
        <f>M115+M117+M123</f>
        <v>7.1770000000000103</v>
      </c>
      <c r="N110" s="781">
        <f>N115+N117+N123</f>
        <v>0</v>
      </c>
      <c r="O110" s="780">
        <f>O115+O117+O123</f>
        <v>6.7180000000000044</v>
      </c>
      <c r="P110" s="781">
        <f>P115+P117+P123</f>
        <v>0</v>
      </c>
      <c r="Q110" s="780">
        <f>Q115+Q117+Q123</f>
        <v>28.078000000000003</v>
      </c>
      <c r="R110" s="779">
        <f>R115+R117+R123</f>
        <v>0</v>
      </c>
      <c r="S110" s="585"/>
    </row>
    <row r="111" spans="1:19" s="717" customFormat="1" ht="15.75" customHeight="1" x14ac:dyDescent="0.25">
      <c r="A111" s="626" t="s">
        <v>567</v>
      </c>
      <c r="B111" s="605" t="s">
        <v>1073</v>
      </c>
      <c r="C111" s="624" t="s">
        <v>1005</v>
      </c>
      <c r="D111" s="711">
        <v>0</v>
      </c>
      <c r="E111" s="603">
        <v>0</v>
      </c>
      <c r="F111" s="603">
        <v>0</v>
      </c>
      <c r="G111" s="711">
        <v>0</v>
      </c>
      <c r="H111" s="777">
        <v>0</v>
      </c>
      <c r="I111" s="711">
        <v>0</v>
      </c>
      <c r="J111" s="777">
        <v>0</v>
      </c>
      <c r="K111" s="711">
        <v>0</v>
      </c>
      <c r="L111" s="777">
        <v>0</v>
      </c>
      <c r="M111" s="711">
        <v>0</v>
      </c>
      <c r="N111" s="777">
        <v>0</v>
      </c>
      <c r="O111" s="711">
        <v>0</v>
      </c>
      <c r="P111" s="777">
        <v>0</v>
      </c>
      <c r="Q111" s="765">
        <f>O111+M111+K111+I111+G111</f>
        <v>0</v>
      </c>
      <c r="R111" s="764">
        <f>P111+N111+L111+J111+H111</f>
        <v>0</v>
      </c>
      <c r="S111" s="585"/>
    </row>
    <row r="112" spans="1:19" s="717" customFormat="1" ht="15.75" customHeight="1" x14ac:dyDescent="0.25">
      <c r="A112" s="626" t="s">
        <v>566</v>
      </c>
      <c r="B112" s="605" t="s">
        <v>1071</v>
      </c>
      <c r="C112" s="624" t="s">
        <v>1005</v>
      </c>
      <c r="D112" s="711">
        <v>0</v>
      </c>
      <c r="E112" s="603">
        <v>0</v>
      </c>
      <c r="F112" s="603">
        <v>0</v>
      </c>
      <c r="G112" s="711">
        <v>0</v>
      </c>
      <c r="H112" s="777">
        <v>0</v>
      </c>
      <c r="I112" s="711">
        <v>0</v>
      </c>
      <c r="J112" s="777">
        <v>0</v>
      </c>
      <c r="K112" s="711">
        <v>0</v>
      </c>
      <c r="L112" s="777">
        <v>0</v>
      </c>
      <c r="M112" s="711">
        <v>0</v>
      </c>
      <c r="N112" s="777">
        <v>0</v>
      </c>
      <c r="O112" s="711">
        <v>0</v>
      </c>
      <c r="P112" s="777">
        <v>0</v>
      </c>
      <c r="Q112" s="765">
        <f>O112+M112+K112+I112+G112</f>
        <v>0</v>
      </c>
      <c r="R112" s="764">
        <f>P112+N112+L112+J112+H112</f>
        <v>0</v>
      </c>
      <c r="S112" s="585"/>
    </row>
    <row r="113" spans="1:19" s="717" customFormat="1" ht="15.75" customHeight="1" x14ac:dyDescent="0.25">
      <c r="A113" s="626" t="s">
        <v>565</v>
      </c>
      <c r="B113" s="605" t="s">
        <v>1069</v>
      </c>
      <c r="C113" s="624" t="s">
        <v>1005</v>
      </c>
      <c r="D113" s="711">
        <v>0</v>
      </c>
      <c r="E113" s="603">
        <v>0</v>
      </c>
      <c r="F113" s="603">
        <v>0</v>
      </c>
      <c r="G113" s="711">
        <v>0</v>
      </c>
      <c r="H113" s="777">
        <v>0</v>
      </c>
      <c r="I113" s="711">
        <v>0</v>
      </c>
      <c r="J113" s="777">
        <v>0</v>
      </c>
      <c r="K113" s="711">
        <v>0</v>
      </c>
      <c r="L113" s="777">
        <v>0</v>
      </c>
      <c r="M113" s="711">
        <v>0</v>
      </c>
      <c r="N113" s="777">
        <v>0</v>
      </c>
      <c r="O113" s="711">
        <v>0</v>
      </c>
      <c r="P113" s="777">
        <v>0</v>
      </c>
      <c r="Q113" s="765">
        <f>O113+M113+K113+I113+G113</f>
        <v>0</v>
      </c>
      <c r="R113" s="764">
        <f>P113+N113+L113+J113+H113</f>
        <v>0</v>
      </c>
      <c r="S113" s="585"/>
    </row>
    <row r="114" spans="1:19" s="717" customFormat="1" ht="15.75" customHeight="1" x14ac:dyDescent="0.25">
      <c r="A114" s="626" t="s">
        <v>34</v>
      </c>
      <c r="B114" s="770" t="s">
        <v>1467</v>
      </c>
      <c r="C114" s="624" t="s">
        <v>1005</v>
      </c>
      <c r="D114" s="711">
        <v>0</v>
      </c>
      <c r="E114" s="603">
        <v>0</v>
      </c>
      <c r="F114" s="603">
        <v>0</v>
      </c>
      <c r="G114" s="711">
        <v>0</v>
      </c>
      <c r="H114" s="777">
        <v>0</v>
      </c>
      <c r="I114" s="711">
        <v>0</v>
      </c>
      <c r="J114" s="777">
        <v>0</v>
      </c>
      <c r="K114" s="711">
        <v>0</v>
      </c>
      <c r="L114" s="777">
        <v>0</v>
      </c>
      <c r="M114" s="711">
        <v>0</v>
      </c>
      <c r="N114" s="777">
        <v>0</v>
      </c>
      <c r="O114" s="711">
        <v>0</v>
      </c>
      <c r="P114" s="777">
        <v>0</v>
      </c>
      <c r="Q114" s="765">
        <f>O114+M114+K114+I114+G114</f>
        <v>0</v>
      </c>
      <c r="R114" s="764">
        <f>P114+N114+L114+J114+H114</f>
        <v>0</v>
      </c>
      <c r="S114" s="585"/>
    </row>
    <row r="115" spans="1:19" s="717" customFormat="1" ht="15.75" customHeight="1" x14ac:dyDescent="0.25">
      <c r="A115" s="623" t="s">
        <v>33</v>
      </c>
      <c r="B115" s="768" t="s">
        <v>1465</v>
      </c>
      <c r="C115" s="621" t="s">
        <v>1005</v>
      </c>
      <c r="D115" s="758">
        <v>1.6808944503389878</v>
      </c>
      <c r="E115" s="758">
        <v>25.84416325542372</v>
      </c>
      <c r="F115" s="758">
        <f>F96+F87</f>
        <v>1.7910000000000046</v>
      </c>
      <c r="G115" s="758">
        <f>G87+G96</f>
        <v>2.0740000000000021</v>
      </c>
      <c r="H115" s="620">
        <f>H87+H96</f>
        <v>0</v>
      </c>
      <c r="I115" s="758">
        <f>I87+I96</f>
        <v>3.2700000000000014</v>
      </c>
      <c r="J115" s="620">
        <f>J87+J96</f>
        <v>0</v>
      </c>
      <c r="K115" s="758">
        <f>K87+K96</f>
        <v>8.8389999999999933</v>
      </c>
      <c r="L115" s="620">
        <f>L87+L96</f>
        <v>0</v>
      </c>
      <c r="M115" s="758">
        <f>M87+M96</f>
        <v>7.1770000000000103</v>
      </c>
      <c r="N115" s="620">
        <f>N87+N96</f>
        <v>0</v>
      </c>
      <c r="O115" s="758">
        <f>O87+O96</f>
        <v>6.7180000000000044</v>
      </c>
      <c r="P115" s="620">
        <f>P87+P96</f>
        <v>0</v>
      </c>
      <c r="Q115" s="758">
        <f>Q87+Q96</f>
        <v>28.078000000000003</v>
      </c>
      <c r="R115" s="659">
        <f>R87+R96</f>
        <v>0</v>
      </c>
      <c r="S115" s="585"/>
    </row>
    <row r="116" spans="1:19" s="717" customFormat="1" ht="15.75" customHeight="1" x14ac:dyDescent="0.25">
      <c r="A116" s="626" t="s">
        <v>32</v>
      </c>
      <c r="B116" s="770" t="s">
        <v>1463</v>
      </c>
      <c r="C116" s="624" t="s">
        <v>1005</v>
      </c>
      <c r="D116" s="711">
        <v>0</v>
      </c>
      <c r="E116" s="603">
        <v>0</v>
      </c>
      <c r="F116" s="711">
        <v>0</v>
      </c>
      <c r="G116" s="711">
        <v>0</v>
      </c>
      <c r="H116" s="777">
        <v>0</v>
      </c>
      <c r="I116" s="711">
        <v>0</v>
      </c>
      <c r="J116" s="777">
        <v>0</v>
      </c>
      <c r="K116" s="711">
        <v>0</v>
      </c>
      <c r="L116" s="777">
        <v>0</v>
      </c>
      <c r="M116" s="711">
        <v>0</v>
      </c>
      <c r="N116" s="777">
        <v>0</v>
      </c>
      <c r="O116" s="711">
        <v>0</v>
      </c>
      <c r="P116" s="777">
        <v>0</v>
      </c>
      <c r="Q116" s="765">
        <f>O116+M116+K116+I116+G116</f>
        <v>0</v>
      </c>
      <c r="R116" s="764">
        <f>P116+N116+L116+J116+H116</f>
        <v>0</v>
      </c>
      <c r="S116" s="585"/>
    </row>
    <row r="117" spans="1:19" s="717" customFormat="1" ht="15.75" customHeight="1" x14ac:dyDescent="0.25">
      <c r="A117" s="623" t="s">
        <v>988</v>
      </c>
      <c r="B117" s="768" t="s">
        <v>1461</v>
      </c>
      <c r="C117" s="621" t="s">
        <v>1005</v>
      </c>
      <c r="D117" s="758">
        <v>0.28852654237288139</v>
      </c>
      <c r="E117" s="758">
        <v>-0.67119224322033899</v>
      </c>
      <c r="F117" s="620">
        <f>F89</f>
        <v>0</v>
      </c>
      <c r="G117" s="620">
        <f>G89</f>
        <v>0</v>
      </c>
      <c r="H117" s="620">
        <f>H89</f>
        <v>0</v>
      </c>
      <c r="I117" s="620">
        <f>I89</f>
        <v>0</v>
      </c>
      <c r="J117" s="620">
        <f>J89</f>
        <v>0</v>
      </c>
      <c r="K117" s="620">
        <f>K89</f>
        <v>0</v>
      </c>
      <c r="L117" s="620">
        <f>L89</f>
        <v>0</v>
      </c>
      <c r="M117" s="620">
        <f>M89</f>
        <v>0</v>
      </c>
      <c r="N117" s="620">
        <f>N89</f>
        <v>0</v>
      </c>
      <c r="O117" s="620">
        <f>O89</f>
        <v>0</v>
      </c>
      <c r="P117" s="620">
        <f>P89</f>
        <v>0</v>
      </c>
      <c r="Q117" s="620">
        <f>Q89</f>
        <v>0</v>
      </c>
      <c r="R117" s="659">
        <f>R89</f>
        <v>0</v>
      </c>
      <c r="S117" s="585"/>
    </row>
    <row r="118" spans="1:19" s="717" customFormat="1" ht="15.75" customHeight="1" x14ac:dyDescent="0.25">
      <c r="A118" s="626" t="s">
        <v>1528</v>
      </c>
      <c r="B118" s="770" t="s">
        <v>1459</v>
      </c>
      <c r="C118" s="624" t="s">
        <v>1005</v>
      </c>
      <c r="D118" s="711">
        <v>0</v>
      </c>
      <c r="E118" s="603">
        <v>0</v>
      </c>
      <c r="F118" s="711">
        <v>0</v>
      </c>
      <c r="G118" s="711">
        <v>0</v>
      </c>
      <c r="H118" s="777">
        <v>0</v>
      </c>
      <c r="I118" s="711">
        <v>0</v>
      </c>
      <c r="J118" s="777">
        <v>0</v>
      </c>
      <c r="K118" s="711">
        <v>0</v>
      </c>
      <c r="L118" s="777">
        <v>0</v>
      </c>
      <c r="M118" s="711">
        <v>0</v>
      </c>
      <c r="N118" s="777">
        <v>0</v>
      </c>
      <c r="O118" s="711">
        <v>0</v>
      </c>
      <c r="P118" s="777">
        <v>0</v>
      </c>
      <c r="Q118" s="765">
        <f>O118+M118+K118+I118+G118</f>
        <v>0</v>
      </c>
      <c r="R118" s="764">
        <f>P118+N118+L118+J118+H118</f>
        <v>0</v>
      </c>
      <c r="S118" s="585"/>
    </row>
    <row r="119" spans="1:19" s="717" customFormat="1" ht="15.75" customHeight="1" x14ac:dyDescent="0.25">
      <c r="A119" s="626" t="s">
        <v>1527</v>
      </c>
      <c r="B119" s="770" t="s">
        <v>1457</v>
      </c>
      <c r="C119" s="624" t="s">
        <v>1005</v>
      </c>
      <c r="D119" s="711">
        <v>0</v>
      </c>
      <c r="E119" s="603">
        <v>0</v>
      </c>
      <c r="F119" s="711">
        <v>0</v>
      </c>
      <c r="G119" s="711">
        <v>0</v>
      </c>
      <c r="H119" s="777">
        <v>0</v>
      </c>
      <c r="I119" s="711">
        <v>0</v>
      </c>
      <c r="J119" s="777">
        <v>0</v>
      </c>
      <c r="K119" s="711">
        <v>0</v>
      </c>
      <c r="L119" s="777">
        <v>0</v>
      </c>
      <c r="M119" s="711">
        <v>0</v>
      </c>
      <c r="N119" s="777">
        <v>0</v>
      </c>
      <c r="O119" s="711">
        <v>0</v>
      </c>
      <c r="P119" s="777">
        <v>0</v>
      </c>
      <c r="Q119" s="765">
        <f>O119+M119+K119+I119+G119</f>
        <v>0</v>
      </c>
      <c r="R119" s="764">
        <f>P119+N119+L119+J119+H119</f>
        <v>0</v>
      </c>
      <c r="S119" s="585"/>
    </row>
    <row r="120" spans="1:19" s="717" customFormat="1" ht="15.75" customHeight="1" x14ac:dyDescent="0.25">
      <c r="A120" s="626" t="s">
        <v>1526</v>
      </c>
      <c r="B120" s="769" t="s">
        <v>1455</v>
      </c>
      <c r="C120" s="624" t="s">
        <v>1005</v>
      </c>
      <c r="D120" s="711">
        <v>0</v>
      </c>
      <c r="E120" s="603">
        <v>0</v>
      </c>
      <c r="F120" s="711">
        <v>0</v>
      </c>
      <c r="G120" s="711">
        <v>0</v>
      </c>
      <c r="H120" s="777">
        <v>0</v>
      </c>
      <c r="I120" s="711">
        <v>0</v>
      </c>
      <c r="J120" s="777">
        <v>0</v>
      </c>
      <c r="K120" s="711">
        <v>0</v>
      </c>
      <c r="L120" s="777">
        <v>0</v>
      </c>
      <c r="M120" s="711">
        <v>0</v>
      </c>
      <c r="N120" s="777">
        <v>0</v>
      </c>
      <c r="O120" s="711">
        <v>0</v>
      </c>
      <c r="P120" s="777">
        <v>0</v>
      </c>
      <c r="Q120" s="765">
        <f>O120+M120+K120+I120+G120</f>
        <v>0</v>
      </c>
      <c r="R120" s="764">
        <f>P120+N120+L120+J120+H120</f>
        <v>0</v>
      </c>
      <c r="S120" s="585"/>
    </row>
    <row r="121" spans="1:19" s="717" customFormat="1" ht="15.75" customHeight="1" x14ac:dyDescent="0.25">
      <c r="A121" s="626" t="s">
        <v>1525</v>
      </c>
      <c r="B121" s="722" t="s">
        <v>1058</v>
      </c>
      <c r="C121" s="624" t="s">
        <v>1005</v>
      </c>
      <c r="D121" s="711">
        <v>0</v>
      </c>
      <c r="E121" s="603">
        <v>0</v>
      </c>
      <c r="F121" s="711">
        <v>0</v>
      </c>
      <c r="G121" s="711">
        <v>0</v>
      </c>
      <c r="H121" s="777">
        <v>0</v>
      </c>
      <c r="I121" s="711">
        <v>0</v>
      </c>
      <c r="J121" s="777">
        <v>0</v>
      </c>
      <c r="K121" s="711">
        <v>0</v>
      </c>
      <c r="L121" s="777">
        <v>0</v>
      </c>
      <c r="M121" s="711">
        <v>0</v>
      </c>
      <c r="N121" s="777">
        <v>0</v>
      </c>
      <c r="O121" s="711">
        <v>0</v>
      </c>
      <c r="P121" s="777">
        <v>0</v>
      </c>
      <c r="Q121" s="765">
        <f>O121+M121+K121+I121+G121</f>
        <v>0</v>
      </c>
      <c r="R121" s="764">
        <f>P121+N121+L121+J121+H121</f>
        <v>0</v>
      </c>
      <c r="S121" s="585"/>
    </row>
    <row r="122" spans="1:19" s="717" customFormat="1" ht="15.75" customHeight="1" x14ac:dyDescent="0.25">
      <c r="A122" s="626" t="s">
        <v>1524</v>
      </c>
      <c r="B122" s="722" t="s">
        <v>1056</v>
      </c>
      <c r="C122" s="624" t="s">
        <v>1005</v>
      </c>
      <c r="D122" s="711">
        <v>0</v>
      </c>
      <c r="E122" s="603">
        <v>0</v>
      </c>
      <c r="F122" s="711">
        <v>0</v>
      </c>
      <c r="G122" s="711">
        <v>0</v>
      </c>
      <c r="H122" s="777">
        <v>0</v>
      </c>
      <c r="I122" s="711">
        <v>0</v>
      </c>
      <c r="J122" s="777">
        <v>0</v>
      </c>
      <c r="K122" s="711">
        <v>0</v>
      </c>
      <c r="L122" s="777">
        <v>0</v>
      </c>
      <c r="M122" s="711">
        <v>0</v>
      </c>
      <c r="N122" s="777">
        <v>0</v>
      </c>
      <c r="O122" s="711">
        <v>0</v>
      </c>
      <c r="P122" s="777">
        <v>0</v>
      </c>
      <c r="Q122" s="765">
        <f>O122+M122+K122+I122+G122</f>
        <v>0</v>
      </c>
      <c r="R122" s="764">
        <f>P122+N122+L122+J122+H122</f>
        <v>0</v>
      </c>
      <c r="S122" s="585"/>
    </row>
    <row r="123" spans="1:19" s="717" customFormat="1" ht="15.75" customHeight="1" x14ac:dyDescent="0.25">
      <c r="A123" s="623" t="s">
        <v>1523</v>
      </c>
      <c r="B123" s="768" t="s">
        <v>1445</v>
      </c>
      <c r="C123" s="621" t="s">
        <v>1005</v>
      </c>
      <c r="D123" s="758">
        <v>29.549967459999991</v>
      </c>
      <c r="E123" s="758">
        <v>-1.2817146699999999</v>
      </c>
      <c r="F123" s="620">
        <f>F95</f>
        <v>0</v>
      </c>
      <c r="G123" s="620">
        <f>G95</f>
        <v>0</v>
      </c>
      <c r="H123" s="620">
        <f>H95</f>
        <v>0</v>
      </c>
      <c r="I123" s="620">
        <f>I95</f>
        <v>0</v>
      </c>
      <c r="J123" s="620">
        <f>J95</f>
        <v>0</v>
      </c>
      <c r="K123" s="620">
        <f>K95</f>
        <v>0</v>
      </c>
      <c r="L123" s="620">
        <f>L95</f>
        <v>0</v>
      </c>
      <c r="M123" s="620">
        <f>M95</f>
        <v>0</v>
      </c>
      <c r="N123" s="620">
        <f>N95</f>
        <v>0</v>
      </c>
      <c r="O123" s="620">
        <f>O95</f>
        <v>0</v>
      </c>
      <c r="P123" s="620">
        <f>P95</f>
        <v>0</v>
      </c>
      <c r="Q123" s="620">
        <f>Q95</f>
        <v>0</v>
      </c>
      <c r="R123" s="659">
        <f>R95</f>
        <v>0</v>
      </c>
      <c r="S123" s="585"/>
    </row>
    <row r="124" spans="1:19" s="717" customFormat="1" ht="15.75" customHeight="1" x14ac:dyDescent="0.25">
      <c r="A124" s="705" t="s">
        <v>1522</v>
      </c>
      <c r="B124" s="739" t="s">
        <v>1521</v>
      </c>
      <c r="C124" s="703" t="s">
        <v>1005</v>
      </c>
      <c r="D124" s="738">
        <v>4.3271969621263553</v>
      </c>
      <c r="E124" s="738">
        <v>1.169</v>
      </c>
      <c r="F124" s="738">
        <f>F130+F132+F138</f>
        <v>0.29499999999999998</v>
      </c>
      <c r="G124" s="738">
        <f>G130+G132+G138</f>
        <v>1.6639999999999999</v>
      </c>
      <c r="H124" s="738">
        <f>H130+H132+H138</f>
        <v>0</v>
      </c>
      <c r="I124" s="738">
        <f>I130+I132+I138</f>
        <v>2.3380000000000001</v>
      </c>
      <c r="J124" s="738">
        <f>J130+J132+J138</f>
        <v>0</v>
      </c>
      <c r="K124" s="738">
        <f>K130+K132+K138</f>
        <v>5.3979999999999997</v>
      </c>
      <c r="L124" s="738">
        <f>L130+L132+L138</f>
        <v>0</v>
      </c>
      <c r="M124" s="738">
        <f>M130+M132+M138</f>
        <v>4.5140000000000002</v>
      </c>
      <c r="N124" s="738">
        <f>N130+N132+N138</f>
        <v>0</v>
      </c>
      <c r="O124" s="738">
        <f>O130+O132+O138</f>
        <v>4.2880000000000003</v>
      </c>
      <c r="P124" s="738">
        <f>P130+P132+P138</f>
        <v>0</v>
      </c>
      <c r="Q124" s="738">
        <f>Q130+Q132+Q138</f>
        <v>18.202000000000002</v>
      </c>
      <c r="R124" s="778">
        <f>R130+R132+R138</f>
        <v>0</v>
      </c>
      <c r="S124" s="585"/>
    </row>
    <row r="125" spans="1:19" s="717" customFormat="1" ht="15.75" customHeight="1" x14ac:dyDescent="0.25">
      <c r="A125" s="626" t="s">
        <v>31</v>
      </c>
      <c r="B125" s="770" t="s">
        <v>1471</v>
      </c>
      <c r="C125" s="624" t="s">
        <v>1005</v>
      </c>
      <c r="D125" s="603">
        <v>0</v>
      </c>
      <c r="E125" s="603">
        <v>0</v>
      </c>
      <c r="F125" s="603">
        <v>0</v>
      </c>
      <c r="G125" s="711">
        <v>0</v>
      </c>
      <c r="H125" s="777">
        <v>0</v>
      </c>
      <c r="I125" s="711">
        <v>0</v>
      </c>
      <c r="J125" s="777">
        <v>0</v>
      </c>
      <c r="K125" s="711">
        <v>0</v>
      </c>
      <c r="L125" s="777">
        <v>0</v>
      </c>
      <c r="M125" s="711">
        <v>0</v>
      </c>
      <c r="N125" s="777">
        <v>0</v>
      </c>
      <c r="O125" s="711">
        <v>0</v>
      </c>
      <c r="P125" s="777">
        <v>0</v>
      </c>
      <c r="Q125" s="765">
        <f>O125+M125+K125+I125+G125</f>
        <v>0</v>
      </c>
      <c r="R125" s="764">
        <f>P125+N125+L125+J125+H125</f>
        <v>0</v>
      </c>
      <c r="S125" s="585"/>
    </row>
    <row r="126" spans="1:19" s="717" customFormat="1" ht="15.75" customHeight="1" x14ac:dyDescent="0.25">
      <c r="A126" s="626" t="s">
        <v>434</v>
      </c>
      <c r="B126" s="605" t="s">
        <v>1073</v>
      </c>
      <c r="C126" s="624" t="s">
        <v>1005</v>
      </c>
      <c r="D126" s="603">
        <v>0</v>
      </c>
      <c r="E126" s="603">
        <v>0</v>
      </c>
      <c r="F126" s="603">
        <v>0</v>
      </c>
      <c r="G126" s="711">
        <v>0</v>
      </c>
      <c r="H126" s="777">
        <v>0</v>
      </c>
      <c r="I126" s="711">
        <v>0</v>
      </c>
      <c r="J126" s="777">
        <v>0</v>
      </c>
      <c r="K126" s="711">
        <v>0</v>
      </c>
      <c r="L126" s="777">
        <v>0</v>
      </c>
      <c r="M126" s="711">
        <v>0</v>
      </c>
      <c r="N126" s="777">
        <v>0</v>
      </c>
      <c r="O126" s="711">
        <v>0</v>
      </c>
      <c r="P126" s="777">
        <v>0</v>
      </c>
      <c r="Q126" s="765">
        <f>O126+M126+K126+I126+G126</f>
        <v>0</v>
      </c>
      <c r="R126" s="764">
        <f>P126+N126+L126+J126+H126</f>
        <v>0</v>
      </c>
      <c r="S126" s="585"/>
    </row>
    <row r="127" spans="1:19" s="717" customFormat="1" ht="15.75" customHeight="1" x14ac:dyDescent="0.25">
      <c r="A127" s="626" t="s">
        <v>433</v>
      </c>
      <c r="B127" s="605" t="s">
        <v>1071</v>
      </c>
      <c r="C127" s="624" t="s">
        <v>1005</v>
      </c>
      <c r="D127" s="603">
        <v>0</v>
      </c>
      <c r="E127" s="603">
        <v>0</v>
      </c>
      <c r="F127" s="603">
        <v>0</v>
      </c>
      <c r="G127" s="711">
        <v>0</v>
      </c>
      <c r="H127" s="777">
        <v>0</v>
      </c>
      <c r="I127" s="711">
        <v>0</v>
      </c>
      <c r="J127" s="777">
        <v>0</v>
      </c>
      <c r="K127" s="711">
        <v>0</v>
      </c>
      <c r="L127" s="777">
        <v>0</v>
      </c>
      <c r="M127" s="711">
        <v>0</v>
      </c>
      <c r="N127" s="777">
        <v>0</v>
      </c>
      <c r="O127" s="711">
        <v>0</v>
      </c>
      <c r="P127" s="777">
        <v>0</v>
      </c>
      <c r="Q127" s="765">
        <f>O127+M127+K127+I127+G127</f>
        <v>0</v>
      </c>
      <c r="R127" s="764">
        <f>P127+N127+L127+J127+H127</f>
        <v>0</v>
      </c>
      <c r="S127" s="585"/>
    </row>
    <row r="128" spans="1:19" s="717" customFormat="1" ht="15.75" customHeight="1" x14ac:dyDescent="0.25">
      <c r="A128" s="626" t="s">
        <v>432</v>
      </c>
      <c r="B128" s="605" t="s">
        <v>1069</v>
      </c>
      <c r="C128" s="624" t="s">
        <v>1005</v>
      </c>
      <c r="D128" s="603">
        <v>0</v>
      </c>
      <c r="E128" s="603">
        <v>0</v>
      </c>
      <c r="F128" s="603">
        <v>0</v>
      </c>
      <c r="G128" s="711">
        <v>0</v>
      </c>
      <c r="H128" s="777">
        <v>0</v>
      </c>
      <c r="I128" s="711">
        <v>0</v>
      </c>
      <c r="J128" s="777">
        <v>0</v>
      </c>
      <c r="K128" s="711">
        <v>0</v>
      </c>
      <c r="L128" s="777">
        <v>0</v>
      </c>
      <c r="M128" s="711">
        <v>0</v>
      </c>
      <c r="N128" s="777">
        <v>0</v>
      </c>
      <c r="O128" s="711">
        <v>0</v>
      </c>
      <c r="P128" s="777">
        <v>0</v>
      </c>
      <c r="Q128" s="765">
        <f>O128+M128+K128+I128+G128</f>
        <v>0</v>
      </c>
      <c r="R128" s="764">
        <f>P128+N128+L128+J128+H128</f>
        <v>0</v>
      </c>
      <c r="S128" s="585"/>
    </row>
    <row r="129" spans="1:19" s="717" customFormat="1" ht="15.75" customHeight="1" x14ac:dyDescent="0.25">
      <c r="A129" s="626" t="s">
        <v>30</v>
      </c>
      <c r="B129" s="608" t="s">
        <v>1520</v>
      </c>
      <c r="C129" s="624" t="s">
        <v>1005</v>
      </c>
      <c r="D129" s="603">
        <v>0</v>
      </c>
      <c r="E129" s="603">
        <v>0</v>
      </c>
      <c r="F129" s="603">
        <v>0</v>
      </c>
      <c r="G129" s="711">
        <v>0</v>
      </c>
      <c r="H129" s="777">
        <v>0</v>
      </c>
      <c r="I129" s="711">
        <v>0</v>
      </c>
      <c r="J129" s="777">
        <v>0</v>
      </c>
      <c r="K129" s="711">
        <v>0</v>
      </c>
      <c r="L129" s="777">
        <v>0</v>
      </c>
      <c r="M129" s="711">
        <v>0</v>
      </c>
      <c r="N129" s="777">
        <v>0</v>
      </c>
      <c r="O129" s="711">
        <v>0</v>
      </c>
      <c r="P129" s="777">
        <v>0</v>
      </c>
      <c r="Q129" s="765">
        <f>O129+M129+K129+I129+G129</f>
        <v>0</v>
      </c>
      <c r="R129" s="764">
        <f>P129+N129+L129+J129+H129</f>
        <v>0</v>
      </c>
      <c r="S129" s="585"/>
    </row>
    <row r="130" spans="1:19" s="717" customFormat="1" ht="15.75" customHeight="1" x14ac:dyDescent="0.25">
      <c r="A130" s="623" t="s">
        <v>1519</v>
      </c>
      <c r="B130" s="622" t="s">
        <v>1518</v>
      </c>
      <c r="C130" s="621" t="s">
        <v>1005</v>
      </c>
      <c r="D130" s="758">
        <v>2.5484957112500224</v>
      </c>
      <c r="E130" s="758">
        <v>1.196</v>
      </c>
      <c r="F130" s="758">
        <v>0.29499999999999998</v>
      </c>
      <c r="G130" s="758">
        <v>1.6639999999999999</v>
      </c>
      <c r="H130" s="620">
        <v>0</v>
      </c>
      <c r="I130" s="758">
        <v>2.3380000000000001</v>
      </c>
      <c r="J130" s="620">
        <v>0</v>
      </c>
      <c r="K130" s="758">
        <v>5.3979999999999997</v>
      </c>
      <c r="L130" s="620">
        <v>0</v>
      </c>
      <c r="M130" s="758">
        <v>4.5140000000000002</v>
      </c>
      <c r="N130" s="620">
        <v>0</v>
      </c>
      <c r="O130" s="758">
        <v>4.2880000000000003</v>
      </c>
      <c r="P130" s="620">
        <v>0</v>
      </c>
      <c r="Q130" s="758">
        <f>O130+M130+K130+I130+G130</f>
        <v>18.202000000000002</v>
      </c>
      <c r="R130" s="620">
        <f>P130+N130+L130+J130+H130</f>
        <v>0</v>
      </c>
      <c r="S130" s="585"/>
    </row>
    <row r="131" spans="1:19" s="717" customFormat="1" ht="15.75" customHeight="1" x14ac:dyDescent="0.25">
      <c r="A131" s="626" t="s">
        <v>1517</v>
      </c>
      <c r="B131" s="608" t="s">
        <v>1516</v>
      </c>
      <c r="C131" s="624" t="s">
        <v>1005</v>
      </c>
      <c r="D131" s="711">
        <v>0</v>
      </c>
      <c r="E131" s="603">
        <v>0</v>
      </c>
      <c r="F131" s="711">
        <v>0</v>
      </c>
      <c r="G131" s="711">
        <v>0</v>
      </c>
      <c r="H131" s="711">
        <v>0</v>
      </c>
      <c r="I131" s="711">
        <v>0</v>
      </c>
      <c r="J131" s="711">
        <v>0</v>
      </c>
      <c r="K131" s="711">
        <v>0</v>
      </c>
      <c r="L131" s="711">
        <v>0</v>
      </c>
      <c r="M131" s="711">
        <v>0</v>
      </c>
      <c r="N131" s="711">
        <v>0</v>
      </c>
      <c r="O131" s="711">
        <v>0</v>
      </c>
      <c r="P131" s="711">
        <v>0</v>
      </c>
      <c r="Q131" s="765">
        <f>O131+M131+K131+I131+G131</f>
        <v>0</v>
      </c>
      <c r="R131" s="764">
        <f>P131+N131+L131+J131+H131</f>
        <v>0</v>
      </c>
      <c r="S131" s="585"/>
    </row>
    <row r="132" spans="1:19" s="717" customFormat="1" ht="15.75" customHeight="1" x14ac:dyDescent="0.25">
      <c r="A132" s="623" t="s">
        <v>1515</v>
      </c>
      <c r="B132" s="622" t="s">
        <v>1514</v>
      </c>
      <c r="C132" s="621" t="s">
        <v>1005</v>
      </c>
      <c r="D132" s="758">
        <v>0.52289139385683758</v>
      </c>
      <c r="E132" s="758">
        <v>0.441</v>
      </c>
      <c r="F132" s="766">
        <v>0</v>
      </c>
      <c r="G132" s="766">
        <v>0</v>
      </c>
      <c r="H132" s="766">
        <v>0</v>
      </c>
      <c r="I132" s="766">
        <v>0</v>
      </c>
      <c r="J132" s="766">
        <v>0</v>
      </c>
      <c r="K132" s="766">
        <v>0</v>
      </c>
      <c r="L132" s="766">
        <v>0</v>
      </c>
      <c r="M132" s="766">
        <v>0</v>
      </c>
      <c r="N132" s="766">
        <v>0</v>
      </c>
      <c r="O132" s="766">
        <v>0</v>
      </c>
      <c r="P132" s="766">
        <v>0</v>
      </c>
      <c r="Q132" s="766">
        <f>O132+M132+K132+I132+G132</f>
        <v>0</v>
      </c>
      <c r="R132" s="766">
        <f>P132+N132+L132+J132+H132</f>
        <v>0</v>
      </c>
      <c r="S132" s="585"/>
    </row>
    <row r="133" spans="1:19" s="717" customFormat="1" ht="15.75" customHeight="1" x14ac:dyDescent="0.25">
      <c r="A133" s="626" t="s">
        <v>1513</v>
      </c>
      <c r="B133" s="608" t="s">
        <v>1512</v>
      </c>
      <c r="C133" s="624" t="s">
        <v>1005</v>
      </c>
      <c r="D133" s="711">
        <v>0</v>
      </c>
      <c r="E133" s="603">
        <v>0</v>
      </c>
      <c r="F133" s="711">
        <v>0</v>
      </c>
      <c r="G133" s="711">
        <v>0</v>
      </c>
      <c r="H133" s="711">
        <v>0</v>
      </c>
      <c r="I133" s="711">
        <v>0</v>
      </c>
      <c r="J133" s="711">
        <v>0</v>
      </c>
      <c r="K133" s="711">
        <v>0</v>
      </c>
      <c r="L133" s="711">
        <v>0</v>
      </c>
      <c r="M133" s="711">
        <v>0</v>
      </c>
      <c r="N133" s="711">
        <v>0</v>
      </c>
      <c r="O133" s="711">
        <v>0</v>
      </c>
      <c r="P133" s="711">
        <v>0</v>
      </c>
      <c r="Q133" s="765">
        <f>O133+M133+K133+I133+G133</f>
        <v>0</v>
      </c>
      <c r="R133" s="764">
        <f>P133+N133+L133+J133+H133</f>
        <v>0</v>
      </c>
      <c r="S133" s="585"/>
    </row>
    <row r="134" spans="1:19" s="717" customFormat="1" ht="15.75" customHeight="1" x14ac:dyDescent="0.25">
      <c r="A134" s="626" t="s">
        <v>1511</v>
      </c>
      <c r="B134" s="608" t="s">
        <v>1510</v>
      </c>
      <c r="C134" s="624" t="s">
        <v>1005</v>
      </c>
      <c r="D134" s="711">
        <v>0</v>
      </c>
      <c r="E134" s="603">
        <v>0</v>
      </c>
      <c r="F134" s="711">
        <v>0</v>
      </c>
      <c r="G134" s="711">
        <v>0</v>
      </c>
      <c r="H134" s="711">
        <v>0</v>
      </c>
      <c r="I134" s="711">
        <v>0</v>
      </c>
      <c r="J134" s="711">
        <v>0</v>
      </c>
      <c r="K134" s="711">
        <v>0</v>
      </c>
      <c r="L134" s="711">
        <v>0</v>
      </c>
      <c r="M134" s="711">
        <v>0</v>
      </c>
      <c r="N134" s="711">
        <v>0</v>
      </c>
      <c r="O134" s="711">
        <v>0</v>
      </c>
      <c r="P134" s="711">
        <v>0</v>
      </c>
      <c r="Q134" s="765">
        <f>O134+M134+K134+I134+G134</f>
        <v>0</v>
      </c>
      <c r="R134" s="764">
        <f>P134+N134+L134+J134+H134</f>
        <v>0</v>
      </c>
      <c r="S134" s="585"/>
    </row>
    <row r="135" spans="1:19" s="717" customFormat="1" ht="15.75" customHeight="1" x14ac:dyDescent="0.25">
      <c r="A135" s="626" t="s">
        <v>1509</v>
      </c>
      <c r="B135" s="608" t="s">
        <v>1455</v>
      </c>
      <c r="C135" s="624" t="s">
        <v>1005</v>
      </c>
      <c r="D135" s="711">
        <v>0</v>
      </c>
      <c r="E135" s="603">
        <v>0</v>
      </c>
      <c r="F135" s="711">
        <v>0</v>
      </c>
      <c r="G135" s="711">
        <v>0</v>
      </c>
      <c r="H135" s="711">
        <v>0</v>
      </c>
      <c r="I135" s="711">
        <v>0</v>
      </c>
      <c r="J135" s="711">
        <v>0</v>
      </c>
      <c r="K135" s="711">
        <v>0</v>
      </c>
      <c r="L135" s="711">
        <v>0</v>
      </c>
      <c r="M135" s="711">
        <v>0</v>
      </c>
      <c r="N135" s="711">
        <v>0</v>
      </c>
      <c r="O135" s="711">
        <v>0</v>
      </c>
      <c r="P135" s="711">
        <v>0</v>
      </c>
      <c r="Q135" s="765">
        <f>O135+M135+K135+I135+G135</f>
        <v>0</v>
      </c>
      <c r="R135" s="764">
        <f>P135+N135+L135+J135+H135</f>
        <v>0</v>
      </c>
      <c r="S135" s="585"/>
    </row>
    <row r="136" spans="1:19" s="717" customFormat="1" ht="15.75" customHeight="1" x14ac:dyDescent="0.25">
      <c r="A136" s="626" t="s">
        <v>1508</v>
      </c>
      <c r="B136" s="722" t="s">
        <v>1507</v>
      </c>
      <c r="C136" s="624" t="s">
        <v>1005</v>
      </c>
      <c r="D136" s="711">
        <v>0</v>
      </c>
      <c r="E136" s="603">
        <v>0</v>
      </c>
      <c r="F136" s="711">
        <v>0</v>
      </c>
      <c r="G136" s="711">
        <v>0</v>
      </c>
      <c r="H136" s="711">
        <v>0</v>
      </c>
      <c r="I136" s="711">
        <v>0</v>
      </c>
      <c r="J136" s="711">
        <v>0</v>
      </c>
      <c r="K136" s="711">
        <v>0</v>
      </c>
      <c r="L136" s="711">
        <v>0</v>
      </c>
      <c r="M136" s="711">
        <v>0</v>
      </c>
      <c r="N136" s="711">
        <v>0</v>
      </c>
      <c r="O136" s="711">
        <v>0</v>
      </c>
      <c r="P136" s="711">
        <v>0</v>
      </c>
      <c r="Q136" s="765">
        <f>O136+M136+K136+I136+G136</f>
        <v>0</v>
      </c>
      <c r="R136" s="764">
        <f>P136+N136+L136+J136+H136</f>
        <v>0</v>
      </c>
      <c r="S136" s="585"/>
    </row>
    <row r="137" spans="1:19" s="717" customFormat="1" ht="15.75" customHeight="1" x14ac:dyDescent="0.25">
      <c r="A137" s="626" t="s">
        <v>1506</v>
      </c>
      <c r="B137" s="722" t="s">
        <v>1056</v>
      </c>
      <c r="C137" s="624" t="s">
        <v>1005</v>
      </c>
      <c r="D137" s="711">
        <v>0</v>
      </c>
      <c r="E137" s="603">
        <v>0</v>
      </c>
      <c r="F137" s="711">
        <v>0</v>
      </c>
      <c r="G137" s="711">
        <v>0</v>
      </c>
      <c r="H137" s="711">
        <v>0</v>
      </c>
      <c r="I137" s="711">
        <v>0</v>
      </c>
      <c r="J137" s="711">
        <v>0</v>
      </c>
      <c r="K137" s="711">
        <v>0</v>
      </c>
      <c r="L137" s="711">
        <v>0</v>
      </c>
      <c r="M137" s="711">
        <v>0</v>
      </c>
      <c r="N137" s="711">
        <v>0</v>
      </c>
      <c r="O137" s="711">
        <v>0</v>
      </c>
      <c r="P137" s="711">
        <v>0</v>
      </c>
      <c r="Q137" s="765">
        <f>O137+M137+K137+I137+G137</f>
        <v>0</v>
      </c>
      <c r="R137" s="764">
        <f>P137+N137+L137+J137+H137</f>
        <v>0</v>
      </c>
      <c r="S137" s="585"/>
    </row>
    <row r="138" spans="1:19" s="717" customFormat="1" ht="15.75" customHeight="1" x14ac:dyDescent="0.25">
      <c r="A138" s="623" t="s">
        <v>1505</v>
      </c>
      <c r="B138" s="622" t="s">
        <v>1504</v>
      </c>
      <c r="C138" s="621" t="s">
        <v>1005</v>
      </c>
      <c r="D138" s="758">
        <v>1.2558098570194958</v>
      </c>
      <c r="E138" s="758">
        <v>-0.46800000000000003</v>
      </c>
      <c r="F138" s="766">
        <v>0</v>
      </c>
      <c r="G138" s="766">
        <v>0</v>
      </c>
      <c r="H138" s="766">
        <v>0</v>
      </c>
      <c r="I138" s="766">
        <v>0</v>
      </c>
      <c r="J138" s="766">
        <v>0</v>
      </c>
      <c r="K138" s="766">
        <v>0</v>
      </c>
      <c r="L138" s="766">
        <v>0</v>
      </c>
      <c r="M138" s="766">
        <v>0</v>
      </c>
      <c r="N138" s="766">
        <v>0</v>
      </c>
      <c r="O138" s="766">
        <v>0</v>
      </c>
      <c r="P138" s="766">
        <v>0</v>
      </c>
      <c r="Q138" s="766">
        <f>O138+M138+K138+I138+G138</f>
        <v>0</v>
      </c>
      <c r="R138" s="776">
        <v>0</v>
      </c>
      <c r="S138" s="585"/>
    </row>
    <row r="139" spans="1:19" s="717" customFormat="1" ht="15.75" customHeight="1" x14ac:dyDescent="0.25">
      <c r="A139" s="705" t="s">
        <v>1503</v>
      </c>
      <c r="B139" s="739" t="s">
        <v>1502</v>
      </c>
      <c r="C139" s="703" t="s">
        <v>1005</v>
      </c>
      <c r="D139" s="738">
        <v>27.192191490585504</v>
      </c>
      <c r="E139" s="738">
        <v>22.72225634220338</v>
      </c>
      <c r="F139" s="738">
        <f>F145+F147+F153</f>
        <v>1.4960000000000047</v>
      </c>
      <c r="G139" s="738">
        <f>G145+G147+G153</f>
        <v>0.41000000000000214</v>
      </c>
      <c r="H139" s="667">
        <f>H145+H147+H153</f>
        <v>0</v>
      </c>
      <c r="I139" s="738">
        <f>I145+I147+I153</f>
        <v>0.93200000000000127</v>
      </c>
      <c r="J139" s="667">
        <f>J145+J147+J153</f>
        <v>0</v>
      </c>
      <c r="K139" s="738">
        <f>K145+K147+K153</f>
        <v>3.4409999999999936</v>
      </c>
      <c r="L139" s="667">
        <f>L145+L147+L153</f>
        <v>0</v>
      </c>
      <c r="M139" s="738">
        <f>M145+M147+M153</f>
        <v>2.66300000000001</v>
      </c>
      <c r="N139" s="667">
        <f>N145+N147+N153</f>
        <v>0</v>
      </c>
      <c r="O139" s="738">
        <f>O145+O147+O153</f>
        <v>2.4300000000000042</v>
      </c>
      <c r="P139" s="667">
        <f>P145+P147+P153</f>
        <v>0</v>
      </c>
      <c r="Q139" s="738">
        <f>Q145+Q147+Q153</f>
        <v>9.8760000000000012</v>
      </c>
      <c r="R139" s="665">
        <f>R145+R147+R153</f>
        <v>0</v>
      </c>
      <c r="S139" s="585"/>
    </row>
    <row r="140" spans="1:19" s="717" customFormat="1" ht="15.75" customHeight="1" x14ac:dyDescent="0.25">
      <c r="A140" s="626" t="s">
        <v>29</v>
      </c>
      <c r="B140" s="770" t="s">
        <v>1471</v>
      </c>
      <c r="C140" s="624" t="s">
        <v>1005</v>
      </c>
      <c r="D140" s="711">
        <v>0</v>
      </c>
      <c r="E140" s="603">
        <v>0</v>
      </c>
      <c r="F140" s="711">
        <v>0</v>
      </c>
      <c r="G140" s="711">
        <v>0</v>
      </c>
      <c r="H140" s="711">
        <v>0</v>
      </c>
      <c r="I140" s="711">
        <v>0</v>
      </c>
      <c r="J140" s="711">
        <v>0</v>
      </c>
      <c r="K140" s="711">
        <v>0</v>
      </c>
      <c r="L140" s="711">
        <v>0</v>
      </c>
      <c r="M140" s="711">
        <v>0</v>
      </c>
      <c r="N140" s="711">
        <v>0</v>
      </c>
      <c r="O140" s="711">
        <v>0</v>
      </c>
      <c r="P140" s="711">
        <v>0</v>
      </c>
      <c r="Q140" s="765">
        <f>O140+M140+K140+I140+G140</f>
        <v>0</v>
      </c>
      <c r="R140" s="764">
        <f>P140+N140+L140+J140+H140</f>
        <v>0</v>
      </c>
      <c r="S140" s="585"/>
    </row>
    <row r="141" spans="1:19" s="717" customFormat="1" ht="15.75" customHeight="1" x14ac:dyDescent="0.25">
      <c r="A141" s="626" t="s">
        <v>420</v>
      </c>
      <c r="B141" s="605" t="s">
        <v>1073</v>
      </c>
      <c r="C141" s="624" t="s">
        <v>1005</v>
      </c>
      <c r="D141" s="711">
        <v>0</v>
      </c>
      <c r="E141" s="603">
        <v>0</v>
      </c>
      <c r="F141" s="711">
        <v>0</v>
      </c>
      <c r="G141" s="711">
        <v>0</v>
      </c>
      <c r="H141" s="711">
        <v>0</v>
      </c>
      <c r="I141" s="711">
        <v>0</v>
      </c>
      <c r="J141" s="711">
        <v>0</v>
      </c>
      <c r="K141" s="711">
        <v>0</v>
      </c>
      <c r="L141" s="711">
        <v>0</v>
      </c>
      <c r="M141" s="711">
        <v>0</v>
      </c>
      <c r="N141" s="711">
        <v>0</v>
      </c>
      <c r="O141" s="711">
        <v>0</v>
      </c>
      <c r="P141" s="711">
        <v>0</v>
      </c>
      <c r="Q141" s="765">
        <f>O141+M141+K141+I141+G141</f>
        <v>0</v>
      </c>
      <c r="R141" s="764">
        <f>P141+N141+L141+J141+H141</f>
        <v>0</v>
      </c>
      <c r="S141" s="585"/>
    </row>
    <row r="142" spans="1:19" s="717" customFormat="1" ht="15.75" customHeight="1" x14ac:dyDescent="0.25">
      <c r="A142" s="626" t="s">
        <v>419</v>
      </c>
      <c r="B142" s="605" t="s">
        <v>1071</v>
      </c>
      <c r="C142" s="624" t="s">
        <v>1005</v>
      </c>
      <c r="D142" s="711">
        <v>0</v>
      </c>
      <c r="E142" s="603">
        <v>0</v>
      </c>
      <c r="F142" s="711">
        <v>0</v>
      </c>
      <c r="G142" s="711">
        <v>0</v>
      </c>
      <c r="H142" s="711">
        <v>0</v>
      </c>
      <c r="I142" s="711">
        <v>0</v>
      </c>
      <c r="J142" s="711">
        <v>0</v>
      </c>
      <c r="K142" s="711">
        <v>0</v>
      </c>
      <c r="L142" s="711">
        <v>0</v>
      </c>
      <c r="M142" s="711">
        <v>0</v>
      </c>
      <c r="N142" s="711">
        <v>0</v>
      </c>
      <c r="O142" s="711">
        <v>0</v>
      </c>
      <c r="P142" s="711">
        <v>0</v>
      </c>
      <c r="Q142" s="765">
        <f>O142+M142+K142+I142+G142</f>
        <v>0</v>
      </c>
      <c r="R142" s="764">
        <f>P142+N142+L142+J142+H142</f>
        <v>0</v>
      </c>
      <c r="S142" s="585"/>
    </row>
    <row r="143" spans="1:19" s="717" customFormat="1" ht="15.75" customHeight="1" x14ac:dyDescent="0.25">
      <c r="A143" s="626" t="s">
        <v>418</v>
      </c>
      <c r="B143" s="605" t="s">
        <v>1069</v>
      </c>
      <c r="C143" s="624" t="s">
        <v>1005</v>
      </c>
      <c r="D143" s="711">
        <v>0</v>
      </c>
      <c r="E143" s="603">
        <v>0</v>
      </c>
      <c r="F143" s="711">
        <v>0</v>
      </c>
      <c r="G143" s="711">
        <v>0</v>
      </c>
      <c r="H143" s="711">
        <v>0</v>
      </c>
      <c r="I143" s="711">
        <v>0</v>
      </c>
      <c r="J143" s="711">
        <v>0</v>
      </c>
      <c r="K143" s="711">
        <v>0</v>
      </c>
      <c r="L143" s="711">
        <v>0</v>
      </c>
      <c r="M143" s="711">
        <v>0</v>
      </c>
      <c r="N143" s="711">
        <v>0</v>
      </c>
      <c r="O143" s="711">
        <v>0</v>
      </c>
      <c r="P143" s="711">
        <v>0</v>
      </c>
      <c r="Q143" s="765">
        <f>O143+M143+K143+I143+G143</f>
        <v>0</v>
      </c>
      <c r="R143" s="764">
        <f>P143+N143+L143+J143+H143</f>
        <v>0</v>
      </c>
      <c r="S143" s="585"/>
    </row>
    <row r="144" spans="1:19" s="717" customFormat="1" ht="15.75" customHeight="1" x14ac:dyDescent="0.25">
      <c r="A144" s="626" t="s">
        <v>28</v>
      </c>
      <c r="B144" s="770" t="s">
        <v>1467</v>
      </c>
      <c r="C144" s="624" t="s">
        <v>1005</v>
      </c>
      <c r="D144" s="711">
        <v>0</v>
      </c>
      <c r="E144" s="603">
        <v>0</v>
      </c>
      <c r="F144" s="711">
        <v>0</v>
      </c>
      <c r="G144" s="711">
        <v>0</v>
      </c>
      <c r="H144" s="711">
        <v>0</v>
      </c>
      <c r="I144" s="711">
        <v>0</v>
      </c>
      <c r="J144" s="711">
        <v>0</v>
      </c>
      <c r="K144" s="711">
        <v>0</v>
      </c>
      <c r="L144" s="711">
        <v>0</v>
      </c>
      <c r="M144" s="711">
        <v>0</v>
      </c>
      <c r="N144" s="711">
        <v>0</v>
      </c>
      <c r="O144" s="711">
        <v>0</v>
      </c>
      <c r="P144" s="711">
        <v>0</v>
      </c>
      <c r="Q144" s="765">
        <f>O144+M144+K144+I144+G144</f>
        <v>0</v>
      </c>
      <c r="R144" s="764">
        <f>P144+N144+L144+J144+H144</f>
        <v>0</v>
      </c>
      <c r="S144" s="585"/>
    </row>
    <row r="145" spans="1:19" s="717" customFormat="1" ht="15.75" customHeight="1" x14ac:dyDescent="0.25">
      <c r="A145" s="623" t="s">
        <v>1501</v>
      </c>
      <c r="B145" s="768" t="s">
        <v>1465</v>
      </c>
      <c r="C145" s="621" t="s">
        <v>1005</v>
      </c>
      <c r="D145" s="758">
        <v>-0.86760126091103462</v>
      </c>
      <c r="E145" s="758">
        <v>24.648163255423718</v>
      </c>
      <c r="F145" s="758">
        <f>F115-F130</f>
        <v>1.4960000000000047</v>
      </c>
      <c r="G145" s="758">
        <f>G115-G130</f>
        <v>0.41000000000000214</v>
      </c>
      <c r="H145" s="620">
        <f>H115-H130</f>
        <v>0</v>
      </c>
      <c r="I145" s="758">
        <f>I115-I130</f>
        <v>0.93200000000000127</v>
      </c>
      <c r="J145" s="620">
        <f>J115-J130</f>
        <v>0</v>
      </c>
      <c r="K145" s="758">
        <f>K115-K130</f>
        <v>3.4409999999999936</v>
      </c>
      <c r="L145" s="620">
        <f>L115-L130</f>
        <v>0</v>
      </c>
      <c r="M145" s="758">
        <f>M115-M130</f>
        <v>2.66300000000001</v>
      </c>
      <c r="N145" s="620">
        <f>N115-N130</f>
        <v>0</v>
      </c>
      <c r="O145" s="758">
        <f>O115-O130</f>
        <v>2.4300000000000042</v>
      </c>
      <c r="P145" s="620">
        <f>P115-P130</f>
        <v>0</v>
      </c>
      <c r="Q145" s="758">
        <f>Q115-Q130</f>
        <v>9.8760000000000012</v>
      </c>
      <c r="R145" s="659">
        <f>R115-R130</f>
        <v>0</v>
      </c>
      <c r="S145" s="585"/>
    </row>
    <row r="146" spans="1:19" s="717" customFormat="1" ht="15.75" customHeight="1" x14ac:dyDescent="0.25">
      <c r="A146" s="626" t="s">
        <v>1500</v>
      </c>
      <c r="B146" s="770" t="s">
        <v>1463</v>
      </c>
      <c r="C146" s="775" t="s">
        <v>1005</v>
      </c>
      <c r="D146" s="711">
        <v>0</v>
      </c>
      <c r="E146" s="603">
        <v>0</v>
      </c>
      <c r="F146" s="711">
        <v>0</v>
      </c>
      <c r="G146" s="711">
        <v>0</v>
      </c>
      <c r="H146" s="711">
        <v>0</v>
      </c>
      <c r="I146" s="711">
        <v>0</v>
      </c>
      <c r="J146" s="711">
        <v>0</v>
      </c>
      <c r="K146" s="711">
        <v>0</v>
      </c>
      <c r="L146" s="711">
        <v>0</v>
      </c>
      <c r="M146" s="711">
        <v>0</v>
      </c>
      <c r="N146" s="711">
        <v>0</v>
      </c>
      <c r="O146" s="711">
        <v>0</v>
      </c>
      <c r="P146" s="711">
        <v>0</v>
      </c>
      <c r="Q146" s="765">
        <f>O146+M146+K146+I146+G146</f>
        <v>0</v>
      </c>
      <c r="R146" s="764">
        <f>P146+N146+L146+J146+H146</f>
        <v>0</v>
      </c>
      <c r="S146" s="585"/>
    </row>
    <row r="147" spans="1:19" s="717" customFormat="1" ht="15.75" customHeight="1" x14ac:dyDescent="0.25">
      <c r="A147" s="623" t="s">
        <v>1499</v>
      </c>
      <c r="B147" s="774" t="s">
        <v>1461</v>
      </c>
      <c r="C147" s="621" t="s">
        <v>1005</v>
      </c>
      <c r="D147" s="758">
        <v>-0.23436485148395619</v>
      </c>
      <c r="E147" s="758">
        <v>-1.112192243220339</v>
      </c>
      <c r="F147" s="620">
        <f>F117</f>
        <v>0</v>
      </c>
      <c r="G147" s="620">
        <f>G117-G132</f>
        <v>0</v>
      </c>
      <c r="H147" s="620">
        <f>H117-H132</f>
        <v>0</v>
      </c>
      <c r="I147" s="620">
        <f>I117-I132</f>
        <v>0</v>
      </c>
      <c r="J147" s="620">
        <f>J117-J132</f>
        <v>0</v>
      </c>
      <c r="K147" s="620">
        <f>K117-K132</f>
        <v>0</v>
      </c>
      <c r="L147" s="620">
        <f>L117-L132</f>
        <v>0</v>
      </c>
      <c r="M147" s="620">
        <f>M117-M132</f>
        <v>0</v>
      </c>
      <c r="N147" s="620">
        <f>N117-N132</f>
        <v>0</v>
      </c>
      <c r="O147" s="620">
        <f>O117-O132</f>
        <v>0</v>
      </c>
      <c r="P147" s="620">
        <f>P117-P132</f>
        <v>0</v>
      </c>
      <c r="Q147" s="620">
        <f>Q117-Q132</f>
        <v>0</v>
      </c>
      <c r="R147" s="659">
        <f>R117-R132</f>
        <v>0</v>
      </c>
      <c r="S147" s="585"/>
    </row>
    <row r="148" spans="1:19" s="717" customFormat="1" ht="15.75" customHeight="1" x14ac:dyDescent="0.25">
      <c r="A148" s="626" t="s">
        <v>1498</v>
      </c>
      <c r="B148" s="770" t="s">
        <v>1459</v>
      </c>
      <c r="C148" s="624" t="s">
        <v>1005</v>
      </c>
      <c r="D148" s="711">
        <v>0</v>
      </c>
      <c r="E148" s="603">
        <v>0</v>
      </c>
      <c r="F148" s="711">
        <v>0</v>
      </c>
      <c r="G148" s="711">
        <v>0</v>
      </c>
      <c r="H148" s="711">
        <v>0</v>
      </c>
      <c r="I148" s="711">
        <v>0</v>
      </c>
      <c r="J148" s="711">
        <v>0</v>
      </c>
      <c r="K148" s="711">
        <v>0</v>
      </c>
      <c r="L148" s="711">
        <v>0</v>
      </c>
      <c r="M148" s="711">
        <v>0</v>
      </c>
      <c r="N148" s="711">
        <v>0</v>
      </c>
      <c r="O148" s="711">
        <v>0</v>
      </c>
      <c r="P148" s="711">
        <v>0</v>
      </c>
      <c r="Q148" s="765">
        <f>O148+M148+K148+I148+G148</f>
        <v>0</v>
      </c>
      <c r="R148" s="764">
        <f>P148+N148+L148+J148+H148</f>
        <v>0</v>
      </c>
      <c r="S148" s="585"/>
    </row>
    <row r="149" spans="1:19" s="717" customFormat="1" ht="15.75" customHeight="1" x14ac:dyDescent="0.25">
      <c r="A149" s="626" t="s">
        <v>1497</v>
      </c>
      <c r="B149" s="770" t="s">
        <v>1457</v>
      </c>
      <c r="C149" s="624" t="s">
        <v>1005</v>
      </c>
      <c r="D149" s="711">
        <v>0</v>
      </c>
      <c r="E149" s="603">
        <v>0</v>
      </c>
      <c r="F149" s="711">
        <v>0</v>
      </c>
      <c r="G149" s="711">
        <v>0</v>
      </c>
      <c r="H149" s="711">
        <v>0</v>
      </c>
      <c r="I149" s="711">
        <v>0</v>
      </c>
      <c r="J149" s="711">
        <v>0</v>
      </c>
      <c r="K149" s="711">
        <v>0</v>
      </c>
      <c r="L149" s="711">
        <v>0</v>
      </c>
      <c r="M149" s="711">
        <v>0</v>
      </c>
      <c r="N149" s="711">
        <v>0</v>
      </c>
      <c r="O149" s="711">
        <v>0</v>
      </c>
      <c r="P149" s="711">
        <v>0</v>
      </c>
      <c r="Q149" s="765">
        <f>O149+M149+K149+I149+G149</f>
        <v>0</v>
      </c>
      <c r="R149" s="764">
        <f>P149+N149+L149+J149+H149</f>
        <v>0</v>
      </c>
      <c r="S149" s="585"/>
    </row>
    <row r="150" spans="1:19" s="717" customFormat="1" ht="15.75" customHeight="1" x14ac:dyDescent="0.25">
      <c r="A150" s="626" t="s">
        <v>1496</v>
      </c>
      <c r="B150" s="769" t="s">
        <v>1455</v>
      </c>
      <c r="C150" s="624" t="s">
        <v>1005</v>
      </c>
      <c r="D150" s="711">
        <v>0</v>
      </c>
      <c r="E150" s="603">
        <v>0</v>
      </c>
      <c r="F150" s="711">
        <v>0</v>
      </c>
      <c r="G150" s="711">
        <v>0</v>
      </c>
      <c r="H150" s="711">
        <v>0</v>
      </c>
      <c r="I150" s="711">
        <v>0</v>
      </c>
      <c r="J150" s="711">
        <v>0</v>
      </c>
      <c r="K150" s="711">
        <v>0</v>
      </c>
      <c r="L150" s="711">
        <v>0</v>
      </c>
      <c r="M150" s="711">
        <v>0</v>
      </c>
      <c r="N150" s="711">
        <v>0</v>
      </c>
      <c r="O150" s="711">
        <v>0</v>
      </c>
      <c r="P150" s="711">
        <v>0</v>
      </c>
      <c r="Q150" s="765">
        <f>O150+M150+K150+I150+G150</f>
        <v>0</v>
      </c>
      <c r="R150" s="764">
        <f>P150+N150+L150+J150+H150</f>
        <v>0</v>
      </c>
      <c r="S150" s="585"/>
    </row>
    <row r="151" spans="1:19" s="717" customFormat="1" ht="15.75" customHeight="1" x14ac:dyDescent="0.25">
      <c r="A151" s="626" t="s">
        <v>1495</v>
      </c>
      <c r="B151" s="722" t="s">
        <v>1058</v>
      </c>
      <c r="C151" s="624" t="s">
        <v>1005</v>
      </c>
      <c r="D151" s="711">
        <v>0</v>
      </c>
      <c r="E151" s="603">
        <v>0</v>
      </c>
      <c r="F151" s="711">
        <v>0</v>
      </c>
      <c r="G151" s="711">
        <v>0</v>
      </c>
      <c r="H151" s="711">
        <v>0</v>
      </c>
      <c r="I151" s="711">
        <v>0</v>
      </c>
      <c r="J151" s="711">
        <v>0</v>
      </c>
      <c r="K151" s="711">
        <v>0</v>
      </c>
      <c r="L151" s="711">
        <v>0</v>
      </c>
      <c r="M151" s="711">
        <v>0</v>
      </c>
      <c r="N151" s="711">
        <v>0</v>
      </c>
      <c r="O151" s="711">
        <v>0</v>
      </c>
      <c r="P151" s="711">
        <v>0</v>
      </c>
      <c r="Q151" s="765">
        <f>O151+M151+K151+I151+G151</f>
        <v>0</v>
      </c>
      <c r="R151" s="764">
        <f>P151+N151+L151+J151+H151</f>
        <v>0</v>
      </c>
      <c r="S151" s="585"/>
    </row>
    <row r="152" spans="1:19" s="717" customFormat="1" ht="15.75" customHeight="1" x14ac:dyDescent="0.25">
      <c r="A152" s="626" t="s">
        <v>1494</v>
      </c>
      <c r="B152" s="722" t="s">
        <v>1056</v>
      </c>
      <c r="C152" s="624" t="s">
        <v>1005</v>
      </c>
      <c r="D152" s="711">
        <v>0</v>
      </c>
      <c r="E152" s="603">
        <v>0</v>
      </c>
      <c r="F152" s="711">
        <v>0</v>
      </c>
      <c r="G152" s="711">
        <v>0</v>
      </c>
      <c r="H152" s="711">
        <v>0</v>
      </c>
      <c r="I152" s="711">
        <v>0</v>
      </c>
      <c r="J152" s="711">
        <v>0</v>
      </c>
      <c r="K152" s="711">
        <v>0</v>
      </c>
      <c r="L152" s="711">
        <v>0</v>
      </c>
      <c r="M152" s="711">
        <v>0</v>
      </c>
      <c r="N152" s="711">
        <v>0</v>
      </c>
      <c r="O152" s="711">
        <v>0</v>
      </c>
      <c r="P152" s="711">
        <v>0</v>
      </c>
      <c r="Q152" s="765">
        <f>O152+M152+K152+I152+G152</f>
        <v>0</v>
      </c>
      <c r="R152" s="764">
        <f>P152+N152+L152+J152+H152</f>
        <v>0</v>
      </c>
      <c r="S152" s="585"/>
    </row>
    <row r="153" spans="1:19" s="717" customFormat="1" ht="15.75" customHeight="1" x14ac:dyDescent="0.25">
      <c r="A153" s="623" t="s">
        <v>1493</v>
      </c>
      <c r="B153" s="768" t="s">
        <v>1445</v>
      </c>
      <c r="C153" s="621" t="s">
        <v>1005</v>
      </c>
      <c r="D153" s="758">
        <v>28.294157602980494</v>
      </c>
      <c r="E153" s="758">
        <v>-0.81371466999999997</v>
      </c>
      <c r="F153" s="620">
        <f>F123</f>
        <v>0</v>
      </c>
      <c r="G153" s="620">
        <f>G123-G138</f>
        <v>0</v>
      </c>
      <c r="H153" s="620">
        <f>H123-H138</f>
        <v>0</v>
      </c>
      <c r="I153" s="620">
        <f>I123-I138</f>
        <v>0</v>
      </c>
      <c r="J153" s="620">
        <f>J123-J138</f>
        <v>0</v>
      </c>
      <c r="K153" s="620">
        <f>K123-K138</f>
        <v>0</v>
      </c>
      <c r="L153" s="620">
        <f>L123-L138</f>
        <v>0</v>
      </c>
      <c r="M153" s="620">
        <f>M123-M138</f>
        <v>0</v>
      </c>
      <c r="N153" s="620">
        <f>N123-N138</f>
        <v>0</v>
      </c>
      <c r="O153" s="620">
        <f>O123-O138</f>
        <v>0</v>
      </c>
      <c r="P153" s="620">
        <f>P123-P138</f>
        <v>0</v>
      </c>
      <c r="Q153" s="620">
        <f>Q123-Q138</f>
        <v>0</v>
      </c>
      <c r="R153" s="659">
        <f>R123-R138</f>
        <v>0</v>
      </c>
      <c r="S153" s="585"/>
    </row>
    <row r="154" spans="1:19" s="717" customFormat="1" ht="15.75" customHeight="1" x14ac:dyDescent="0.25">
      <c r="A154" s="705" t="s">
        <v>1492</v>
      </c>
      <c r="B154" s="739" t="s">
        <v>1491</v>
      </c>
      <c r="C154" s="703" t="s">
        <v>1005</v>
      </c>
      <c r="D154" s="738">
        <v>27.192191490585504</v>
      </c>
      <c r="E154" s="738">
        <v>22.72225634220338</v>
      </c>
      <c r="F154" s="738">
        <f>F155+F156+F157+F158</f>
        <v>1.4960000000000047</v>
      </c>
      <c r="G154" s="738">
        <f>G155+G156+G157+G158</f>
        <v>0.41000000000000214</v>
      </c>
      <c r="H154" s="667">
        <f>H155+H156+H157+H158</f>
        <v>0</v>
      </c>
      <c r="I154" s="738">
        <f>I155+I156+I157+I158</f>
        <v>0.93200000000000127</v>
      </c>
      <c r="J154" s="667">
        <f>J155+J156+J157+J158</f>
        <v>0</v>
      </c>
      <c r="K154" s="738">
        <f>K155+K156+K157+K158</f>
        <v>3.4409999999999936</v>
      </c>
      <c r="L154" s="667">
        <f>L155+L156+L157+L158</f>
        <v>0</v>
      </c>
      <c r="M154" s="738">
        <f>M155+M156+M157+M158</f>
        <v>2.66300000000001</v>
      </c>
      <c r="N154" s="667">
        <f>N155+N156+N157+N158</f>
        <v>0</v>
      </c>
      <c r="O154" s="738">
        <f>O155+O156+O157+O158</f>
        <v>2.4300000000000042</v>
      </c>
      <c r="P154" s="667">
        <f>P155+P156+P157+P158</f>
        <v>0</v>
      </c>
      <c r="Q154" s="738">
        <f>Q155+Q156+Q157+Q158</f>
        <v>9.8760000000000012</v>
      </c>
      <c r="R154" s="665">
        <f>R155+R156+R157+R158</f>
        <v>0</v>
      </c>
      <c r="S154" s="585"/>
    </row>
    <row r="155" spans="1:19" s="717" customFormat="1" ht="15.75" customHeight="1" x14ac:dyDescent="0.25">
      <c r="A155" s="623" t="s">
        <v>27</v>
      </c>
      <c r="B155" s="622" t="s">
        <v>1490</v>
      </c>
      <c r="C155" s="621" t="s">
        <v>1005</v>
      </c>
      <c r="D155" s="758">
        <v>27.192191490585504</v>
      </c>
      <c r="E155" s="758">
        <v>22.72225634220338</v>
      </c>
      <c r="F155" s="758">
        <f>F139</f>
        <v>1.4960000000000047</v>
      </c>
      <c r="G155" s="758">
        <f>G139</f>
        <v>0.41000000000000214</v>
      </c>
      <c r="H155" s="620">
        <f>H139</f>
        <v>0</v>
      </c>
      <c r="I155" s="758">
        <f>I139</f>
        <v>0.93200000000000127</v>
      </c>
      <c r="J155" s="620">
        <f>J139</f>
        <v>0</v>
      </c>
      <c r="K155" s="758">
        <f>K139</f>
        <v>3.4409999999999936</v>
      </c>
      <c r="L155" s="620">
        <f>L139</f>
        <v>0</v>
      </c>
      <c r="M155" s="758">
        <f>M139</f>
        <v>2.66300000000001</v>
      </c>
      <c r="N155" s="620">
        <f>N139</f>
        <v>0</v>
      </c>
      <c r="O155" s="758">
        <f>O139</f>
        <v>2.4300000000000042</v>
      </c>
      <c r="P155" s="620">
        <f>P139</f>
        <v>0</v>
      </c>
      <c r="Q155" s="758">
        <f>Q139</f>
        <v>9.8760000000000012</v>
      </c>
      <c r="R155" s="659">
        <f>R139</f>
        <v>0</v>
      </c>
      <c r="S155" s="585"/>
    </row>
    <row r="156" spans="1:19" s="717" customFormat="1" ht="15.75" customHeight="1" x14ac:dyDescent="0.25">
      <c r="A156" s="626" t="s">
        <v>26</v>
      </c>
      <c r="B156" s="608" t="s">
        <v>1489</v>
      </c>
      <c r="C156" s="624" t="s">
        <v>1005</v>
      </c>
      <c r="D156" s="711">
        <v>0</v>
      </c>
      <c r="E156" s="603">
        <v>0</v>
      </c>
      <c r="F156" s="603">
        <v>0</v>
      </c>
      <c r="G156" s="711">
        <v>0</v>
      </c>
      <c r="H156" s="711">
        <v>0</v>
      </c>
      <c r="I156" s="711">
        <v>0</v>
      </c>
      <c r="J156" s="711">
        <v>0</v>
      </c>
      <c r="K156" s="711">
        <v>0</v>
      </c>
      <c r="L156" s="711">
        <v>0</v>
      </c>
      <c r="M156" s="711">
        <v>0</v>
      </c>
      <c r="N156" s="711">
        <v>0</v>
      </c>
      <c r="O156" s="711">
        <v>0</v>
      </c>
      <c r="P156" s="711">
        <v>0</v>
      </c>
      <c r="Q156" s="765">
        <f>O156+M156+K156+I156+G156</f>
        <v>0</v>
      </c>
      <c r="R156" s="764">
        <f>P156+N156+L156+J156+H156</f>
        <v>0</v>
      </c>
      <c r="S156" s="585"/>
    </row>
    <row r="157" spans="1:19" s="717" customFormat="1" ht="15.75" customHeight="1" x14ac:dyDescent="0.25">
      <c r="A157" s="626" t="s">
        <v>1488</v>
      </c>
      <c r="B157" s="608" t="s">
        <v>1340</v>
      </c>
      <c r="C157" s="624" t="s">
        <v>1005</v>
      </c>
      <c r="D157" s="603">
        <v>0</v>
      </c>
      <c r="E157" s="603">
        <v>0</v>
      </c>
      <c r="F157" s="603">
        <v>0</v>
      </c>
      <c r="G157" s="711">
        <v>0</v>
      </c>
      <c r="H157" s="711">
        <v>0</v>
      </c>
      <c r="I157" s="711">
        <v>0</v>
      </c>
      <c r="J157" s="711">
        <v>0</v>
      </c>
      <c r="K157" s="711">
        <v>0</v>
      </c>
      <c r="L157" s="711">
        <v>0</v>
      </c>
      <c r="M157" s="711">
        <v>0</v>
      </c>
      <c r="N157" s="711">
        <v>0</v>
      </c>
      <c r="O157" s="711">
        <v>0</v>
      </c>
      <c r="P157" s="711">
        <v>0</v>
      </c>
      <c r="Q157" s="765">
        <f>O157+M157+K157+I157+G157</f>
        <v>0</v>
      </c>
      <c r="R157" s="764">
        <f>P157+N157+L157+J157+H157</f>
        <v>0</v>
      </c>
      <c r="S157" s="585"/>
    </row>
    <row r="158" spans="1:19" s="717" customFormat="1" ht="15.75" customHeight="1" thickBot="1" x14ac:dyDescent="0.3">
      <c r="A158" s="695" t="s">
        <v>1487</v>
      </c>
      <c r="B158" s="608" t="s">
        <v>1486</v>
      </c>
      <c r="C158" s="599" t="s">
        <v>1005</v>
      </c>
      <c r="D158" s="598">
        <v>0</v>
      </c>
      <c r="E158" s="598">
        <v>0</v>
      </c>
      <c r="F158" s="598">
        <v>0</v>
      </c>
      <c r="G158" s="598">
        <v>0</v>
      </c>
      <c r="H158" s="773">
        <v>0</v>
      </c>
      <c r="I158" s="773">
        <v>0</v>
      </c>
      <c r="J158" s="773">
        <v>0</v>
      </c>
      <c r="K158" s="773">
        <v>0</v>
      </c>
      <c r="L158" s="773">
        <v>0</v>
      </c>
      <c r="M158" s="773">
        <v>0</v>
      </c>
      <c r="N158" s="773">
        <v>0</v>
      </c>
      <c r="O158" s="773">
        <v>0</v>
      </c>
      <c r="P158" s="773">
        <v>0</v>
      </c>
      <c r="Q158" s="598">
        <f>O158+M158+K158+I158+G158</f>
        <v>0</v>
      </c>
      <c r="R158" s="597">
        <f>P158+N158+L158+J158+H158</f>
        <v>0</v>
      </c>
      <c r="S158" s="585"/>
    </row>
    <row r="159" spans="1:19" s="717" customFormat="1" ht="15.75" customHeight="1" x14ac:dyDescent="0.25">
      <c r="A159" s="614" t="s">
        <v>1485</v>
      </c>
      <c r="B159" s="613" t="s">
        <v>1022</v>
      </c>
      <c r="C159" s="732" t="s">
        <v>856</v>
      </c>
      <c r="D159" s="610">
        <v>0</v>
      </c>
      <c r="E159" s="610">
        <v>0</v>
      </c>
      <c r="F159" s="610">
        <v>0</v>
      </c>
      <c r="G159" s="603">
        <v>0</v>
      </c>
      <c r="H159" s="611">
        <v>0</v>
      </c>
      <c r="I159" s="611">
        <v>0</v>
      </c>
      <c r="J159" s="611">
        <v>0</v>
      </c>
      <c r="K159" s="611">
        <v>0</v>
      </c>
      <c r="L159" s="611">
        <v>0</v>
      </c>
      <c r="M159" s="611">
        <v>0</v>
      </c>
      <c r="N159" s="611">
        <v>0</v>
      </c>
      <c r="O159" s="611">
        <v>0</v>
      </c>
      <c r="P159" s="611">
        <v>0</v>
      </c>
      <c r="Q159" s="765">
        <f>O159+M159+K159+I159+G159</f>
        <v>0</v>
      </c>
      <c r="R159" s="764">
        <f>P159+N159+L159+J159+H159</f>
        <v>0</v>
      </c>
      <c r="S159" s="585"/>
    </row>
    <row r="160" spans="1:19" s="717" customFormat="1" ht="15.75" customHeight="1" x14ac:dyDescent="0.25">
      <c r="A160" s="623" t="s">
        <v>25</v>
      </c>
      <c r="B160" s="622" t="s">
        <v>1484</v>
      </c>
      <c r="C160" s="621" t="s">
        <v>1005</v>
      </c>
      <c r="D160" s="758">
        <v>34.287294382711856</v>
      </c>
      <c r="E160" s="758">
        <v>27.90254772220338</v>
      </c>
      <c r="F160" s="758">
        <f>F109+F105+F69</f>
        <v>4.3510000000000044</v>
      </c>
      <c r="G160" s="758">
        <f>G109+G105+G69</f>
        <v>6.8740000000000023</v>
      </c>
      <c r="H160" s="620">
        <f>H109+H105+H69</f>
        <v>0</v>
      </c>
      <c r="I160" s="758">
        <f>I109+I105+I69</f>
        <v>7.5640000000000009</v>
      </c>
      <c r="J160" s="620">
        <f>J109+J105+J69</f>
        <v>0</v>
      </c>
      <c r="K160" s="758">
        <f>K109+K105+K69</f>
        <v>10.607999999999993</v>
      </c>
      <c r="L160" s="620">
        <f>L109+L105+L69</f>
        <v>0</v>
      </c>
      <c r="M160" s="758">
        <f>M109+M105+M69</f>
        <v>9.4510000000000112</v>
      </c>
      <c r="N160" s="620">
        <f>N109+N105+N69</f>
        <v>0</v>
      </c>
      <c r="O160" s="758">
        <f>O109+O105+O69</f>
        <v>9.6890000000000036</v>
      </c>
      <c r="P160" s="620">
        <f>P109+P105+P69</f>
        <v>0</v>
      </c>
      <c r="Q160" s="620">
        <f>Q109+Q105+Q69</f>
        <v>44.186000000000007</v>
      </c>
      <c r="R160" s="659">
        <f>R109+R105+R69</f>
        <v>0</v>
      </c>
      <c r="S160" s="585"/>
    </row>
    <row r="161" spans="1:19" s="717" customFormat="1" ht="15.75" customHeight="1" x14ac:dyDescent="0.25">
      <c r="A161" s="626" t="s">
        <v>24</v>
      </c>
      <c r="B161" s="608" t="s">
        <v>1483</v>
      </c>
      <c r="C161" s="624" t="s">
        <v>1005</v>
      </c>
      <c r="D161" s="765">
        <v>0</v>
      </c>
      <c r="E161" s="603">
        <v>0</v>
      </c>
      <c r="F161" s="603">
        <v>0</v>
      </c>
      <c r="G161" s="711">
        <v>0</v>
      </c>
      <c r="H161" s="711">
        <v>0</v>
      </c>
      <c r="I161" s="711">
        <v>0</v>
      </c>
      <c r="J161" s="711">
        <v>0</v>
      </c>
      <c r="K161" s="711">
        <v>0</v>
      </c>
      <c r="L161" s="711">
        <v>0</v>
      </c>
      <c r="M161" s="711">
        <v>0</v>
      </c>
      <c r="N161" s="711">
        <v>0</v>
      </c>
      <c r="O161" s="711">
        <v>0</v>
      </c>
      <c r="P161" s="711">
        <v>0</v>
      </c>
      <c r="Q161" s="765">
        <f>O161+M161+K161+I161+G161</f>
        <v>0</v>
      </c>
      <c r="R161" s="764">
        <f>P161+N161+L161+J161+H161</f>
        <v>0</v>
      </c>
      <c r="S161" s="585"/>
    </row>
    <row r="162" spans="1:19" s="717" customFormat="1" ht="15.75" customHeight="1" x14ac:dyDescent="0.25">
      <c r="A162" s="626" t="s">
        <v>1482</v>
      </c>
      <c r="B162" s="605" t="s">
        <v>1481</v>
      </c>
      <c r="C162" s="624" t="s">
        <v>1005</v>
      </c>
      <c r="D162" s="765">
        <v>0</v>
      </c>
      <c r="E162" s="603">
        <v>0</v>
      </c>
      <c r="F162" s="603">
        <v>0</v>
      </c>
      <c r="G162" s="711">
        <v>0</v>
      </c>
      <c r="H162" s="711">
        <v>0</v>
      </c>
      <c r="I162" s="711">
        <v>0</v>
      </c>
      <c r="J162" s="711">
        <v>0</v>
      </c>
      <c r="K162" s="711">
        <v>0</v>
      </c>
      <c r="L162" s="711">
        <v>0</v>
      </c>
      <c r="M162" s="711">
        <v>0</v>
      </c>
      <c r="N162" s="711">
        <v>0</v>
      </c>
      <c r="O162" s="711">
        <v>0</v>
      </c>
      <c r="P162" s="711">
        <v>0</v>
      </c>
      <c r="Q162" s="765">
        <f>O162+M162+K162+I162+G162</f>
        <v>0</v>
      </c>
      <c r="R162" s="764">
        <f>P162+N162+L162+J162+H162</f>
        <v>0</v>
      </c>
      <c r="S162" s="585"/>
    </row>
    <row r="163" spans="1:19" s="717" customFormat="1" ht="15.75" customHeight="1" x14ac:dyDescent="0.25">
      <c r="A163" s="626" t="s">
        <v>1480</v>
      </c>
      <c r="B163" s="608" t="s">
        <v>1479</v>
      </c>
      <c r="C163" s="624" t="s">
        <v>1005</v>
      </c>
      <c r="D163" s="765">
        <v>0</v>
      </c>
      <c r="E163" s="603">
        <v>0</v>
      </c>
      <c r="F163" s="603">
        <v>0</v>
      </c>
      <c r="G163" s="711">
        <v>0</v>
      </c>
      <c r="H163" s="711">
        <v>0</v>
      </c>
      <c r="I163" s="711">
        <v>0</v>
      </c>
      <c r="J163" s="711">
        <v>0</v>
      </c>
      <c r="K163" s="711">
        <v>0</v>
      </c>
      <c r="L163" s="711">
        <v>0</v>
      </c>
      <c r="M163" s="711">
        <v>0</v>
      </c>
      <c r="N163" s="711">
        <v>0</v>
      </c>
      <c r="O163" s="711">
        <v>0</v>
      </c>
      <c r="P163" s="711">
        <v>0</v>
      </c>
      <c r="Q163" s="765">
        <f>O163+M163+K163+I163+G163</f>
        <v>0</v>
      </c>
      <c r="R163" s="764">
        <f>P163+N163+L163+J163+H163</f>
        <v>0</v>
      </c>
      <c r="S163" s="585"/>
    </row>
    <row r="164" spans="1:19" s="717" customFormat="1" ht="15.75" customHeight="1" x14ac:dyDescent="0.25">
      <c r="A164" s="617" t="s">
        <v>1478</v>
      </c>
      <c r="B164" s="605" t="s">
        <v>1477</v>
      </c>
      <c r="C164" s="624" t="s">
        <v>1005</v>
      </c>
      <c r="D164" s="765">
        <v>0</v>
      </c>
      <c r="E164" s="603">
        <v>0</v>
      </c>
      <c r="F164" s="603">
        <v>0</v>
      </c>
      <c r="G164" s="711">
        <v>0</v>
      </c>
      <c r="H164" s="711">
        <v>0</v>
      </c>
      <c r="I164" s="711">
        <v>0</v>
      </c>
      <c r="J164" s="711">
        <v>0</v>
      </c>
      <c r="K164" s="711">
        <v>0</v>
      </c>
      <c r="L164" s="711">
        <v>0</v>
      </c>
      <c r="M164" s="711">
        <v>0</v>
      </c>
      <c r="N164" s="711">
        <v>0</v>
      </c>
      <c r="O164" s="711">
        <v>0</v>
      </c>
      <c r="P164" s="711">
        <v>0</v>
      </c>
      <c r="Q164" s="765">
        <f>O164+M164+K164+I164+G164</f>
        <v>0</v>
      </c>
      <c r="R164" s="764">
        <f>P164+N164+L164+J164+H164</f>
        <v>0</v>
      </c>
      <c r="S164" s="585"/>
    </row>
    <row r="165" spans="1:19" s="717" customFormat="1" ht="15.75" customHeight="1" thickBot="1" x14ac:dyDescent="0.3">
      <c r="A165" s="695" t="s">
        <v>1476</v>
      </c>
      <c r="B165" s="772" t="s">
        <v>1475</v>
      </c>
      <c r="C165" s="599" t="s">
        <v>856</v>
      </c>
      <c r="D165" s="771">
        <v>0</v>
      </c>
      <c r="E165" s="603">
        <v>0</v>
      </c>
      <c r="F165" s="603">
        <v>0</v>
      </c>
      <c r="G165" s="711">
        <v>0</v>
      </c>
      <c r="H165" s="711">
        <v>0</v>
      </c>
      <c r="I165" s="711">
        <v>0</v>
      </c>
      <c r="J165" s="711">
        <v>0</v>
      </c>
      <c r="K165" s="711">
        <v>0</v>
      </c>
      <c r="L165" s="711">
        <v>0</v>
      </c>
      <c r="M165" s="711">
        <v>0</v>
      </c>
      <c r="N165" s="711">
        <v>0</v>
      </c>
      <c r="O165" s="711">
        <v>0</v>
      </c>
      <c r="P165" s="711">
        <v>0</v>
      </c>
      <c r="Q165" s="765">
        <f>O165+M165+K165+I165+G165</f>
        <v>0</v>
      </c>
      <c r="R165" s="764">
        <f>P165+N165+L165+J165+H165</f>
        <v>0</v>
      </c>
      <c r="S165" s="585"/>
    </row>
    <row r="166" spans="1:19" s="717" customFormat="1" ht="15.75" customHeight="1" thickBot="1" x14ac:dyDescent="0.3">
      <c r="A166" s="720" t="s">
        <v>1474</v>
      </c>
      <c r="B166" s="719"/>
      <c r="C166" s="719"/>
      <c r="D166" s="719"/>
      <c r="E166" s="719"/>
      <c r="F166" s="719"/>
      <c r="G166" s="719"/>
      <c r="H166" s="719"/>
      <c r="I166" s="719"/>
      <c r="J166" s="719"/>
      <c r="K166" s="719"/>
      <c r="L166" s="719"/>
      <c r="M166" s="719"/>
      <c r="N166" s="719"/>
      <c r="O166" s="719"/>
      <c r="P166" s="719"/>
      <c r="Q166" s="719"/>
      <c r="R166" s="718"/>
      <c r="S166" s="585"/>
    </row>
    <row r="167" spans="1:19" s="717" customFormat="1" ht="15.75" customHeight="1" x14ac:dyDescent="0.25">
      <c r="A167" s="705" t="s">
        <v>1473</v>
      </c>
      <c r="B167" s="739" t="s">
        <v>1472</v>
      </c>
      <c r="C167" s="703" t="s">
        <v>1005</v>
      </c>
      <c r="D167" s="738">
        <v>88.783000000000001</v>
      </c>
      <c r="E167" s="738">
        <v>188.59700000000001</v>
      </c>
      <c r="F167" s="738">
        <f>F173+F175+F184</f>
        <v>45.590479999999999</v>
      </c>
      <c r="G167" s="738">
        <f>G173+G175+G184</f>
        <v>68.65679999999999</v>
      </c>
      <c r="H167" s="667">
        <f>H173+H175+H184</f>
        <v>0</v>
      </c>
      <c r="I167" s="738">
        <f>I173+I175+I184</f>
        <v>71.9268</v>
      </c>
      <c r="J167" s="667">
        <f>J173+J175+J184</f>
        <v>0</v>
      </c>
      <c r="K167" s="738">
        <f>K173+K175+K184</f>
        <v>78.11999999999999</v>
      </c>
      <c r="L167" s="667">
        <f>L173+L175+L184</f>
        <v>0</v>
      </c>
      <c r="M167" s="738">
        <f>M173+M175+M184</f>
        <v>79.372799999999998</v>
      </c>
      <c r="N167" s="667">
        <f>N173+N175+N184</f>
        <v>0</v>
      </c>
      <c r="O167" s="738">
        <f>O173+O175+O184</f>
        <v>82.400400000000005</v>
      </c>
      <c r="P167" s="667">
        <f>P173+P175+P184</f>
        <v>0</v>
      </c>
      <c r="Q167" s="738">
        <f>Q173+Q175+Q184</f>
        <v>380.47680000000003</v>
      </c>
      <c r="R167" s="665">
        <f>R173+R175+R184</f>
        <v>0</v>
      </c>
      <c r="S167" s="585"/>
    </row>
    <row r="168" spans="1:19" s="717" customFormat="1" ht="15.75" customHeight="1" x14ac:dyDescent="0.25">
      <c r="A168" s="626" t="s">
        <v>23</v>
      </c>
      <c r="B168" s="770" t="s">
        <v>1471</v>
      </c>
      <c r="C168" s="624" t="s">
        <v>1005</v>
      </c>
      <c r="D168" s="603">
        <v>0</v>
      </c>
      <c r="E168" s="603">
        <v>0</v>
      </c>
      <c r="F168" s="603">
        <v>0</v>
      </c>
      <c r="G168" s="711">
        <v>0</v>
      </c>
      <c r="H168" s="711">
        <v>0</v>
      </c>
      <c r="I168" s="711">
        <v>0</v>
      </c>
      <c r="J168" s="711">
        <v>0</v>
      </c>
      <c r="K168" s="711">
        <v>0</v>
      </c>
      <c r="L168" s="711">
        <v>0</v>
      </c>
      <c r="M168" s="711">
        <v>0</v>
      </c>
      <c r="N168" s="711">
        <v>0</v>
      </c>
      <c r="O168" s="711">
        <v>0</v>
      </c>
      <c r="P168" s="711">
        <v>0</v>
      </c>
      <c r="Q168" s="765">
        <f>O168+M168+K168+I168+G168</f>
        <v>0</v>
      </c>
      <c r="R168" s="764">
        <f>P168+N168+L168+J168+H168</f>
        <v>0</v>
      </c>
      <c r="S168" s="585"/>
    </row>
    <row r="169" spans="1:19" s="717" customFormat="1" ht="15.75" customHeight="1" x14ac:dyDescent="0.25">
      <c r="A169" s="626" t="s">
        <v>1470</v>
      </c>
      <c r="B169" s="605" t="s">
        <v>1073</v>
      </c>
      <c r="C169" s="624" t="s">
        <v>1005</v>
      </c>
      <c r="D169" s="603">
        <v>0</v>
      </c>
      <c r="E169" s="603">
        <v>0</v>
      </c>
      <c r="F169" s="603">
        <v>0</v>
      </c>
      <c r="G169" s="711">
        <v>0</v>
      </c>
      <c r="H169" s="711">
        <v>0</v>
      </c>
      <c r="I169" s="711">
        <v>0</v>
      </c>
      <c r="J169" s="711">
        <v>0</v>
      </c>
      <c r="K169" s="711">
        <v>0</v>
      </c>
      <c r="L169" s="711">
        <v>0</v>
      </c>
      <c r="M169" s="711">
        <v>0</v>
      </c>
      <c r="N169" s="711">
        <v>0</v>
      </c>
      <c r="O169" s="711">
        <v>0</v>
      </c>
      <c r="P169" s="711">
        <v>0</v>
      </c>
      <c r="Q169" s="765">
        <f>O169+M169+K169+I169+G169</f>
        <v>0</v>
      </c>
      <c r="R169" s="764">
        <f>P169+N169+L169+J169+H169</f>
        <v>0</v>
      </c>
      <c r="S169" s="585"/>
    </row>
    <row r="170" spans="1:19" s="717" customFormat="1" ht="15.75" customHeight="1" x14ac:dyDescent="0.25">
      <c r="A170" s="626" t="s">
        <v>1469</v>
      </c>
      <c r="B170" s="605" t="s">
        <v>1071</v>
      </c>
      <c r="C170" s="624" t="s">
        <v>1005</v>
      </c>
      <c r="D170" s="603">
        <v>0</v>
      </c>
      <c r="E170" s="603">
        <v>0</v>
      </c>
      <c r="F170" s="603">
        <v>0</v>
      </c>
      <c r="G170" s="711">
        <v>0</v>
      </c>
      <c r="H170" s="711">
        <v>0</v>
      </c>
      <c r="I170" s="711">
        <v>0</v>
      </c>
      <c r="J170" s="711">
        <v>0</v>
      </c>
      <c r="K170" s="711">
        <v>0</v>
      </c>
      <c r="L170" s="711">
        <v>0</v>
      </c>
      <c r="M170" s="711">
        <v>0</v>
      </c>
      <c r="N170" s="711">
        <v>0</v>
      </c>
      <c r="O170" s="711">
        <v>0</v>
      </c>
      <c r="P170" s="711">
        <v>0</v>
      </c>
      <c r="Q170" s="765">
        <f>O170+M170+K170+I170+G170</f>
        <v>0</v>
      </c>
      <c r="R170" s="764">
        <f>P170+N170+L170+J170+H170</f>
        <v>0</v>
      </c>
      <c r="S170" s="585"/>
    </row>
    <row r="171" spans="1:19" s="717" customFormat="1" ht="15.75" customHeight="1" x14ac:dyDescent="0.25">
      <c r="A171" s="626" t="s">
        <v>1468</v>
      </c>
      <c r="B171" s="605" t="s">
        <v>1069</v>
      </c>
      <c r="C171" s="624" t="s">
        <v>1005</v>
      </c>
      <c r="D171" s="603">
        <v>0</v>
      </c>
      <c r="E171" s="603">
        <v>0</v>
      </c>
      <c r="F171" s="603">
        <v>0</v>
      </c>
      <c r="G171" s="711">
        <v>0</v>
      </c>
      <c r="H171" s="711">
        <v>0</v>
      </c>
      <c r="I171" s="711">
        <v>0</v>
      </c>
      <c r="J171" s="711">
        <v>0</v>
      </c>
      <c r="K171" s="711">
        <v>0</v>
      </c>
      <c r="L171" s="711">
        <v>0</v>
      </c>
      <c r="M171" s="711">
        <v>0</v>
      </c>
      <c r="N171" s="711">
        <v>0</v>
      </c>
      <c r="O171" s="711">
        <v>0</v>
      </c>
      <c r="P171" s="711">
        <v>0</v>
      </c>
      <c r="Q171" s="765">
        <f>O171+M171+K171+I171+G171</f>
        <v>0</v>
      </c>
      <c r="R171" s="764">
        <f>P171+N171+L171+J171+H171</f>
        <v>0</v>
      </c>
      <c r="S171" s="585"/>
    </row>
    <row r="172" spans="1:19" s="717" customFormat="1" ht="15.75" customHeight="1" x14ac:dyDescent="0.25">
      <c r="A172" s="626" t="s">
        <v>22</v>
      </c>
      <c r="B172" s="770" t="s">
        <v>1467</v>
      </c>
      <c r="C172" s="624" t="s">
        <v>1005</v>
      </c>
      <c r="D172" s="603">
        <v>0</v>
      </c>
      <c r="E172" s="603">
        <v>0</v>
      </c>
      <c r="F172" s="603">
        <v>0</v>
      </c>
      <c r="G172" s="711">
        <v>0</v>
      </c>
      <c r="H172" s="711">
        <v>0</v>
      </c>
      <c r="I172" s="711">
        <v>0</v>
      </c>
      <c r="J172" s="711">
        <v>0</v>
      </c>
      <c r="K172" s="711">
        <v>0</v>
      </c>
      <c r="L172" s="711">
        <v>0</v>
      </c>
      <c r="M172" s="711">
        <v>0</v>
      </c>
      <c r="N172" s="711">
        <v>0</v>
      </c>
      <c r="O172" s="711">
        <v>0</v>
      </c>
      <c r="P172" s="711">
        <v>0</v>
      </c>
      <c r="Q172" s="765">
        <f>O172+M172+K172+I172+G172</f>
        <v>0</v>
      </c>
      <c r="R172" s="764">
        <f>P172+N172+L172+J172+H172</f>
        <v>0</v>
      </c>
      <c r="S172" s="585"/>
    </row>
    <row r="173" spans="1:19" s="717" customFormat="1" ht="15.75" customHeight="1" x14ac:dyDescent="0.25">
      <c r="A173" s="623" t="s">
        <v>1466</v>
      </c>
      <c r="B173" s="768" t="s">
        <v>1465</v>
      </c>
      <c r="C173" s="621" t="s">
        <v>1005</v>
      </c>
      <c r="D173" s="767">
        <v>81.668999999999997</v>
      </c>
      <c r="E173" s="767">
        <v>135.07900000000001</v>
      </c>
      <c r="F173" s="767">
        <f>F29*1.18</f>
        <v>45.590479999999999</v>
      </c>
      <c r="G173" s="767">
        <f>G29*1.2</f>
        <v>68.65679999999999</v>
      </c>
      <c r="H173" s="639">
        <f>H29*1.2</f>
        <v>0</v>
      </c>
      <c r="I173" s="767">
        <f>I29*1.2</f>
        <v>71.9268</v>
      </c>
      <c r="J173" s="639">
        <f>J29*1.2</f>
        <v>0</v>
      </c>
      <c r="K173" s="767">
        <f>K29*1.2</f>
        <v>78.11999999999999</v>
      </c>
      <c r="L173" s="639">
        <f>L29*1.2</f>
        <v>0</v>
      </c>
      <c r="M173" s="767">
        <f>M29*1.2</f>
        <v>79.372799999999998</v>
      </c>
      <c r="N173" s="639">
        <f>N29*1.2</f>
        <v>0</v>
      </c>
      <c r="O173" s="767">
        <f>O29*1.2</f>
        <v>82.400400000000005</v>
      </c>
      <c r="P173" s="639">
        <f>P29*1.2</f>
        <v>0</v>
      </c>
      <c r="Q173" s="767">
        <f>Q29*1.2</f>
        <v>380.47680000000003</v>
      </c>
      <c r="R173" s="637">
        <f>R29*1.2</f>
        <v>0</v>
      </c>
      <c r="S173" s="585"/>
    </row>
    <row r="174" spans="1:19" s="717" customFormat="1" ht="15.75" customHeight="1" x14ac:dyDescent="0.25">
      <c r="A174" s="626" t="s">
        <v>1464</v>
      </c>
      <c r="B174" s="770" t="s">
        <v>1463</v>
      </c>
      <c r="C174" s="624" t="s">
        <v>1005</v>
      </c>
      <c r="D174" s="711">
        <v>0</v>
      </c>
      <c r="E174" s="603">
        <v>0</v>
      </c>
      <c r="F174" s="711">
        <v>0</v>
      </c>
      <c r="G174" s="711">
        <v>0</v>
      </c>
      <c r="H174" s="711">
        <v>0</v>
      </c>
      <c r="I174" s="711">
        <v>0</v>
      </c>
      <c r="J174" s="711">
        <v>0</v>
      </c>
      <c r="K174" s="711">
        <v>0</v>
      </c>
      <c r="L174" s="711">
        <v>0</v>
      </c>
      <c r="M174" s="711">
        <v>0</v>
      </c>
      <c r="N174" s="711">
        <v>0</v>
      </c>
      <c r="O174" s="711">
        <v>0</v>
      </c>
      <c r="P174" s="711">
        <v>0</v>
      </c>
      <c r="Q174" s="765">
        <f>O174+M174+K174+I174+G174</f>
        <v>0</v>
      </c>
      <c r="R174" s="764">
        <f>P174+N174+L174+J174+H174</f>
        <v>0</v>
      </c>
      <c r="S174" s="585"/>
    </row>
    <row r="175" spans="1:19" s="717" customFormat="1" ht="15.75" customHeight="1" x14ac:dyDescent="0.25">
      <c r="A175" s="623" t="s">
        <v>1462</v>
      </c>
      <c r="B175" s="768" t="s">
        <v>1461</v>
      </c>
      <c r="C175" s="621" t="s">
        <v>1005</v>
      </c>
      <c r="D175" s="767">
        <v>1.238</v>
      </c>
      <c r="E175" s="767">
        <v>0.17100000000000001</v>
      </c>
      <c r="F175" s="767">
        <v>0</v>
      </c>
      <c r="G175" s="639">
        <v>0</v>
      </c>
      <c r="H175" s="639">
        <v>0</v>
      </c>
      <c r="I175" s="639">
        <v>0</v>
      </c>
      <c r="J175" s="639">
        <v>0</v>
      </c>
      <c r="K175" s="639">
        <v>0</v>
      </c>
      <c r="L175" s="639">
        <v>0</v>
      </c>
      <c r="M175" s="639">
        <v>0</v>
      </c>
      <c r="N175" s="639">
        <v>0</v>
      </c>
      <c r="O175" s="639">
        <v>0</v>
      </c>
      <c r="P175" s="639">
        <v>0</v>
      </c>
      <c r="Q175" s="639">
        <f>O175+M175+K175+I175+G175</f>
        <v>0</v>
      </c>
      <c r="R175" s="637">
        <v>0</v>
      </c>
      <c r="S175" s="585"/>
    </row>
    <row r="176" spans="1:19" s="717" customFormat="1" ht="15.75" customHeight="1" x14ac:dyDescent="0.25">
      <c r="A176" s="626" t="s">
        <v>1460</v>
      </c>
      <c r="B176" s="770" t="s">
        <v>1459</v>
      </c>
      <c r="C176" s="624" t="s">
        <v>1005</v>
      </c>
      <c r="D176" s="711">
        <v>0</v>
      </c>
      <c r="E176" s="603">
        <v>0</v>
      </c>
      <c r="F176" s="711">
        <v>0</v>
      </c>
      <c r="G176" s="711">
        <v>0</v>
      </c>
      <c r="H176" s="711">
        <v>0</v>
      </c>
      <c r="I176" s="711">
        <v>0</v>
      </c>
      <c r="J176" s="711">
        <v>0</v>
      </c>
      <c r="K176" s="711">
        <v>0</v>
      </c>
      <c r="L176" s="711">
        <v>0</v>
      </c>
      <c r="M176" s="711">
        <v>0</v>
      </c>
      <c r="N176" s="711">
        <v>0</v>
      </c>
      <c r="O176" s="711">
        <v>0</v>
      </c>
      <c r="P176" s="711">
        <v>0</v>
      </c>
      <c r="Q176" s="765">
        <f>O176+M176+K176+I176+G176</f>
        <v>0</v>
      </c>
      <c r="R176" s="764">
        <f>P176+N176+L176+J176+H176</f>
        <v>0</v>
      </c>
      <c r="S176" s="585"/>
    </row>
    <row r="177" spans="1:19" s="717" customFormat="1" ht="15.75" customHeight="1" x14ac:dyDescent="0.25">
      <c r="A177" s="626" t="s">
        <v>1458</v>
      </c>
      <c r="B177" s="770" t="s">
        <v>1457</v>
      </c>
      <c r="C177" s="624" t="s">
        <v>1005</v>
      </c>
      <c r="D177" s="711">
        <v>0</v>
      </c>
      <c r="E177" s="603">
        <v>0</v>
      </c>
      <c r="F177" s="711">
        <v>0</v>
      </c>
      <c r="G177" s="711">
        <v>0</v>
      </c>
      <c r="H177" s="711">
        <v>0</v>
      </c>
      <c r="I177" s="711">
        <v>0</v>
      </c>
      <c r="J177" s="711">
        <v>0</v>
      </c>
      <c r="K177" s="711">
        <v>0</v>
      </c>
      <c r="L177" s="711">
        <v>0</v>
      </c>
      <c r="M177" s="711">
        <v>0</v>
      </c>
      <c r="N177" s="711">
        <v>0</v>
      </c>
      <c r="O177" s="711">
        <v>0</v>
      </c>
      <c r="P177" s="711">
        <v>0</v>
      </c>
      <c r="Q177" s="765">
        <f>O177+M177+K177+I177+G177</f>
        <v>0</v>
      </c>
      <c r="R177" s="764">
        <f>P177+N177+L177+J177+H177</f>
        <v>0</v>
      </c>
      <c r="S177" s="585"/>
    </row>
    <row r="178" spans="1:19" s="717" customFormat="1" ht="15.75" customHeight="1" x14ac:dyDescent="0.25">
      <c r="A178" s="626" t="s">
        <v>1456</v>
      </c>
      <c r="B178" s="769" t="s">
        <v>1455</v>
      </c>
      <c r="C178" s="624" t="s">
        <v>1005</v>
      </c>
      <c r="D178" s="711">
        <v>0</v>
      </c>
      <c r="E178" s="603">
        <v>0</v>
      </c>
      <c r="F178" s="711">
        <v>0</v>
      </c>
      <c r="G178" s="711">
        <v>0</v>
      </c>
      <c r="H178" s="711">
        <v>0</v>
      </c>
      <c r="I178" s="711">
        <v>0</v>
      </c>
      <c r="J178" s="711">
        <v>0</v>
      </c>
      <c r="K178" s="711">
        <v>0</v>
      </c>
      <c r="L178" s="711">
        <v>0</v>
      </c>
      <c r="M178" s="711">
        <v>0</v>
      </c>
      <c r="N178" s="711">
        <v>0</v>
      </c>
      <c r="O178" s="711">
        <v>0</v>
      </c>
      <c r="P178" s="711">
        <v>0</v>
      </c>
      <c r="Q178" s="765">
        <f>O178+M178+K178+I178+G178</f>
        <v>0</v>
      </c>
      <c r="R178" s="764">
        <f>P178+N178+L178+J178+H178</f>
        <v>0</v>
      </c>
      <c r="S178" s="585"/>
    </row>
    <row r="179" spans="1:19" s="717" customFormat="1" ht="15.75" customHeight="1" x14ac:dyDescent="0.25">
      <c r="A179" s="626" t="s">
        <v>1454</v>
      </c>
      <c r="B179" s="722" t="s">
        <v>1058</v>
      </c>
      <c r="C179" s="624" t="s">
        <v>1005</v>
      </c>
      <c r="D179" s="711">
        <v>0</v>
      </c>
      <c r="E179" s="603">
        <v>0</v>
      </c>
      <c r="F179" s="711">
        <v>0</v>
      </c>
      <c r="G179" s="711">
        <v>0</v>
      </c>
      <c r="H179" s="711">
        <v>0</v>
      </c>
      <c r="I179" s="711">
        <v>0</v>
      </c>
      <c r="J179" s="711">
        <v>0</v>
      </c>
      <c r="K179" s="711">
        <v>0</v>
      </c>
      <c r="L179" s="711">
        <v>0</v>
      </c>
      <c r="M179" s="711">
        <v>0</v>
      </c>
      <c r="N179" s="711">
        <v>0</v>
      </c>
      <c r="O179" s="711">
        <v>0</v>
      </c>
      <c r="P179" s="711">
        <v>0</v>
      </c>
      <c r="Q179" s="765">
        <f>O179+M179+K179+I179+G179</f>
        <v>0</v>
      </c>
      <c r="R179" s="764">
        <f>P179+N179+L179+J179+H179</f>
        <v>0</v>
      </c>
      <c r="S179" s="585"/>
    </row>
    <row r="180" spans="1:19" s="717" customFormat="1" ht="15.75" customHeight="1" x14ac:dyDescent="0.25">
      <c r="A180" s="626" t="s">
        <v>1453</v>
      </c>
      <c r="B180" s="722" t="s">
        <v>1056</v>
      </c>
      <c r="C180" s="624" t="s">
        <v>1005</v>
      </c>
      <c r="D180" s="711">
        <v>0</v>
      </c>
      <c r="E180" s="603">
        <v>0</v>
      </c>
      <c r="F180" s="711">
        <v>0</v>
      </c>
      <c r="G180" s="711">
        <v>0</v>
      </c>
      <c r="H180" s="711">
        <v>0</v>
      </c>
      <c r="I180" s="711">
        <v>0</v>
      </c>
      <c r="J180" s="711">
        <v>0</v>
      </c>
      <c r="K180" s="711">
        <v>0</v>
      </c>
      <c r="L180" s="711">
        <v>0</v>
      </c>
      <c r="M180" s="711">
        <v>0</v>
      </c>
      <c r="N180" s="711">
        <v>0</v>
      </c>
      <c r="O180" s="711">
        <v>0</v>
      </c>
      <c r="P180" s="711">
        <v>0</v>
      </c>
      <c r="Q180" s="765">
        <f>O180+M180+K180+I180+G180</f>
        <v>0</v>
      </c>
      <c r="R180" s="764">
        <f>P180+N180+L180+J180+H180</f>
        <v>0</v>
      </c>
      <c r="S180" s="585"/>
    </row>
    <row r="181" spans="1:19" s="717" customFormat="1" ht="15.75" customHeight="1" x14ac:dyDescent="0.25">
      <c r="A181" s="626" t="s">
        <v>1452</v>
      </c>
      <c r="B181" s="608" t="s">
        <v>1451</v>
      </c>
      <c r="C181" s="624" t="s">
        <v>1005</v>
      </c>
      <c r="D181" s="711">
        <v>0</v>
      </c>
      <c r="E181" s="603">
        <v>0</v>
      </c>
      <c r="F181" s="711">
        <v>0</v>
      </c>
      <c r="G181" s="711">
        <v>0</v>
      </c>
      <c r="H181" s="711">
        <v>0</v>
      </c>
      <c r="I181" s="711">
        <v>0</v>
      </c>
      <c r="J181" s="711">
        <v>0</v>
      </c>
      <c r="K181" s="711">
        <v>0</v>
      </c>
      <c r="L181" s="711">
        <v>0</v>
      </c>
      <c r="M181" s="711">
        <v>0</v>
      </c>
      <c r="N181" s="711">
        <v>0</v>
      </c>
      <c r="O181" s="711">
        <v>0</v>
      </c>
      <c r="P181" s="711">
        <v>0</v>
      </c>
      <c r="Q181" s="765">
        <f>O181+M181+K181+I181+G181</f>
        <v>0</v>
      </c>
      <c r="R181" s="764">
        <f>P181+N181+L181+J181+H181</f>
        <v>0</v>
      </c>
      <c r="S181" s="585"/>
    </row>
    <row r="182" spans="1:19" s="717" customFormat="1" ht="15.75" customHeight="1" x14ac:dyDescent="0.25">
      <c r="A182" s="626" t="s">
        <v>1450</v>
      </c>
      <c r="B182" s="605" t="s">
        <v>1449</v>
      </c>
      <c r="C182" s="624" t="s">
        <v>1005</v>
      </c>
      <c r="D182" s="711">
        <v>0</v>
      </c>
      <c r="E182" s="603">
        <v>0</v>
      </c>
      <c r="F182" s="711">
        <v>0</v>
      </c>
      <c r="G182" s="711">
        <v>0</v>
      </c>
      <c r="H182" s="711">
        <v>0</v>
      </c>
      <c r="I182" s="711">
        <v>0</v>
      </c>
      <c r="J182" s="711">
        <v>0</v>
      </c>
      <c r="K182" s="711">
        <v>0</v>
      </c>
      <c r="L182" s="711">
        <v>0</v>
      </c>
      <c r="M182" s="711">
        <v>0</v>
      </c>
      <c r="N182" s="711">
        <v>0</v>
      </c>
      <c r="O182" s="711">
        <v>0</v>
      </c>
      <c r="P182" s="711">
        <v>0</v>
      </c>
      <c r="Q182" s="765">
        <f>O182+M182+K182+I182+G182</f>
        <v>0</v>
      </c>
      <c r="R182" s="764">
        <f>P182+N182+L182+J182+H182</f>
        <v>0</v>
      </c>
      <c r="S182" s="585"/>
    </row>
    <row r="183" spans="1:19" s="717" customFormat="1" ht="15.75" customHeight="1" x14ac:dyDescent="0.25">
      <c r="A183" s="626" t="s">
        <v>1448</v>
      </c>
      <c r="B183" s="605" t="s">
        <v>1447</v>
      </c>
      <c r="C183" s="624" t="s">
        <v>1005</v>
      </c>
      <c r="D183" s="711">
        <v>0</v>
      </c>
      <c r="E183" s="603">
        <v>0</v>
      </c>
      <c r="F183" s="711">
        <v>0</v>
      </c>
      <c r="G183" s="711">
        <v>0</v>
      </c>
      <c r="H183" s="711">
        <v>0</v>
      </c>
      <c r="I183" s="711">
        <v>0</v>
      </c>
      <c r="J183" s="711">
        <v>0</v>
      </c>
      <c r="K183" s="711">
        <v>0</v>
      </c>
      <c r="L183" s="711">
        <v>0</v>
      </c>
      <c r="M183" s="711">
        <v>0</v>
      </c>
      <c r="N183" s="711">
        <v>0</v>
      </c>
      <c r="O183" s="711">
        <v>0</v>
      </c>
      <c r="P183" s="711">
        <v>0</v>
      </c>
      <c r="Q183" s="765">
        <f>O183+M183+K183+I183+G183</f>
        <v>0</v>
      </c>
      <c r="R183" s="764">
        <f>P183+N183+L183+J183+H183</f>
        <v>0</v>
      </c>
      <c r="S183" s="585"/>
    </row>
    <row r="184" spans="1:19" s="717" customFormat="1" ht="15.75" customHeight="1" x14ac:dyDescent="0.25">
      <c r="A184" s="623" t="s">
        <v>1446</v>
      </c>
      <c r="B184" s="768" t="s">
        <v>1445</v>
      </c>
      <c r="C184" s="621" t="s">
        <v>1005</v>
      </c>
      <c r="D184" s="767">
        <v>5.8760000000000003</v>
      </c>
      <c r="E184" s="767">
        <v>53.347000000000001</v>
      </c>
      <c r="F184" s="767">
        <f>F37*1.18</f>
        <v>0</v>
      </c>
      <c r="G184" s="639">
        <v>0</v>
      </c>
      <c r="H184" s="639">
        <v>0</v>
      </c>
      <c r="I184" s="639">
        <v>0</v>
      </c>
      <c r="J184" s="639">
        <v>0</v>
      </c>
      <c r="K184" s="639">
        <v>0</v>
      </c>
      <c r="L184" s="639">
        <v>0</v>
      </c>
      <c r="M184" s="639">
        <v>0</v>
      </c>
      <c r="N184" s="639">
        <v>0</v>
      </c>
      <c r="O184" s="639">
        <v>0</v>
      </c>
      <c r="P184" s="639">
        <v>0</v>
      </c>
      <c r="Q184" s="639">
        <f>O184+M184+K184+I184+G184</f>
        <v>0</v>
      </c>
      <c r="R184" s="637">
        <v>0</v>
      </c>
      <c r="S184" s="585"/>
    </row>
    <row r="185" spans="1:19" s="717" customFormat="1" ht="15.75" customHeight="1" x14ac:dyDescent="0.25">
      <c r="A185" s="705" t="s">
        <v>1444</v>
      </c>
      <c r="B185" s="739" t="s">
        <v>1443</v>
      </c>
      <c r="C185" s="703" t="s">
        <v>1005</v>
      </c>
      <c r="D185" s="738">
        <v>76.519000000000005</v>
      </c>
      <c r="E185" s="738">
        <v>104.79599999999999</v>
      </c>
      <c r="F185" s="738">
        <f>F190+F194+F195+F196+F198+F199+F200+F202</f>
        <v>40.804479979999996</v>
      </c>
      <c r="G185" s="738">
        <f>G190+G194+G195+G196+G198+G199+G200+G202+G191</f>
        <v>62.404799999999994</v>
      </c>
      <c r="H185" s="738">
        <f>H190+H194+H195+H196+H198+H199+H200+H202+H191</f>
        <v>0</v>
      </c>
      <c r="I185" s="738">
        <f>I190+I194+I195+I196+I198+I199+I200+I202+I191</f>
        <v>65.655799999999999</v>
      </c>
      <c r="J185" s="738">
        <f>J190+J194+J195+J196+J198+J199+J200+J202+J191</f>
        <v>0</v>
      </c>
      <c r="K185" s="738">
        <f>K190+K194+K195+K196+K198+K199+K200+K202+K191</f>
        <v>71.867999999999995</v>
      </c>
      <c r="L185" s="738">
        <f>L190+L194+L195+L196+L198+L199+L200+L202+L191</f>
        <v>0</v>
      </c>
      <c r="M185" s="738">
        <f>M190+M194+M195+M196+M198+M199+M200+M202+M191</f>
        <v>73.447800000000001</v>
      </c>
      <c r="N185" s="738">
        <f>N190+N194+N195+N196+N198+N199+N200+N202+N191</f>
        <v>0</v>
      </c>
      <c r="O185" s="738">
        <f>O190+O194+O195+O196+O198+O199+O200+O202+O191</f>
        <v>75.919399999999996</v>
      </c>
      <c r="P185" s="738">
        <f>P190+P194+P195+P196+P198+P199+P200+P202+P191</f>
        <v>0</v>
      </c>
      <c r="Q185" s="738">
        <f>Q190+Q194+Q195+Q196+Q198+Q199+Q200+Q202+Q191</f>
        <v>349.29579999999999</v>
      </c>
      <c r="R185" s="665">
        <f>R190+R194+R195+R196+R198+R199+R200+R202+R191</f>
        <v>0</v>
      </c>
      <c r="S185" s="585"/>
    </row>
    <row r="186" spans="1:19" s="717" customFormat="1" ht="15.75" customHeight="1" x14ac:dyDescent="0.25">
      <c r="A186" s="623" t="s">
        <v>1442</v>
      </c>
      <c r="B186" s="622" t="s">
        <v>1441</v>
      </c>
      <c r="C186" s="621" t="s">
        <v>1005</v>
      </c>
      <c r="D186" s="766">
        <v>0</v>
      </c>
      <c r="E186" s="620">
        <v>0</v>
      </c>
      <c r="F186" s="766">
        <v>0</v>
      </c>
      <c r="G186" s="766">
        <f>G54*1.2</f>
        <v>0</v>
      </c>
      <c r="H186" s="639">
        <v>0</v>
      </c>
      <c r="I186" s="766">
        <f>I54*1.2</f>
        <v>0</v>
      </c>
      <c r="J186" s="639">
        <v>0</v>
      </c>
      <c r="K186" s="766">
        <f>K54*1.2</f>
        <v>0</v>
      </c>
      <c r="L186" s="639">
        <v>0</v>
      </c>
      <c r="M186" s="766">
        <f>M54*1.2</f>
        <v>0</v>
      </c>
      <c r="N186" s="639">
        <v>0</v>
      </c>
      <c r="O186" s="766">
        <f>O54*1.2</f>
        <v>0</v>
      </c>
      <c r="P186" s="639">
        <v>0</v>
      </c>
      <c r="Q186" s="766">
        <f>Q54*1.2</f>
        <v>0</v>
      </c>
      <c r="R186" s="659">
        <f>F186</f>
        <v>0</v>
      </c>
      <c r="S186" s="585"/>
    </row>
    <row r="187" spans="1:19" s="717" customFormat="1" ht="15.75" customHeight="1" x14ac:dyDescent="0.25">
      <c r="A187" s="626" t="s">
        <v>1440</v>
      </c>
      <c r="B187" s="608" t="s">
        <v>1439</v>
      </c>
      <c r="C187" s="624" t="s">
        <v>1005</v>
      </c>
      <c r="D187" s="711">
        <v>0</v>
      </c>
      <c r="E187" s="727"/>
      <c r="F187" s="603">
        <v>0</v>
      </c>
      <c r="G187" s="711">
        <v>0</v>
      </c>
      <c r="H187" s="711">
        <v>0</v>
      </c>
      <c r="I187" s="711">
        <v>0</v>
      </c>
      <c r="J187" s="711">
        <v>0</v>
      </c>
      <c r="K187" s="711">
        <v>0</v>
      </c>
      <c r="L187" s="711">
        <v>0</v>
      </c>
      <c r="M187" s="711">
        <v>0</v>
      </c>
      <c r="N187" s="711">
        <v>0</v>
      </c>
      <c r="O187" s="711">
        <v>0</v>
      </c>
      <c r="P187" s="711">
        <v>0</v>
      </c>
      <c r="Q187" s="765">
        <f>O187+M187+K187+I187+G187</f>
        <v>0</v>
      </c>
      <c r="R187" s="764">
        <f>P187+N187+L187+J187+H187</f>
        <v>0</v>
      </c>
      <c r="S187" s="585"/>
    </row>
    <row r="188" spans="1:19" s="717" customFormat="1" ht="15.75" customHeight="1" x14ac:dyDescent="0.25">
      <c r="A188" s="626" t="s">
        <v>1438</v>
      </c>
      <c r="B188" s="605" t="s">
        <v>1272</v>
      </c>
      <c r="C188" s="624" t="s">
        <v>1005</v>
      </c>
      <c r="D188" s="711">
        <v>0</v>
      </c>
      <c r="E188" s="603">
        <v>0</v>
      </c>
      <c r="F188" s="603">
        <v>0</v>
      </c>
      <c r="G188" s="711">
        <v>0</v>
      </c>
      <c r="H188" s="711">
        <v>0</v>
      </c>
      <c r="I188" s="711">
        <v>0</v>
      </c>
      <c r="J188" s="711">
        <v>0</v>
      </c>
      <c r="K188" s="711">
        <v>0</v>
      </c>
      <c r="L188" s="711">
        <v>0</v>
      </c>
      <c r="M188" s="711">
        <v>0</v>
      </c>
      <c r="N188" s="711">
        <v>0</v>
      </c>
      <c r="O188" s="711">
        <v>0</v>
      </c>
      <c r="P188" s="711">
        <v>0</v>
      </c>
      <c r="Q188" s="765">
        <f>O188+M188+K188+I188+G188</f>
        <v>0</v>
      </c>
      <c r="R188" s="764">
        <f>P188+N188+L188+J188+H188</f>
        <v>0</v>
      </c>
      <c r="S188" s="585"/>
    </row>
    <row r="189" spans="1:19" s="717" customFormat="1" ht="15.75" customHeight="1" x14ac:dyDescent="0.25">
      <c r="A189" s="626" t="s">
        <v>1437</v>
      </c>
      <c r="B189" s="605" t="s">
        <v>1436</v>
      </c>
      <c r="C189" s="624" t="s">
        <v>1005</v>
      </c>
      <c r="D189" s="711">
        <v>0</v>
      </c>
      <c r="E189" s="603">
        <v>0</v>
      </c>
      <c r="F189" s="603">
        <v>0</v>
      </c>
      <c r="G189" s="711">
        <v>0</v>
      </c>
      <c r="H189" s="711">
        <v>0</v>
      </c>
      <c r="I189" s="711">
        <v>0</v>
      </c>
      <c r="J189" s="711">
        <v>0</v>
      </c>
      <c r="K189" s="711">
        <v>0</v>
      </c>
      <c r="L189" s="711">
        <v>0</v>
      </c>
      <c r="M189" s="711">
        <v>0</v>
      </c>
      <c r="N189" s="711">
        <v>0</v>
      </c>
      <c r="O189" s="711">
        <v>0</v>
      </c>
      <c r="P189" s="711">
        <v>0</v>
      </c>
      <c r="Q189" s="765">
        <f>O189+M189+K189+I189+G189</f>
        <v>0</v>
      </c>
      <c r="R189" s="764">
        <f>P189+N189+L189+J189+H189</f>
        <v>0</v>
      </c>
      <c r="S189" s="585"/>
    </row>
    <row r="190" spans="1:19" s="717" customFormat="1" ht="15.75" customHeight="1" x14ac:dyDescent="0.25">
      <c r="A190" s="623" t="s">
        <v>1435</v>
      </c>
      <c r="B190" s="726" t="s">
        <v>1434</v>
      </c>
      <c r="C190" s="621" t="s">
        <v>1005</v>
      </c>
      <c r="D190" s="751">
        <v>11.731</v>
      </c>
      <c r="E190" s="751">
        <v>17.119</v>
      </c>
      <c r="F190" s="758">
        <f>F57*1.2</f>
        <v>0</v>
      </c>
      <c r="G190" s="758">
        <f>G57*1.2</f>
        <v>17.378399999999999</v>
      </c>
      <c r="H190" s="620">
        <f>H57*1.2</f>
        <v>0</v>
      </c>
      <c r="I190" s="758">
        <f>I57*1.2</f>
        <v>18.0732</v>
      </c>
      <c r="J190" s="620">
        <f>J57*1.2</f>
        <v>0</v>
      </c>
      <c r="K190" s="758">
        <f>K57*1.2</f>
        <v>18.7956</v>
      </c>
      <c r="L190" s="620">
        <f>L57*1.2</f>
        <v>0</v>
      </c>
      <c r="M190" s="758">
        <f>M57*1.2</f>
        <v>19.547999999999998</v>
      </c>
      <c r="N190" s="620">
        <f>N57*1.2</f>
        <v>0</v>
      </c>
      <c r="O190" s="758">
        <f>O57*1.2</f>
        <v>20.330400000000001</v>
      </c>
      <c r="P190" s="620">
        <f>P57*1.2</f>
        <v>0</v>
      </c>
      <c r="Q190" s="758">
        <f>Q57*1.2</f>
        <v>94.125599999999977</v>
      </c>
      <c r="R190" s="659">
        <f>R57*1.2</f>
        <v>0</v>
      </c>
      <c r="S190" s="585"/>
    </row>
    <row r="191" spans="1:19" s="717" customFormat="1" ht="15.75" customHeight="1" x14ac:dyDescent="0.25">
      <c r="A191" s="626" t="s">
        <v>1433</v>
      </c>
      <c r="B191" s="608" t="s">
        <v>1432</v>
      </c>
      <c r="C191" s="624" t="s">
        <v>1005</v>
      </c>
      <c r="D191" s="603">
        <v>0</v>
      </c>
      <c r="E191" s="727">
        <v>0</v>
      </c>
      <c r="F191" s="603">
        <v>0</v>
      </c>
      <c r="G191" s="711">
        <v>0</v>
      </c>
      <c r="H191" s="711">
        <v>0</v>
      </c>
      <c r="I191" s="711">
        <v>0</v>
      </c>
      <c r="J191" s="711">
        <v>0</v>
      </c>
      <c r="K191" s="711">
        <v>0</v>
      </c>
      <c r="L191" s="711">
        <v>0</v>
      </c>
      <c r="M191" s="711">
        <v>0</v>
      </c>
      <c r="N191" s="711">
        <v>0</v>
      </c>
      <c r="O191" s="711">
        <v>0</v>
      </c>
      <c r="P191" s="711">
        <v>0</v>
      </c>
      <c r="Q191" s="765">
        <f>O191+M191+K191+I191+G191</f>
        <v>0</v>
      </c>
      <c r="R191" s="764">
        <f>P191+N191+L191+J191+H191</f>
        <v>0</v>
      </c>
      <c r="S191" s="585"/>
    </row>
    <row r="192" spans="1:19" s="717" customFormat="1" ht="15.75" customHeight="1" x14ac:dyDescent="0.25">
      <c r="A192" s="626" t="s">
        <v>1431</v>
      </c>
      <c r="B192" s="608" t="s">
        <v>1430</v>
      </c>
      <c r="C192" s="624" t="s">
        <v>1005</v>
      </c>
      <c r="D192" s="603">
        <v>0</v>
      </c>
      <c r="E192" s="603">
        <v>1.4E-2</v>
      </c>
      <c r="F192" s="603">
        <v>0</v>
      </c>
      <c r="G192" s="711">
        <v>0</v>
      </c>
      <c r="H192" s="711">
        <v>0</v>
      </c>
      <c r="I192" s="711">
        <v>0</v>
      </c>
      <c r="J192" s="711">
        <v>0</v>
      </c>
      <c r="K192" s="711">
        <v>0</v>
      </c>
      <c r="L192" s="711">
        <v>0</v>
      </c>
      <c r="M192" s="711">
        <v>0</v>
      </c>
      <c r="N192" s="711">
        <v>0</v>
      </c>
      <c r="O192" s="711">
        <v>0</v>
      </c>
      <c r="P192" s="711">
        <v>0</v>
      </c>
      <c r="Q192" s="765">
        <f>O192+M192+K192+I192+G192</f>
        <v>0</v>
      </c>
      <c r="R192" s="764">
        <f>P192+N192+L192+J192+H192</f>
        <v>0</v>
      </c>
      <c r="S192" s="585"/>
    </row>
    <row r="193" spans="1:19" s="717" customFormat="1" ht="15.75" customHeight="1" x14ac:dyDescent="0.25">
      <c r="A193" s="626" t="s">
        <v>1429</v>
      </c>
      <c r="B193" s="608" t="s">
        <v>1428</v>
      </c>
      <c r="C193" s="624" t="s">
        <v>1005</v>
      </c>
      <c r="D193" s="603">
        <v>0</v>
      </c>
      <c r="E193" s="603">
        <v>0</v>
      </c>
      <c r="F193" s="603">
        <v>0</v>
      </c>
      <c r="G193" s="711">
        <v>0</v>
      </c>
      <c r="H193" s="711">
        <v>0</v>
      </c>
      <c r="I193" s="711">
        <v>0</v>
      </c>
      <c r="J193" s="711">
        <v>0</v>
      </c>
      <c r="K193" s="711">
        <v>0</v>
      </c>
      <c r="L193" s="711">
        <v>0</v>
      </c>
      <c r="M193" s="711">
        <v>0</v>
      </c>
      <c r="N193" s="711">
        <v>0</v>
      </c>
      <c r="O193" s="711">
        <v>0</v>
      </c>
      <c r="P193" s="711">
        <v>0</v>
      </c>
      <c r="Q193" s="765">
        <f>O193+M193+K193+I193+G193</f>
        <v>0</v>
      </c>
      <c r="R193" s="764">
        <f>P193+N193+L193+J193+H193</f>
        <v>0</v>
      </c>
      <c r="S193" s="585"/>
    </row>
    <row r="194" spans="1:19" s="717" customFormat="1" ht="15.75" customHeight="1" x14ac:dyDescent="0.25">
      <c r="A194" s="623" t="s">
        <v>1427</v>
      </c>
      <c r="B194" s="622" t="s">
        <v>1426</v>
      </c>
      <c r="C194" s="621" t="s">
        <v>1005</v>
      </c>
      <c r="D194" s="758">
        <v>28.039000000000001</v>
      </c>
      <c r="E194" s="758">
        <v>25.187999999999999</v>
      </c>
      <c r="F194" s="758">
        <f>9.43*1.18</f>
        <v>11.1274</v>
      </c>
      <c r="G194" s="758">
        <v>16.851599999999998</v>
      </c>
      <c r="H194" s="639">
        <v>0</v>
      </c>
      <c r="I194" s="758">
        <v>17.526</v>
      </c>
      <c r="J194" s="639">
        <v>0</v>
      </c>
      <c r="K194" s="758">
        <v>18.226800000000001</v>
      </c>
      <c r="L194" s="639">
        <v>0</v>
      </c>
      <c r="M194" s="758">
        <v>18.956399999999999</v>
      </c>
      <c r="N194" s="639">
        <v>0</v>
      </c>
      <c r="O194" s="758">
        <v>19.714799999999997</v>
      </c>
      <c r="P194" s="639">
        <v>0</v>
      </c>
      <c r="Q194" s="758">
        <f>O194+M194+K194+I194+G194</f>
        <v>91.275599999999997</v>
      </c>
      <c r="R194" s="659">
        <f>P194+N194+L194+J194+H194</f>
        <v>0</v>
      </c>
      <c r="S194" s="585"/>
    </row>
    <row r="195" spans="1:19" s="717" customFormat="1" ht="15.75" customHeight="1" x14ac:dyDescent="0.25">
      <c r="A195" s="623" t="s">
        <v>1425</v>
      </c>
      <c r="B195" s="622" t="s">
        <v>1424</v>
      </c>
      <c r="C195" s="621" t="s">
        <v>1005</v>
      </c>
      <c r="D195" s="758">
        <v>7.78</v>
      </c>
      <c r="E195" s="758">
        <v>7.9450000000000003</v>
      </c>
      <c r="F195" s="758">
        <f>2.864896*1.18</f>
        <v>3.3805772799999998</v>
      </c>
      <c r="G195" s="758">
        <v>4.6116000000000001</v>
      </c>
      <c r="H195" s="639">
        <v>0</v>
      </c>
      <c r="I195" s="758">
        <v>4.7963999999999993</v>
      </c>
      <c r="J195" s="639">
        <v>0</v>
      </c>
      <c r="K195" s="758">
        <v>4.9883999999999995</v>
      </c>
      <c r="L195" s="639">
        <v>0</v>
      </c>
      <c r="M195" s="758">
        <v>5.1876000000000007</v>
      </c>
      <c r="N195" s="639">
        <v>0</v>
      </c>
      <c r="O195" s="758">
        <v>5.3952</v>
      </c>
      <c r="P195" s="639">
        <v>0</v>
      </c>
      <c r="Q195" s="758">
        <f>O195+M195+K195+I195+G195</f>
        <v>24.979199999999999</v>
      </c>
      <c r="R195" s="659">
        <f>P195+N195+L195+J195+H195</f>
        <v>0</v>
      </c>
      <c r="S195" s="585"/>
    </row>
    <row r="196" spans="1:19" s="717" customFormat="1" ht="15.75" customHeight="1" x14ac:dyDescent="0.25">
      <c r="A196" s="623" t="s">
        <v>1423</v>
      </c>
      <c r="B196" s="622" t="s">
        <v>1422</v>
      </c>
      <c r="C196" s="621" t="s">
        <v>1005</v>
      </c>
      <c r="D196" s="758">
        <v>14.56</v>
      </c>
      <c r="E196" s="758">
        <v>9.4860000000000007</v>
      </c>
      <c r="F196" s="758">
        <f>(F70*1.18)+F197</f>
        <v>0.72687999999999997</v>
      </c>
      <c r="G196" s="758">
        <f>(G130+G70)*1.2</f>
        <v>2.0291999999999999</v>
      </c>
      <c r="H196" s="620">
        <f>(H130+H70)*1.2</f>
        <v>0</v>
      </c>
      <c r="I196" s="758">
        <f>(I130+I70)*1.2</f>
        <v>2.8380000000000001</v>
      </c>
      <c r="J196" s="620">
        <f>(J130+J70)*1.2</f>
        <v>0</v>
      </c>
      <c r="K196" s="758">
        <f>(K130+K70)*1.2</f>
        <v>6.51</v>
      </c>
      <c r="L196" s="620">
        <f>(L130+L70)*1.2</f>
        <v>0</v>
      </c>
      <c r="M196" s="758">
        <f>(M130+M70)*1.2</f>
        <v>5.4492000000000003</v>
      </c>
      <c r="N196" s="620">
        <f>(N130+N70)*1.2</f>
        <v>0</v>
      </c>
      <c r="O196" s="758">
        <f>(O130+O70)*1.2</f>
        <v>5.1779999999999999</v>
      </c>
      <c r="P196" s="620">
        <f>(P130+P70)*1.2</f>
        <v>0</v>
      </c>
      <c r="Q196" s="758">
        <f>O196+M196+K196+I196+G196</f>
        <v>22.0044</v>
      </c>
      <c r="R196" s="659">
        <f>P196+N196+L196+J196+H196</f>
        <v>0</v>
      </c>
      <c r="S196" s="585"/>
    </row>
    <row r="197" spans="1:19" s="717" customFormat="1" ht="15.75" customHeight="1" x14ac:dyDescent="0.25">
      <c r="A197" s="623" t="s">
        <v>1421</v>
      </c>
      <c r="B197" s="726" t="s">
        <v>1420</v>
      </c>
      <c r="C197" s="621" t="s">
        <v>1005</v>
      </c>
      <c r="D197" s="758">
        <v>3.5150000000000001</v>
      </c>
      <c r="E197" s="758">
        <v>3.3330000000000002</v>
      </c>
      <c r="F197" s="758">
        <f>F130*1.18</f>
        <v>0.34809999999999997</v>
      </c>
      <c r="G197" s="758">
        <f>G130*1.2</f>
        <v>1.9967999999999999</v>
      </c>
      <c r="H197" s="620">
        <f>H130*1.2</f>
        <v>0</v>
      </c>
      <c r="I197" s="758">
        <f>I130*1.2</f>
        <v>2.8056000000000001</v>
      </c>
      <c r="J197" s="620">
        <f>J130*1.2</f>
        <v>0</v>
      </c>
      <c r="K197" s="758">
        <f>K130*1.2</f>
        <v>6.4775999999999998</v>
      </c>
      <c r="L197" s="620">
        <f>L130*1.2</f>
        <v>0</v>
      </c>
      <c r="M197" s="758">
        <f>M130*1.2</f>
        <v>5.4168000000000003</v>
      </c>
      <c r="N197" s="620">
        <f>N130*1.2</f>
        <v>0</v>
      </c>
      <c r="O197" s="758">
        <f>O130*1.2</f>
        <v>5.1456</v>
      </c>
      <c r="P197" s="620">
        <f>P130*1.2</f>
        <v>0</v>
      </c>
      <c r="Q197" s="758">
        <f>O197+M197+K197+I197+G197</f>
        <v>21.842399999999998</v>
      </c>
      <c r="R197" s="659">
        <f>P197+N197+L197+J197+H197</f>
        <v>0</v>
      </c>
      <c r="S197" s="585"/>
    </row>
    <row r="198" spans="1:19" s="717" customFormat="1" ht="15.75" customHeight="1" x14ac:dyDescent="0.25">
      <c r="A198" s="623" t="s">
        <v>1419</v>
      </c>
      <c r="B198" s="622" t="s">
        <v>1418</v>
      </c>
      <c r="C198" s="621" t="s">
        <v>1005</v>
      </c>
      <c r="D198" s="758">
        <v>6.2039999999999997</v>
      </c>
      <c r="E198" s="758">
        <v>10.272</v>
      </c>
      <c r="F198" s="758">
        <f>F60*1.18</f>
        <v>6.8746799999999988</v>
      </c>
      <c r="G198" s="758">
        <f>G60*1.2</f>
        <v>2.8943999999999996</v>
      </c>
      <c r="H198" s="620">
        <f>H60*1.2</f>
        <v>0</v>
      </c>
      <c r="I198" s="758">
        <f>I60*1.2</f>
        <v>3.0371999999999999</v>
      </c>
      <c r="J198" s="620">
        <f>J60*1.2</f>
        <v>0</v>
      </c>
      <c r="K198" s="758">
        <f>K60*1.2</f>
        <v>3.1859999999999995</v>
      </c>
      <c r="L198" s="620">
        <f>L60*1.2</f>
        <v>0</v>
      </c>
      <c r="M198" s="758">
        <f>M60*1.2</f>
        <v>3.3395999999999999</v>
      </c>
      <c r="N198" s="620">
        <f>N60*1.2</f>
        <v>0</v>
      </c>
      <c r="O198" s="758">
        <f>O60*1.2</f>
        <v>3.4943999999999997</v>
      </c>
      <c r="P198" s="620">
        <f>P60*1.2</f>
        <v>0</v>
      </c>
      <c r="Q198" s="758">
        <f>O198+M198+K198+I198+G198</f>
        <v>15.951599999999999</v>
      </c>
      <c r="R198" s="659">
        <f>P198+N198+L198+J198+H198</f>
        <v>0</v>
      </c>
      <c r="S198" s="585"/>
    </row>
    <row r="199" spans="1:19" s="717" customFormat="1" ht="15.75" customHeight="1" x14ac:dyDescent="0.25">
      <c r="A199" s="623" t="s">
        <v>1417</v>
      </c>
      <c r="B199" s="622" t="s">
        <v>1416</v>
      </c>
      <c r="C199" s="621" t="s">
        <v>1005</v>
      </c>
      <c r="D199" s="758">
        <v>5.1310000000000002</v>
      </c>
      <c r="E199" s="758">
        <v>8.4179999999999993</v>
      </c>
      <c r="F199" s="758">
        <f>(F67*1.18)</f>
        <v>0</v>
      </c>
      <c r="G199" s="620">
        <f>G67*1.2</f>
        <v>0</v>
      </c>
      <c r="H199" s="620">
        <f>H67*1.2</f>
        <v>0</v>
      </c>
      <c r="I199" s="620">
        <f>I67*1.2</f>
        <v>0</v>
      </c>
      <c r="J199" s="620">
        <f>J67*1.2</f>
        <v>0</v>
      </c>
      <c r="K199" s="620">
        <f>K67*1.2</f>
        <v>0</v>
      </c>
      <c r="L199" s="620">
        <f>L67*1.2</f>
        <v>0</v>
      </c>
      <c r="M199" s="620">
        <f>M67*1.2</f>
        <v>0</v>
      </c>
      <c r="N199" s="620">
        <f>N67*1.2</f>
        <v>0</v>
      </c>
      <c r="O199" s="620">
        <f>O67*1.2</f>
        <v>0</v>
      </c>
      <c r="P199" s="620">
        <f>P67*1.2</f>
        <v>0</v>
      </c>
      <c r="Q199" s="620">
        <f>O199+M199+K199+I199+G199</f>
        <v>0</v>
      </c>
      <c r="R199" s="659">
        <f>P199+N199+L199+J199+H199</f>
        <v>0</v>
      </c>
      <c r="S199" s="585"/>
    </row>
    <row r="200" spans="1:19" s="717" customFormat="1" ht="15.75" customHeight="1" x14ac:dyDescent="0.25">
      <c r="A200" s="623" t="s">
        <v>1415</v>
      </c>
      <c r="B200" s="622" t="s">
        <v>1414</v>
      </c>
      <c r="C200" s="621" t="s">
        <v>1005</v>
      </c>
      <c r="D200" s="758">
        <v>2.0329999999999999</v>
      </c>
      <c r="E200" s="758">
        <v>5.13</v>
      </c>
      <c r="F200" s="758">
        <f>F75*1.18</f>
        <v>0</v>
      </c>
      <c r="G200" s="620">
        <f>G75*1.2</f>
        <v>0</v>
      </c>
      <c r="H200" s="620">
        <f>H75*1.2</f>
        <v>0</v>
      </c>
      <c r="I200" s="620">
        <f>I75*1.2</f>
        <v>0</v>
      </c>
      <c r="J200" s="620">
        <f>J75*1.2</f>
        <v>0</v>
      </c>
      <c r="K200" s="620">
        <f>K75*1.2</f>
        <v>0</v>
      </c>
      <c r="L200" s="620">
        <f>L75*1.2</f>
        <v>0</v>
      </c>
      <c r="M200" s="620">
        <f>M75*1.2</f>
        <v>0</v>
      </c>
      <c r="N200" s="620">
        <f>N75*1.2</f>
        <v>0</v>
      </c>
      <c r="O200" s="620">
        <f>O75*1.2</f>
        <v>0</v>
      </c>
      <c r="P200" s="620">
        <f>P75*1.2</f>
        <v>0</v>
      </c>
      <c r="Q200" s="620">
        <f>O200+M200+K200+I200+G200</f>
        <v>0</v>
      </c>
      <c r="R200" s="659">
        <f>P200+N200+L200+J200+H200</f>
        <v>0</v>
      </c>
      <c r="S200" s="585"/>
    </row>
    <row r="201" spans="1:19" s="717" customFormat="1" ht="15.75" customHeight="1" x14ac:dyDescent="0.25">
      <c r="A201" s="626" t="s">
        <v>1413</v>
      </c>
      <c r="B201" s="608" t="s">
        <v>1412</v>
      </c>
      <c r="C201" s="624" t="s">
        <v>1005</v>
      </c>
      <c r="D201" s="727">
        <v>0.214</v>
      </c>
      <c r="E201" s="603">
        <v>0</v>
      </c>
      <c r="F201" s="711">
        <v>0</v>
      </c>
      <c r="G201" s="765">
        <v>0</v>
      </c>
      <c r="H201" s="711">
        <v>0</v>
      </c>
      <c r="I201" s="711">
        <v>0</v>
      </c>
      <c r="J201" s="711">
        <v>0</v>
      </c>
      <c r="K201" s="711">
        <v>0</v>
      </c>
      <c r="L201" s="711">
        <v>0</v>
      </c>
      <c r="M201" s="711">
        <v>0</v>
      </c>
      <c r="N201" s="711">
        <v>0</v>
      </c>
      <c r="O201" s="711">
        <v>0</v>
      </c>
      <c r="P201" s="711">
        <v>0</v>
      </c>
      <c r="Q201" s="765">
        <f>O201+M201+K201+I201+G201</f>
        <v>0</v>
      </c>
      <c r="R201" s="764">
        <f>P201+N201+L201+J201+H201</f>
        <v>0</v>
      </c>
      <c r="S201" s="585"/>
    </row>
    <row r="202" spans="1:19" s="717" customFormat="1" ht="15.75" customHeight="1" x14ac:dyDescent="0.25">
      <c r="A202" s="623" t="s">
        <v>1411</v>
      </c>
      <c r="B202" s="622" t="s">
        <v>1410</v>
      </c>
      <c r="C202" s="621" t="s">
        <v>1005</v>
      </c>
      <c r="D202" s="758">
        <v>0.82699999999999996</v>
      </c>
      <c r="E202" s="758">
        <v>21.224</v>
      </c>
      <c r="F202" s="758">
        <f>(F76+F77+F108)*1.18-0.0021573</f>
        <v>18.694942699999999</v>
      </c>
      <c r="G202" s="758">
        <f>(G74+G76+G78+G103)*1.2</f>
        <v>18.639599999999998</v>
      </c>
      <c r="H202" s="620">
        <f>(H74+H76+H78+H103)*1.2</f>
        <v>0</v>
      </c>
      <c r="I202" s="758">
        <f>(I74+I76+I78+I103)*1.2+0.0002</f>
        <v>19.384999999999998</v>
      </c>
      <c r="J202" s="620">
        <f>(J74+J76+J78+J103)*1.2</f>
        <v>0</v>
      </c>
      <c r="K202" s="758">
        <f>(K74+K76+K78+K103)*1.2</f>
        <v>20.161199999999997</v>
      </c>
      <c r="L202" s="620">
        <f>(L74+L76+L78+L103)*1.2</f>
        <v>0</v>
      </c>
      <c r="M202" s="758">
        <f>(M74+M76+M78+M103)*1.2-0.0006</f>
        <v>20.966999999999999</v>
      </c>
      <c r="N202" s="620">
        <f>(N74+N76+N78+N103)*1.2</f>
        <v>0</v>
      </c>
      <c r="O202" s="758">
        <f>(O74+O76+O78+O103)*1.2+0.0002</f>
        <v>21.8066</v>
      </c>
      <c r="P202" s="620">
        <f>(P74+P76+P78+P103)*1.2</f>
        <v>0</v>
      </c>
      <c r="Q202" s="758">
        <f>O202+M202+K202+I202+G202</f>
        <v>100.95939999999999</v>
      </c>
      <c r="R202" s="659">
        <f>P202+N202+L202+J202+H202</f>
        <v>0</v>
      </c>
      <c r="S202" s="585"/>
    </row>
    <row r="203" spans="1:19" s="717" customFormat="1" ht="15.75" customHeight="1" x14ac:dyDescent="0.25">
      <c r="A203" s="705" t="s">
        <v>1409</v>
      </c>
      <c r="B203" s="739" t="s">
        <v>1408</v>
      </c>
      <c r="C203" s="703" t="s">
        <v>1005</v>
      </c>
      <c r="D203" s="737">
        <v>0</v>
      </c>
      <c r="E203" s="667">
        <v>0</v>
      </c>
      <c r="F203" s="737">
        <v>0</v>
      </c>
      <c r="G203" s="737">
        <v>0</v>
      </c>
      <c r="H203" s="737">
        <v>0</v>
      </c>
      <c r="I203" s="737">
        <v>0</v>
      </c>
      <c r="J203" s="737">
        <v>0</v>
      </c>
      <c r="K203" s="737">
        <v>0</v>
      </c>
      <c r="L203" s="737">
        <v>0</v>
      </c>
      <c r="M203" s="737">
        <v>0</v>
      </c>
      <c r="N203" s="737">
        <v>0</v>
      </c>
      <c r="O203" s="737">
        <v>0</v>
      </c>
      <c r="P203" s="737">
        <v>0</v>
      </c>
      <c r="Q203" s="737">
        <v>0</v>
      </c>
      <c r="R203" s="745">
        <v>0</v>
      </c>
      <c r="S203" s="585">
        <v>0</v>
      </c>
    </row>
    <row r="204" spans="1:19" s="717" customFormat="1" ht="15.75" customHeight="1" x14ac:dyDescent="0.25">
      <c r="A204" s="626" t="s">
        <v>1407</v>
      </c>
      <c r="B204" s="608" t="s">
        <v>1406</v>
      </c>
      <c r="C204" s="624" t="s">
        <v>1005</v>
      </c>
      <c r="D204" s="603">
        <v>0</v>
      </c>
      <c r="E204" s="603">
        <v>0</v>
      </c>
      <c r="F204" s="603">
        <v>0</v>
      </c>
      <c r="G204" s="711">
        <v>0</v>
      </c>
      <c r="H204" s="711">
        <v>0</v>
      </c>
      <c r="I204" s="711">
        <v>0</v>
      </c>
      <c r="J204" s="711">
        <v>0</v>
      </c>
      <c r="K204" s="711">
        <v>0</v>
      </c>
      <c r="L204" s="711">
        <v>0</v>
      </c>
      <c r="M204" s="711">
        <v>0</v>
      </c>
      <c r="N204" s="711">
        <v>0</v>
      </c>
      <c r="O204" s="711">
        <v>0</v>
      </c>
      <c r="P204" s="711">
        <v>0</v>
      </c>
      <c r="Q204" s="765">
        <f>O204+M204+K204+I204+G204</f>
        <v>0</v>
      </c>
      <c r="R204" s="764">
        <f>P204+N204+L204+J204+H204</f>
        <v>0</v>
      </c>
      <c r="S204" s="585"/>
    </row>
    <row r="205" spans="1:19" s="717" customFormat="1" ht="15.75" customHeight="1" x14ac:dyDescent="0.25">
      <c r="A205" s="626" t="s">
        <v>1405</v>
      </c>
      <c r="B205" s="608" t="s">
        <v>1404</v>
      </c>
      <c r="C205" s="624" t="s">
        <v>1005</v>
      </c>
      <c r="D205" s="603">
        <v>0</v>
      </c>
      <c r="E205" s="603">
        <v>0</v>
      </c>
      <c r="F205" s="603">
        <v>0</v>
      </c>
      <c r="G205" s="711">
        <v>0</v>
      </c>
      <c r="H205" s="711">
        <v>0</v>
      </c>
      <c r="I205" s="711">
        <v>0</v>
      </c>
      <c r="J205" s="711">
        <v>0</v>
      </c>
      <c r="K205" s="711">
        <v>0</v>
      </c>
      <c r="L205" s="711">
        <v>0</v>
      </c>
      <c r="M205" s="711">
        <v>0</v>
      </c>
      <c r="N205" s="711">
        <v>0</v>
      </c>
      <c r="O205" s="711">
        <v>0</v>
      </c>
      <c r="P205" s="711">
        <v>0</v>
      </c>
      <c r="Q205" s="765">
        <f>O205+M205+K205+I205+G205</f>
        <v>0</v>
      </c>
      <c r="R205" s="764">
        <f>P205+N205+L205+J205+H205</f>
        <v>0</v>
      </c>
      <c r="S205" s="585"/>
    </row>
    <row r="206" spans="1:19" s="717" customFormat="1" ht="15.75" customHeight="1" x14ac:dyDescent="0.25">
      <c r="A206" s="626" t="s">
        <v>1403</v>
      </c>
      <c r="B206" s="605" t="s">
        <v>1402</v>
      </c>
      <c r="C206" s="624" t="s">
        <v>1005</v>
      </c>
      <c r="D206" s="603">
        <v>0</v>
      </c>
      <c r="E206" s="603">
        <v>0</v>
      </c>
      <c r="F206" s="603">
        <v>0</v>
      </c>
      <c r="G206" s="711">
        <v>0</v>
      </c>
      <c r="H206" s="711">
        <v>0</v>
      </c>
      <c r="I206" s="711">
        <v>0</v>
      </c>
      <c r="J206" s="711">
        <v>0</v>
      </c>
      <c r="K206" s="711">
        <v>0</v>
      </c>
      <c r="L206" s="711">
        <v>0</v>
      </c>
      <c r="M206" s="711">
        <v>0</v>
      </c>
      <c r="N206" s="711">
        <v>0</v>
      </c>
      <c r="O206" s="711">
        <v>0</v>
      </c>
      <c r="P206" s="711">
        <v>0</v>
      </c>
      <c r="Q206" s="765">
        <f>O206+M206+K206+I206+G206</f>
        <v>0</v>
      </c>
      <c r="R206" s="764">
        <f>P206+N206+L206+J206+H206</f>
        <v>0</v>
      </c>
      <c r="S206" s="585"/>
    </row>
    <row r="207" spans="1:19" s="717" customFormat="1" ht="15.75" customHeight="1" x14ac:dyDescent="0.25">
      <c r="A207" s="626" t="s">
        <v>1401</v>
      </c>
      <c r="B207" s="625" t="s">
        <v>1034</v>
      </c>
      <c r="C207" s="624" t="s">
        <v>1005</v>
      </c>
      <c r="D207" s="603">
        <v>0</v>
      </c>
      <c r="E207" s="603">
        <v>0</v>
      </c>
      <c r="F207" s="603">
        <v>0</v>
      </c>
      <c r="G207" s="711">
        <v>0</v>
      </c>
      <c r="H207" s="711">
        <v>0</v>
      </c>
      <c r="I207" s="711">
        <v>0</v>
      </c>
      <c r="J207" s="711">
        <v>0</v>
      </c>
      <c r="K207" s="711">
        <v>0</v>
      </c>
      <c r="L207" s="711">
        <v>0</v>
      </c>
      <c r="M207" s="711">
        <v>0</v>
      </c>
      <c r="N207" s="711">
        <v>0</v>
      </c>
      <c r="O207" s="711">
        <v>0</v>
      </c>
      <c r="P207" s="711">
        <v>0</v>
      </c>
      <c r="Q207" s="765">
        <f>O207+M207+K207+I207+G207</f>
        <v>0</v>
      </c>
      <c r="R207" s="764">
        <f>P207+N207+L207+J207+H207</f>
        <v>0</v>
      </c>
      <c r="S207" s="585"/>
    </row>
    <row r="208" spans="1:19" s="717" customFormat="1" ht="15.75" customHeight="1" x14ac:dyDescent="0.25">
      <c r="A208" s="626" t="s">
        <v>1400</v>
      </c>
      <c r="B208" s="625" t="s">
        <v>1030</v>
      </c>
      <c r="C208" s="624" t="s">
        <v>1005</v>
      </c>
      <c r="D208" s="603">
        <v>0</v>
      </c>
      <c r="E208" s="603">
        <v>0</v>
      </c>
      <c r="F208" s="603">
        <v>0</v>
      </c>
      <c r="G208" s="711">
        <v>0</v>
      </c>
      <c r="H208" s="711">
        <v>0</v>
      </c>
      <c r="I208" s="711">
        <v>0</v>
      </c>
      <c r="J208" s="711">
        <v>0</v>
      </c>
      <c r="K208" s="711">
        <v>0</v>
      </c>
      <c r="L208" s="711">
        <v>0</v>
      </c>
      <c r="M208" s="711">
        <v>0</v>
      </c>
      <c r="N208" s="711">
        <v>0</v>
      </c>
      <c r="O208" s="711">
        <v>0</v>
      </c>
      <c r="P208" s="711">
        <v>0</v>
      </c>
      <c r="Q208" s="765">
        <f>O208+M208+K208+I208+G208</f>
        <v>0</v>
      </c>
      <c r="R208" s="764">
        <f>P208+N208+L208+J208+H208</f>
        <v>0</v>
      </c>
      <c r="S208" s="585"/>
    </row>
    <row r="209" spans="1:19" s="717" customFormat="1" ht="15.75" customHeight="1" x14ac:dyDescent="0.25">
      <c r="A209" s="626" t="s">
        <v>1399</v>
      </c>
      <c r="B209" s="608" t="s">
        <v>1398</v>
      </c>
      <c r="C209" s="624" t="s">
        <v>1005</v>
      </c>
      <c r="D209" s="603">
        <v>0</v>
      </c>
      <c r="E209" s="603">
        <v>0</v>
      </c>
      <c r="F209" s="603">
        <v>0</v>
      </c>
      <c r="G209" s="711">
        <v>0</v>
      </c>
      <c r="H209" s="711">
        <v>0</v>
      </c>
      <c r="I209" s="711">
        <v>0</v>
      </c>
      <c r="J209" s="711">
        <v>0</v>
      </c>
      <c r="K209" s="711">
        <v>0</v>
      </c>
      <c r="L209" s="711">
        <v>0</v>
      </c>
      <c r="M209" s="711">
        <v>0</v>
      </c>
      <c r="N209" s="711">
        <v>0</v>
      </c>
      <c r="O209" s="711">
        <v>0</v>
      </c>
      <c r="P209" s="711">
        <v>0</v>
      </c>
      <c r="Q209" s="765">
        <f>O209+M209+K209+I209+G209</f>
        <v>0</v>
      </c>
      <c r="R209" s="764">
        <f>P209+N209+L209+J209+H209</f>
        <v>0</v>
      </c>
      <c r="S209" s="585"/>
    </row>
    <row r="210" spans="1:19" s="717" customFormat="1" ht="15.75" customHeight="1" x14ac:dyDescent="0.25">
      <c r="A210" s="705" t="s">
        <v>1397</v>
      </c>
      <c r="B210" s="739" t="s">
        <v>1396</v>
      </c>
      <c r="C210" s="703" t="s">
        <v>1005</v>
      </c>
      <c r="D210" s="748">
        <v>1.9650000000000001</v>
      </c>
      <c r="E210" s="748">
        <v>7.5609999999999999</v>
      </c>
      <c r="F210" s="748">
        <f>F211+F218+F219+F220</f>
        <v>7.1289999999999996</v>
      </c>
      <c r="G210" s="748">
        <f>G211+G218+G219+G220</f>
        <v>6.2519999999999998</v>
      </c>
      <c r="H210" s="667">
        <f>H211+H218+H219+H220</f>
        <v>0</v>
      </c>
      <c r="I210" s="748">
        <f>I211+I218+I219+I220</f>
        <v>6.2709999999999999</v>
      </c>
      <c r="J210" s="667">
        <f>J211+J218+J219+J220</f>
        <v>0</v>
      </c>
      <c r="K210" s="748">
        <f>K211+K218+K219+K220</f>
        <v>6.2519999999999998</v>
      </c>
      <c r="L210" s="667">
        <f>L211+L218+L219+L220</f>
        <v>0</v>
      </c>
      <c r="M210" s="748">
        <f>M211+M218+M219+M220</f>
        <v>5.9249999999999998</v>
      </c>
      <c r="N210" s="667">
        <f>N211+N218+N219+N220</f>
        <v>0</v>
      </c>
      <c r="O210" s="748">
        <f>O211+O218+O219+O220</f>
        <v>6.4809999999999999</v>
      </c>
      <c r="P210" s="667">
        <f>P211+P218+P219+P220</f>
        <v>0</v>
      </c>
      <c r="Q210" s="748">
        <f>Q211+Q218+Q219+Q220</f>
        <v>31.180999999999997</v>
      </c>
      <c r="R210" s="665">
        <f>R211+R218+R219+R220</f>
        <v>0</v>
      </c>
      <c r="S210" s="585"/>
    </row>
    <row r="211" spans="1:19" s="717" customFormat="1" ht="15.75" customHeight="1" x14ac:dyDescent="0.25">
      <c r="A211" s="633" t="s">
        <v>1395</v>
      </c>
      <c r="B211" s="658" t="s">
        <v>1394</v>
      </c>
      <c r="C211" s="631" t="s">
        <v>1005</v>
      </c>
      <c r="D211" s="763">
        <v>1.9650000000000001</v>
      </c>
      <c r="E211" s="763">
        <v>7.5609999999999999</v>
      </c>
      <c r="F211" s="763">
        <f>F212+F213+F214+F215+F216+F217</f>
        <v>7.1289999999999996</v>
      </c>
      <c r="G211" s="761">
        <f>G212+G213+G214+G215+G216+G217</f>
        <v>6.2519999999999998</v>
      </c>
      <c r="H211" s="762">
        <f>H212+H213+H214+H215+H216+H217</f>
        <v>0</v>
      </c>
      <c r="I211" s="761">
        <f>I212+I213+I214+I215+I216+I217</f>
        <v>6.2709999999999999</v>
      </c>
      <c r="J211" s="762">
        <f>J212+J213+J214+J215+J216+J217</f>
        <v>0</v>
      </c>
      <c r="K211" s="761">
        <f>K212+K213+K214+K215+K216+K217</f>
        <v>6.2519999999999998</v>
      </c>
      <c r="L211" s="762">
        <f>L212+L213+L214+L215+L216+L217</f>
        <v>0</v>
      </c>
      <c r="M211" s="761">
        <f>M212+M213+M214+M215+M216+M217</f>
        <v>5.9249999999999998</v>
      </c>
      <c r="N211" s="762">
        <f>N212+N213+N214+N215+N216+N217</f>
        <v>0</v>
      </c>
      <c r="O211" s="761">
        <f>O212+O213+O214+O215+O216+O217</f>
        <v>6.4809999999999999</v>
      </c>
      <c r="P211" s="762">
        <f>P212+P213+P214+P215+P216+P217</f>
        <v>0</v>
      </c>
      <c r="Q211" s="761">
        <f>Q212+Q213+Q214+Q215+Q216+Q217</f>
        <v>31.180999999999997</v>
      </c>
      <c r="R211" s="760">
        <f>R212+R213+R214+R215+R216+R217</f>
        <v>0</v>
      </c>
      <c r="S211" s="585"/>
    </row>
    <row r="212" spans="1:19" s="717" customFormat="1" ht="15.75" customHeight="1" x14ac:dyDescent="0.25">
      <c r="A212" s="623" t="s">
        <v>1393</v>
      </c>
      <c r="B212" s="726" t="s">
        <v>1392</v>
      </c>
      <c r="C212" s="621" t="s">
        <v>1005</v>
      </c>
      <c r="D212" s="758">
        <v>1.181</v>
      </c>
      <c r="E212" s="758">
        <v>7.5609999999999999</v>
      </c>
      <c r="F212" s="758">
        <v>4.7859999999999996</v>
      </c>
      <c r="G212" s="758">
        <v>5.6879999999999997</v>
      </c>
      <c r="H212" s="620">
        <v>0</v>
      </c>
      <c r="I212" s="758">
        <v>5.99</v>
      </c>
      <c r="J212" s="620">
        <v>0</v>
      </c>
      <c r="K212" s="758">
        <v>6.0449999999999999</v>
      </c>
      <c r="L212" s="620">
        <v>0</v>
      </c>
      <c r="M212" s="758">
        <v>5.6440000000000001</v>
      </c>
      <c r="N212" s="620">
        <v>0</v>
      </c>
      <c r="O212" s="758">
        <v>2.956</v>
      </c>
      <c r="P212" s="620">
        <v>0</v>
      </c>
      <c r="Q212" s="758">
        <f>O212+M212+K212+I212+G212</f>
        <v>26.322999999999997</v>
      </c>
      <c r="R212" s="659">
        <f>P212+N212+L212+J212+H212</f>
        <v>0</v>
      </c>
      <c r="S212" s="585"/>
    </row>
    <row r="213" spans="1:19" s="717" customFormat="1" ht="15.75" customHeight="1" x14ac:dyDescent="0.25">
      <c r="A213" s="623" t="s">
        <v>1391</v>
      </c>
      <c r="B213" s="726" t="s">
        <v>1390</v>
      </c>
      <c r="C213" s="621" t="s">
        <v>1005</v>
      </c>
      <c r="D213" s="620">
        <v>0</v>
      </c>
      <c r="E213" s="620">
        <v>0</v>
      </c>
      <c r="F213" s="643">
        <v>0</v>
      </c>
      <c r="G213" s="620">
        <v>0</v>
      </c>
      <c r="H213" s="620">
        <v>0</v>
      </c>
      <c r="I213" s="620">
        <v>0</v>
      </c>
      <c r="J213" s="620">
        <v>0</v>
      </c>
      <c r="K213" s="620">
        <v>0</v>
      </c>
      <c r="L213" s="620">
        <v>0</v>
      </c>
      <c r="M213" s="620">
        <v>0</v>
      </c>
      <c r="N213" s="620">
        <v>0</v>
      </c>
      <c r="O213" s="620">
        <v>0</v>
      </c>
      <c r="P213" s="620">
        <v>0</v>
      </c>
      <c r="Q213" s="620">
        <f>O213+M213+K213+I213+G213</f>
        <v>0</v>
      </c>
      <c r="R213" s="659">
        <f>P213+N213+L213+J213+H213</f>
        <v>0</v>
      </c>
      <c r="S213" s="585"/>
    </row>
    <row r="214" spans="1:19" s="717" customFormat="1" ht="15.75" customHeight="1" x14ac:dyDescent="0.25">
      <c r="A214" s="626" t="s">
        <v>1389</v>
      </c>
      <c r="B214" s="605" t="s">
        <v>1388</v>
      </c>
      <c r="C214" s="624" t="s">
        <v>1005</v>
      </c>
      <c r="D214" s="603">
        <v>0</v>
      </c>
      <c r="E214" s="700">
        <v>0</v>
      </c>
      <c r="F214" s="603">
        <v>0</v>
      </c>
      <c r="G214" s="759"/>
      <c r="H214" s="711">
        <v>0</v>
      </c>
      <c r="I214" s="603">
        <v>0</v>
      </c>
      <c r="J214" s="711">
        <v>0</v>
      </c>
      <c r="K214" s="603">
        <v>0</v>
      </c>
      <c r="L214" s="711">
        <v>0</v>
      </c>
      <c r="M214" s="603">
        <v>0</v>
      </c>
      <c r="N214" s="711">
        <v>0</v>
      </c>
      <c r="O214" s="603">
        <v>0</v>
      </c>
      <c r="P214" s="711">
        <v>0</v>
      </c>
      <c r="Q214" s="759">
        <f>O214+M214+K214+I214+G214</f>
        <v>0</v>
      </c>
      <c r="R214" s="602">
        <f>P214+N214+L214+J214+H214</f>
        <v>0</v>
      </c>
      <c r="S214" s="585"/>
    </row>
    <row r="215" spans="1:19" s="717" customFormat="1" ht="15.75" customHeight="1" x14ac:dyDescent="0.25">
      <c r="A215" s="623" t="s">
        <v>1387</v>
      </c>
      <c r="B215" s="726" t="s">
        <v>1386</v>
      </c>
      <c r="C215" s="621" t="s">
        <v>1005</v>
      </c>
      <c r="D215" s="758">
        <v>0.78400000000000003</v>
      </c>
      <c r="E215" s="620">
        <v>0</v>
      </c>
      <c r="F215" s="751">
        <v>2.343</v>
      </c>
      <c r="G215" s="751">
        <v>0.56399999999999995</v>
      </c>
      <c r="H215" s="620">
        <v>0</v>
      </c>
      <c r="I215" s="751">
        <v>0.28100000000000003</v>
      </c>
      <c r="J215" s="620">
        <v>0</v>
      </c>
      <c r="K215" s="751">
        <v>0.20699999999999999</v>
      </c>
      <c r="L215" s="751">
        <v>0</v>
      </c>
      <c r="M215" s="751">
        <v>0.28100000000000003</v>
      </c>
      <c r="N215" s="751">
        <v>0</v>
      </c>
      <c r="O215" s="751">
        <v>3.5249999999999999</v>
      </c>
      <c r="P215" s="751">
        <v>0</v>
      </c>
      <c r="Q215" s="751">
        <f>O215+M215+K215+I215+G215</f>
        <v>4.8579999999999997</v>
      </c>
      <c r="R215" s="642">
        <f>P215+N215+L215+J215+H215</f>
        <v>0</v>
      </c>
      <c r="S215" s="585"/>
    </row>
    <row r="216" spans="1:19" s="717" customFormat="1" ht="15.75" customHeight="1" x14ac:dyDescent="0.25">
      <c r="A216" s="626" t="s">
        <v>1385</v>
      </c>
      <c r="B216" s="605" t="s">
        <v>1384</v>
      </c>
      <c r="C216" s="624" t="s">
        <v>1005</v>
      </c>
      <c r="D216" s="603">
        <v>0</v>
      </c>
      <c r="E216" s="603">
        <v>0</v>
      </c>
      <c r="F216" s="603">
        <v>0</v>
      </c>
      <c r="G216" s="603">
        <v>0</v>
      </c>
      <c r="H216" s="711">
        <v>0</v>
      </c>
      <c r="I216" s="603">
        <v>0</v>
      </c>
      <c r="J216" s="711">
        <v>0</v>
      </c>
      <c r="K216" s="603">
        <v>0</v>
      </c>
      <c r="L216" s="711">
        <v>0</v>
      </c>
      <c r="M216" s="603">
        <v>0</v>
      </c>
      <c r="N216" s="711">
        <v>0</v>
      </c>
      <c r="O216" s="603">
        <v>0</v>
      </c>
      <c r="P216" s="711">
        <v>0</v>
      </c>
      <c r="Q216" s="603">
        <f>O216+M216+K216+I216+G216</f>
        <v>0</v>
      </c>
      <c r="R216" s="602">
        <f>P216+N216+L216+J216+H216</f>
        <v>0</v>
      </c>
      <c r="S216" s="585"/>
    </row>
    <row r="217" spans="1:19" s="717" customFormat="1" ht="15.75" customHeight="1" x14ac:dyDescent="0.25">
      <c r="A217" s="626" t="s">
        <v>1383</v>
      </c>
      <c r="B217" s="605" t="s">
        <v>1382</v>
      </c>
      <c r="C217" s="624" t="s">
        <v>1005</v>
      </c>
      <c r="D217" s="603">
        <v>0</v>
      </c>
      <c r="E217" s="603">
        <v>0</v>
      </c>
      <c r="F217" s="603">
        <v>0</v>
      </c>
      <c r="G217" s="603">
        <v>0</v>
      </c>
      <c r="H217" s="711">
        <v>0</v>
      </c>
      <c r="I217" s="603">
        <v>0</v>
      </c>
      <c r="J217" s="711">
        <v>0</v>
      </c>
      <c r="K217" s="603">
        <v>0</v>
      </c>
      <c r="L217" s="711">
        <v>0</v>
      </c>
      <c r="M217" s="603">
        <v>0</v>
      </c>
      <c r="N217" s="711">
        <v>0</v>
      </c>
      <c r="O217" s="603">
        <v>0</v>
      </c>
      <c r="P217" s="711">
        <v>0</v>
      </c>
      <c r="Q217" s="603">
        <f>O217+M217+K217+I217+G217</f>
        <v>0</v>
      </c>
      <c r="R217" s="602">
        <f>P217+N217+L217+J217+H217</f>
        <v>0</v>
      </c>
      <c r="S217" s="585"/>
    </row>
    <row r="218" spans="1:19" s="717" customFormat="1" ht="15.75" customHeight="1" x14ac:dyDescent="0.25">
      <c r="A218" s="626" t="s">
        <v>1381</v>
      </c>
      <c r="B218" s="608" t="s">
        <v>1380</v>
      </c>
      <c r="C218" s="624" t="s">
        <v>1005</v>
      </c>
      <c r="D218" s="603">
        <v>0</v>
      </c>
      <c r="E218" s="603">
        <v>0</v>
      </c>
      <c r="F218" s="603">
        <v>0</v>
      </c>
      <c r="G218" s="603">
        <v>0</v>
      </c>
      <c r="H218" s="711">
        <v>0</v>
      </c>
      <c r="I218" s="603">
        <v>0</v>
      </c>
      <c r="J218" s="711">
        <v>0</v>
      </c>
      <c r="K218" s="603">
        <v>0</v>
      </c>
      <c r="L218" s="711">
        <v>0</v>
      </c>
      <c r="M218" s="603">
        <v>0</v>
      </c>
      <c r="N218" s="711">
        <v>0</v>
      </c>
      <c r="O218" s="603">
        <v>0</v>
      </c>
      <c r="P218" s="711">
        <v>0</v>
      </c>
      <c r="Q218" s="603">
        <f>O218+M218+K218+I218+G218</f>
        <v>0</v>
      </c>
      <c r="R218" s="602">
        <f>P218+N218+L218+J218+H218</f>
        <v>0</v>
      </c>
      <c r="S218" s="585"/>
    </row>
    <row r="219" spans="1:19" s="717" customFormat="1" ht="15.75" customHeight="1" x14ac:dyDescent="0.25">
      <c r="A219" s="623" t="s">
        <v>1379</v>
      </c>
      <c r="B219" s="622" t="s">
        <v>1378</v>
      </c>
      <c r="C219" s="621" t="s">
        <v>1005</v>
      </c>
      <c r="D219" s="620">
        <v>0</v>
      </c>
      <c r="E219" s="620">
        <v>0</v>
      </c>
      <c r="F219" s="620">
        <v>0</v>
      </c>
      <c r="G219" s="620">
        <v>0</v>
      </c>
      <c r="H219" s="620">
        <v>0</v>
      </c>
      <c r="I219" s="620">
        <v>0</v>
      </c>
      <c r="J219" s="620">
        <v>0</v>
      </c>
      <c r="K219" s="620">
        <v>0</v>
      </c>
      <c r="L219" s="620">
        <v>0</v>
      </c>
      <c r="M219" s="620">
        <v>0</v>
      </c>
      <c r="N219" s="620">
        <v>0</v>
      </c>
      <c r="O219" s="620">
        <v>0</v>
      </c>
      <c r="P219" s="620">
        <v>0</v>
      </c>
      <c r="Q219" s="620">
        <f>O219+M219+K219+I219+G219</f>
        <v>0</v>
      </c>
      <c r="R219" s="659">
        <f>P219+N219+L219+J219+H219</f>
        <v>0</v>
      </c>
      <c r="S219" s="585"/>
    </row>
    <row r="220" spans="1:19" s="717" customFormat="1" ht="15.75" customHeight="1" x14ac:dyDescent="0.25">
      <c r="A220" s="626" t="s">
        <v>1377</v>
      </c>
      <c r="B220" s="608" t="s">
        <v>1022</v>
      </c>
      <c r="C220" s="624" t="s">
        <v>856</v>
      </c>
      <c r="D220" s="603">
        <v>0</v>
      </c>
      <c r="E220" s="603">
        <v>0</v>
      </c>
      <c r="F220" s="603">
        <v>0</v>
      </c>
      <c r="G220" s="711">
        <v>0</v>
      </c>
      <c r="H220" s="711">
        <v>0</v>
      </c>
      <c r="I220" s="711">
        <v>0</v>
      </c>
      <c r="J220" s="711">
        <v>0</v>
      </c>
      <c r="K220" s="711">
        <v>0</v>
      </c>
      <c r="L220" s="711">
        <v>0</v>
      </c>
      <c r="M220" s="711">
        <v>0</v>
      </c>
      <c r="N220" s="711">
        <v>0</v>
      </c>
      <c r="O220" s="711">
        <v>0</v>
      </c>
      <c r="P220" s="711">
        <v>0</v>
      </c>
      <c r="Q220" s="603">
        <f>O220+M220+K220+I220+G220</f>
        <v>0</v>
      </c>
      <c r="R220" s="602">
        <f>P220+N220+L220+J220+H220</f>
        <v>0</v>
      </c>
      <c r="S220" s="585"/>
    </row>
    <row r="221" spans="1:19" s="717" customFormat="1" ht="15.75" customHeight="1" x14ac:dyDescent="0.25">
      <c r="A221" s="626" t="s">
        <v>1376</v>
      </c>
      <c r="B221" s="608" t="s">
        <v>1375</v>
      </c>
      <c r="C221" s="624" t="s">
        <v>1005</v>
      </c>
      <c r="D221" s="603">
        <v>0</v>
      </c>
      <c r="E221" s="603">
        <v>0</v>
      </c>
      <c r="F221" s="603">
        <v>0</v>
      </c>
      <c r="G221" s="711">
        <v>0</v>
      </c>
      <c r="H221" s="711">
        <v>0</v>
      </c>
      <c r="I221" s="711">
        <v>0</v>
      </c>
      <c r="J221" s="711">
        <v>0</v>
      </c>
      <c r="K221" s="711">
        <v>0</v>
      </c>
      <c r="L221" s="711">
        <v>0</v>
      </c>
      <c r="M221" s="711">
        <v>0</v>
      </c>
      <c r="N221" s="711">
        <v>0</v>
      </c>
      <c r="O221" s="711">
        <v>0</v>
      </c>
      <c r="P221" s="711">
        <v>0</v>
      </c>
      <c r="Q221" s="603">
        <f>O221+M221+K221+I221+G221</f>
        <v>0</v>
      </c>
      <c r="R221" s="602">
        <f>P221+N221+L221+J221+H221</f>
        <v>0</v>
      </c>
      <c r="S221" s="585"/>
    </row>
    <row r="222" spans="1:19" s="717" customFormat="1" ht="15.75" customHeight="1" x14ac:dyDescent="0.25">
      <c r="A222" s="705" t="s">
        <v>1374</v>
      </c>
      <c r="B222" s="739" t="s">
        <v>1373</v>
      </c>
      <c r="C222" s="703" t="s">
        <v>1005</v>
      </c>
      <c r="D222" s="742">
        <v>0.51500000000000001</v>
      </c>
      <c r="E222" s="742">
        <v>4.6269999999999998</v>
      </c>
      <c r="F222" s="667">
        <f>F223+F224+F228+F229+F232+F233+F234</f>
        <v>2.343</v>
      </c>
      <c r="G222" s="742">
        <f>G223+G224+G228+G229+G232+G233+G234</f>
        <v>0</v>
      </c>
      <c r="H222" s="742">
        <f>H223+H224+H228+H229+H232+H233+H234</f>
        <v>0</v>
      </c>
      <c r="I222" s="742">
        <f>I223+I224+I228+I229+I232+I233+I234</f>
        <v>0</v>
      </c>
      <c r="J222" s="742">
        <f>J223+J224+J228+J229+J232+J233+J234</f>
        <v>0</v>
      </c>
      <c r="K222" s="742">
        <f>K223+K224+K228+K229+K232+K233+K234</f>
        <v>0</v>
      </c>
      <c r="L222" s="742">
        <f>L223+L224+L228+L229+L232+L233+L234</f>
        <v>0</v>
      </c>
      <c r="M222" s="742">
        <f>M223+M224+M228+M229+M232+M233+M234</f>
        <v>0</v>
      </c>
      <c r="N222" s="742">
        <f>N223+N224+N228+N229+N232+N233+N234</f>
        <v>0</v>
      </c>
      <c r="O222" s="742">
        <f>O223+O224+O228+O229+O232+O233+O234</f>
        <v>0</v>
      </c>
      <c r="P222" s="742">
        <f>P223+P224+P228+P229+P232+P233+P234</f>
        <v>0</v>
      </c>
      <c r="Q222" s="742">
        <f>Q223+Q224+Q228+Q229+Q232+Q233+Q234</f>
        <v>0</v>
      </c>
      <c r="R222" s="757">
        <f>R223+R224+R228+R229+R232+R233+R234</f>
        <v>0</v>
      </c>
      <c r="S222" s="585"/>
    </row>
    <row r="223" spans="1:19" s="717" customFormat="1" ht="15.75" customHeight="1" x14ac:dyDescent="0.25">
      <c r="A223" s="626" t="s">
        <v>1372</v>
      </c>
      <c r="B223" s="608" t="s">
        <v>1371</v>
      </c>
      <c r="C223" s="624" t="s">
        <v>1005</v>
      </c>
      <c r="D223" s="727">
        <v>0.51500000000000001</v>
      </c>
      <c r="E223" s="756">
        <v>0.81100000000000005</v>
      </c>
      <c r="F223" s="603">
        <v>0</v>
      </c>
      <c r="G223" s="711">
        <v>0</v>
      </c>
      <c r="H223" s="711">
        <v>0</v>
      </c>
      <c r="I223" s="711">
        <v>0</v>
      </c>
      <c r="J223" s="711">
        <v>0</v>
      </c>
      <c r="K223" s="711">
        <v>0</v>
      </c>
      <c r="L223" s="711">
        <v>0</v>
      </c>
      <c r="M223" s="711">
        <v>0</v>
      </c>
      <c r="N223" s="711">
        <v>0</v>
      </c>
      <c r="O223" s="711">
        <v>0</v>
      </c>
      <c r="P223" s="711">
        <v>0</v>
      </c>
      <c r="Q223" s="753">
        <f>O223+M223+K223+I223+G223</f>
        <v>0</v>
      </c>
      <c r="R223" s="752">
        <f>P223+N223+L223+J223+H223</f>
        <v>0</v>
      </c>
      <c r="S223" s="585"/>
    </row>
    <row r="224" spans="1:19" s="717" customFormat="1" ht="15.75" customHeight="1" x14ac:dyDescent="0.25">
      <c r="A224" s="633" t="s">
        <v>1370</v>
      </c>
      <c r="B224" s="658" t="s">
        <v>1369</v>
      </c>
      <c r="C224" s="631" t="s">
        <v>1005</v>
      </c>
      <c r="D224" s="664">
        <v>0</v>
      </c>
      <c r="E224" s="664">
        <v>3.8159999999999998</v>
      </c>
      <c r="F224" s="664">
        <f>F225+F226+F227</f>
        <v>2.343</v>
      </c>
      <c r="G224" s="755">
        <f>G225+G226+G227</f>
        <v>0</v>
      </c>
      <c r="H224" s="755">
        <f>H225+H226+H227</f>
        <v>0</v>
      </c>
      <c r="I224" s="755">
        <f>I225+I226+I227</f>
        <v>0</v>
      </c>
      <c r="J224" s="755">
        <f>J225+J226+J227</f>
        <v>0</v>
      </c>
      <c r="K224" s="755">
        <f>K225+K226+K227</f>
        <v>0</v>
      </c>
      <c r="L224" s="755">
        <f>L225+L226+L227</f>
        <v>0</v>
      </c>
      <c r="M224" s="755">
        <f>M225+M226+M227</f>
        <v>0</v>
      </c>
      <c r="N224" s="755">
        <f>N225+N226+N227</f>
        <v>0</v>
      </c>
      <c r="O224" s="755">
        <f>O225+O226+O227</f>
        <v>0</v>
      </c>
      <c r="P224" s="755">
        <f>P225+P226+P227</f>
        <v>0</v>
      </c>
      <c r="Q224" s="755">
        <f>O224+M224+K224+I224+G224</f>
        <v>0</v>
      </c>
      <c r="R224" s="754">
        <f>P224+N224+L224+J224+H224</f>
        <v>0</v>
      </c>
      <c r="S224" s="585"/>
    </row>
    <row r="225" spans="1:19" s="717" customFormat="1" ht="15.75" customHeight="1" x14ac:dyDescent="0.25">
      <c r="A225" s="626" t="s">
        <v>1368</v>
      </c>
      <c r="B225" s="605" t="s">
        <v>1346</v>
      </c>
      <c r="C225" s="624" t="s">
        <v>1005</v>
      </c>
      <c r="D225" s="603">
        <v>0</v>
      </c>
      <c r="E225" s="603">
        <v>3.8159999999999998</v>
      </c>
      <c r="F225" s="603">
        <v>0</v>
      </c>
      <c r="G225" s="711">
        <v>0</v>
      </c>
      <c r="H225" s="711">
        <v>0</v>
      </c>
      <c r="I225" s="711">
        <v>0</v>
      </c>
      <c r="J225" s="711">
        <v>0</v>
      </c>
      <c r="K225" s="711">
        <v>0</v>
      </c>
      <c r="L225" s="711">
        <v>0</v>
      </c>
      <c r="M225" s="711">
        <v>0</v>
      </c>
      <c r="N225" s="711">
        <v>0</v>
      </c>
      <c r="O225" s="711">
        <v>0</v>
      </c>
      <c r="P225" s="711">
        <v>0</v>
      </c>
      <c r="Q225" s="753">
        <f>O225+M225+K225+I225+G225</f>
        <v>0</v>
      </c>
      <c r="R225" s="752">
        <f>P225+N225+L225+J225+H225</f>
        <v>0</v>
      </c>
      <c r="S225" s="585"/>
    </row>
    <row r="226" spans="1:19" s="717" customFormat="1" ht="15.75" customHeight="1" x14ac:dyDescent="0.25">
      <c r="A226" s="623" t="s">
        <v>1367</v>
      </c>
      <c r="B226" s="726" t="s">
        <v>1344</v>
      </c>
      <c r="C226" s="621" t="s">
        <v>1005</v>
      </c>
      <c r="D226" s="620">
        <v>0</v>
      </c>
      <c r="E226" s="620">
        <v>0</v>
      </c>
      <c r="F226" s="620">
        <f>F215</f>
        <v>2.343</v>
      </c>
      <c r="G226" s="751">
        <f>G431</f>
        <v>0</v>
      </c>
      <c r="H226" s="751">
        <f>H431</f>
        <v>0</v>
      </c>
      <c r="I226" s="751">
        <f>I431</f>
        <v>0</v>
      </c>
      <c r="J226" s="751">
        <f>J431</f>
        <v>0</v>
      </c>
      <c r="K226" s="751">
        <f>K431</f>
        <v>0</v>
      </c>
      <c r="L226" s="751">
        <f>L431</f>
        <v>0</v>
      </c>
      <c r="M226" s="751">
        <f>M431</f>
        <v>0</v>
      </c>
      <c r="N226" s="751">
        <f>N431</f>
        <v>0</v>
      </c>
      <c r="O226" s="751">
        <f>O431</f>
        <v>0</v>
      </c>
      <c r="P226" s="751">
        <f>P431</f>
        <v>0</v>
      </c>
      <c r="Q226" s="751">
        <f>O226+M226+K226+I226+G226</f>
        <v>0</v>
      </c>
      <c r="R226" s="750">
        <f>P226+N226+L226+J226+H226</f>
        <v>0</v>
      </c>
      <c r="S226" s="585"/>
    </row>
    <row r="227" spans="1:19" s="717" customFormat="1" ht="15.75" customHeight="1" x14ac:dyDescent="0.25">
      <c r="A227" s="626" t="s">
        <v>1366</v>
      </c>
      <c r="B227" s="605" t="s">
        <v>1342</v>
      </c>
      <c r="C227" s="624" t="s">
        <v>1005</v>
      </c>
      <c r="D227" s="603">
        <v>0</v>
      </c>
      <c r="E227" s="603">
        <v>0</v>
      </c>
      <c r="F227" s="603">
        <v>0</v>
      </c>
      <c r="G227" s="711">
        <v>0</v>
      </c>
      <c r="H227" s="711">
        <v>0</v>
      </c>
      <c r="I227" s="711">
        <v>0</v>
      </c>
      <c r="J227" s="711">
        <v>0</v>
      </c>
      <c r="K227" s="711">
        <v>0</v>
      </c>
      <c r="L227" s="711">
        <v>0</v>
      </c>
      <c r="M227" s="711">
        <v>0</v>
      </c>
      <c r="N227" s="711">
        <v>0</v>
      </c>
      <c r="O227" s="711">
        <v>0</v>
      </c>
      <c r="P227" s="711">
        <v>0</v>
      </c>
      <c r="Q227" s="603">
        <f>O227+M227+K227+I227+G227</f>
        <v>0</v>
      </c>
      <c r="R227" s="602">
        <f>P227+N227+L227+J227+H227</f>
        <v>0</v>
      </c>
      <c r="S227" s="585"/>
    </row>
    <row r="228" spans="1:19" s="717" customFormat="1" ht="15.75" customHeight="1" x14ac:dyDescent="0.25">
      <c r="A228" s="626" t="s">
        <v>1365</v>
      </c>
      <c r="B228" s="608" t="s">
        <v>1364</v>
      </c>
      <c r="C228" s="624" t="s">
        <v>1005</v>
      </c>
      <c r="D228" s="603">
        <v>0</v>
      </c>
      <c r="E228" s="603">
        <v>0</v>
      </c>
      <c r="F228" s="603">
        <v>0</v>
      </c>
      <c r="G228" s="711">
        <v>0</v>
      </c>
      <c r="H228" s="711">
        <v>0</v>
      </c>
      <c r="I228" s="711">
        <v>0</v>
      </c>
      <c r="J228" s="711">
        <v>0</v>
      </c>
      <c r="K228" s="711">
        <v>0</v>
      </c>
      <c r="L228" s="711">
        <v>0</v>
      </c>
      <c r="M228" s="711">
        <v>0</v>
      </c>
      <c r="N228" s="711">
        <v>0</v>
      </c>
      <c r="O228" s="711">
        <v>0</v>
      </c>
      <c r="P228" s="711">
        <v>0</v>
      </c>
      <c r="Q228" s="603">
        <f>O228+M228+K228+I228+G228</f>
        <v>0</v>
      </c>
      <c r="R228" s="602">
        <f>P228+N228+L228+J228+H228</f>
        <v>0</v>
      </c>
      <c r="S228" s="585"/>
    </row>
    <row r="229" spans="1:19" s="717" customFormat="1" ht="15.75" customHeight="1" x14ac:dyDescent="0.25">
      <c r="A229" s="626" t="s">
        <v>1363</v>
      </c>
      <c r="B229" s="608" t="s">
        <v>1362</v>
      </c>
      <c r="C229" s="624" t="s">
        <v>1005</v>
      </c>
      <c r="D229" s="603">
        <v>0</v>
      </c>
      <c r="E229" s="603">
        <v>0</v>
      </c>
      <c r="F229" s="603">
        <v>0</v>
      </c>
      <c r="G229" s="711">
        <v>0</v>
      </c>
      <c r="H229" s="711">
        <v>0</v>
      </c>
      <c r="I229" s="711">
        <v>0</v>
      </c>
      <c r="J229" s="711">
        <v>0</v>
      </c>
      <c r="K229" s="711">
        <v>0</v>
      </c>
      <c r="L229" s="711">
        <v>0</v>
      </c>
      <c r="M229" s="711">
        <v>0</v>
      </c>
      <c r="N229" s="711">
        <v>0</v>
      </c>
      <c r="O229" s="711">
        <v>0</v>
      </c>
      <c r="P229" s="711">
        <v>0</v>
      </c>
      <c r="Q229" s="603">
        <f>O229+M229+K229+I229+G229</f>
        <v>0</v>
      </c>
      <c r="R229" s="602">
        <f>P229+N229+L229+J229+H229</f>
        <v>0</v>
      </c>
      <c r="S229" s="585"/>
    </row>
    <row r="230" spans="1:19" s="717" customFormat="1" ht="15.75" customHeight="1" x14ac:dyDescent="0.25">
      <c r="A230" s="626" t="s">
        <v>1361</v>
      </c>
      <c r="B230" s="605" t="s">
        <v>1360</v>
      </c>
      <c r="C230" s="624" t="s">
        <v>1005</v>
      </c>
      <c r="D230" s="603">
        <v>0</v>
      </c>
      <c r="E230" s="603">
        <v>0</v>
      </c>
      <c r="F230" s="603">
        <v>0</v>
      </c>
      <c r="G230" s="711">
        <v>0</v>
      </c>
      <c r="H230" s="711">
        <v>0</v>
      </c>
      <c r="I230" s="711">
        <v>0</v>
      </c>
      <c r="J230" s="711">
        <v>0</v>
      </c>
      <c r="K230" s="711">
        <v>0</v>
      </c>
      <c r="L230" s="711">
        <v>0</v>
      </c>
      <c r="M230" s="711">
        <v>0</v>
      </c>
      <c r="N230" s="711">
        <v>0</v>
      </c>
      <c r="O230" s="711">
        <v>0</v>
      </c>
      <c r="P230" s="711">
        <v>0</v>
      </c>
      <c r="Q230" s="603">
        <f>O230+M230+K230+I230+G230</f>
        <v>0</v>
      </c>
      <c r="R230" s="602">
        <f>P230+N230+L230+J230+H230</f>
        <v>0</v>
      </c>
      <c r="S230" s="585"/>
    </row>
    <row r="231" spans="1:19" s="717" customFormat="1" ht="15.75" customHeight="1" x14ac:dyDescent="0.25">
      <c r="A231" s="626" t="s">
        <v>1359</v>
      </c>
      <c r="B231" s="605" t="s">
        <v>1358</v>
      </c>
      <c r="C231" s="624" t="s">
        <v>1005</v>
      </c>
      <c r="D231" s="603">
        <v>0</v>
      </c>
      <c r="E231" s="603">
        <v>0</v>
      </c>
      <c r="F231" s="603">
        <v>0</v>
      </c>
      <c r="G231" s="711">
        <v>0</v>
      </c>
      <c r="H231" s="711">
        <v>0</v>
      </c>
      <c r="I231" s="711">
        <v>0</v>
      </c>
      <c r="J231" s="711">
        <v>0</v>
      </c>
      <c r="K231" s="711">
        <v>0</v>
      </c>
      <c r="L231" s="711">
        <v>0</v>
      </c>
      <c r="M231" s="711">
        <v>0</v>
      </c>
      <c r="N231" s="711">
        <v>0</v>
      </c>
      <c r="O231" s="711">
        <v>0</v>
      </c>
      <c r="P231" s="711">
        <v>0</v>
      </c>
      <c r="Q231" s="603">
        <f>O231+M231+K231+I231+G231</f>
        <v>0</v>
      </c>
      <c r="R231" s="602">
        <f>P231+N231+L231+J231+H231</f>
        <v>0</v>
      </c>
      <c r="S231" s="585"/>
    </row>
    <row r="232" spans="1:19" s="717" customFormat="1" ht="15.75" customHeight="1" x14ac:dyDescent="0.25">
      <c r="A232" s="626" t="s">
        <v>1357</v>
      </c>
      <c r="B232" s="608" t="s">
        <v>1356</v>
      </c>
      <c r="C232" s="624" t="s">
        <v>1005</v>
      </c>
      <c r="D232" s="603">
        <v>0</v>
      </c>
      <c r="E232" s="603">
        <v>0</v>
      </c>
      <c r="F232" s="603">
        <v>0</v>
      </c>
      <c r="G232" s="711">
        <v>0</v>
      </c>
      <c r="H232" s="711">
        <v>0</v>
      </c>
      <c r="I232" s="711">
        <v>0</v>
      </c>
      <c r="J232" s="711">
        <v>0</v>
      </c>
      <c r="K232" s="711">
        <v>0</v>
      </c>
      <c r="L232" s="711">
        <v>0</v>
      </c>
      <c r="M232" s="711">
        <v>0</v>
      </c>
      <c r="N232" s="711">
        <v>0</v>
      </c>
      <c r="O232" s="711">
        <v>0</v>
      </c>
      <c r="P232" s="711">
        <v>0</v>
      </c>
      <c r="Q232" s="603">
        <f>O232+M232+K232+I232+G232</f>
        <v>0</v>
      </c>
      <c r="R232" s="602">
        <f>P232+N232+L232+J232+H232</f>
        <v>0</v>
      </c>
      <c r="S232" s="585"/>
    </row>
    <row r="233" spans="1:19" s="717" customFormat="1" ht="15.75" customHeight="1" x14ac:dyDescent="0.25">
      <c r="A233" s="626" t="s">
        <v>1355</v>
      </c>
      <c r="B233" s="608" t="s">
        <v>1354</v>
      </c>
      <c r="C233" s="624" t="s">
        <v>1005</v>
      </c>
      <c r="D233" s="603">
        <v>0</v>
      </c>
      <c r="E233" s="603">
        <v>0</v>
      </c>
      <c r="F233" s="603">
        <v>0</v>
      </c>
      <c r="G233" s="711">
        <v>0</v>
      </c>
      <c r="H233" s="711">
        <v>0</v>
      </c>
      <c r="I233" s="711">
        <v>0</v>
      </c>
      <c r="J233" s="711">
        <v>0</v>
      </c>
      <c r="K233" s="711">
        <v>0</v>
      </c>
      <c r="L233" s="711">
        <v>0</v>
      </c>
      <c r="M233" s="711">
        <v>0</v>
      </c>
      <c r="N233" s="711">
        <v>0</v>
      </c>
      <c r="O233" s="711">
        <v>0</v>
      </c>
      <c r="P233" s="711">
        <v>0</v>
      </c>
      <c r="Q233" s="603">
        <f>O233+M233+K233+I233+G233</f>
        <v>0</v>
      </c>
      <c r="R233" s="602">
        <f>P233+N233+L233+J233+H233</f>
        <v>0</v>
      </c>
      <c r="S233" s="585"/>
    </row>
    <row r="234" spans="1:19" s="717" customFormat="1" ht="15.75" customHeight="1" x14ac:dyDescent="0.25">
      <c r="A234" s="626" t="s">
        <v>1353</v>
      </c>
      <c r="B234" s="608" t="s">
        <v>1352</v>
      </c>
      <c r="C234" s="624" t="s">
        <v>1005</v>
      </c>
      <c r="D234" s="603">
        <v>0</v>
      </c>
      <c r="E234" s="603">
        <v>0</v>
      </c>
      <c r="F234" s="603">
        <v>0</v>
      </c>
      <c r="G234" s="711">
        <v>0</v>
      </c>
      <c r="H234" s="711">
        <v>0</v>
      </c>
      <c r="I234" s="711">
        <v>0</v>
      </c>
      <c r="J234" s="711">
        <v>0</v>
      </c>
      <c r="K234" s="711">
        <v>0</v>
      </c>
      <c r="L234" s="711">
        <v>0</v>
      </c>
      <c r="M234" s="711">
        <v>0</v>
      </c>
      <c r="N234" s="711">
        <v>0</v>
      </c>
      <c r="O234" s="711">
        <v>0</v>
      </c>
      <c r="P234" s="711">
        <v>0</v>
      </c>
      <c r="Q234" s="603">
        <f>O234+M234+K234+I234+G234</f>
        <v>0</v>
      </c>
      <c r="R234" s="602">
        <f>P234+N234+L234+J234+H234</f>
        <v>0</v>
      </c>
      <c r="S234" s="585"/>
    </row>
    <row r="235" spans="1:19" s="717" customFormat="1" ht="15.75" customHeight="1" x14ac:dyDescent="0.25">
      <c r="A235" s="705" t="s">
        <v>1351</v>
      </c>
      <c r="B235" s="739" t="s">
        <v>1350</v>
      </c>
      <c r="C235" s="703" t="s">
        <v>1005</v>
      </c>
      <c r="D235" s="749">
        <v>40.473999999999997</v>
      </c>
      <c r="E235" s="667">
        <v>0</v>
      </c>
      <c r="F235" s="737">
        <v>0</v>
      </c>
      <c r="G235" s="737">
        <v>0</v>
      </c>
      <c r="H235" s="737">
        <v>0</v>
      </c>
      <c r="I235" s="737">
        <v>0</v>
      </c>
      <c r="J235" s="737">
        <v>0</v>
      </c>
      <c r="K235" s="737">
        <v>0</v>
      </c>
      <c r="L235" s="737">
        <v>0</v>
      </c>
      <c r="M235" s="737">
        <v>0</v>
      </c>
      <c r="N235" s="737">
        <v>0</v>
      </c>
      <c r="O235" s="737">
        <v>0</v>
      </c>
      <c r="P235" s="737">
        <v>0</v>
      </c>
      <c r="Q235" s="737">
        <v>0</v>
      </c>
      <c r="R235" s="745">
        <v>0</v>
      </c>
      <c r="S235" s="585"/>
    </row>
    <row r="236" spans="1:19" s="717" customFormat="1" ht="15.75" customHeight="1" x14ac:dyDescent="0.25">
      <c r="A236" s="626" t="s">
        <v>1349</v>
      </c>
      <c r="B236" s="608" t="s">
        <v>1348</v>
      </c>
      <c r="C236" s="624" t="s">
        <v>1005</v>
      </c>
      <c r="D236" s="700">
        <v>40.473999999999997</v>
      </c>
      <c r="E236" s="603">
        <v>0</v>
      </c>
      <c r="F236" s="603">
        <v>0</v>
      </c>
      <c r="G236" s="711">
        <v>0</v>
      </c>
      <c r="H236" s="711">
        <v>0</v>
      </c>
      <c r="I236" s="711">
        <v>0</v>
      </c>
      <c r="J236" s="711">
        <v>0</v>
      </c>
      <c r="K236" s="711">
        <v>0</v>
      </c>
      <c r="L236" s="711">
        <v>0</v>
      </c>
      <c r="M236" s="711">
        <v>0</v>
      </c>
      <c r="N236" s="711">
        <v>0</v>
      </c>
      <c r="O236" s="711">
        <v>0</v>
      </c>
      <c r="P236" s="711">
        <v>0</v>
      </c>
      <c r="Q236" s="603">
        <f>O236+M236+K236+I236+G236</f>
        <v>0</v>
      </c>
      <c r="R236" s="602">
        <f>P236+N236+L236+J236+H236</f>
        <v>0</v>
      </c>
      <c r="S236" s="585"/>
    </row>
    <row r="237" spans="1:19" s="717" customFormat="1" ht="15.75" customHeight="1" x14ac:dyDescent="0.25">
      <c r="A237" s="626" t="s">
        <v>1347</v>
      </c>
      <c r="B237" s="605" t="s">
        <v>1346</v>
      </c>
      <c r="C237" s="624" t="s">
        <v>1005</v>
      </c>
      <c r="D237" s="700">
        <v>40.473999999999997</v>
      </c>
      <c r="E237" s="603">
        <v>0</v>
      </c>
      <c r="F237" s="603">
        <v>0</v>
      </c>
      <c r="G237" s="711">
        <v>0</v>
      </c>
      <c r="H237" s="711">
        <v>0</v>
      </c>
      <c r="I237" s="711">
        <v>0</v>
      </c>
      <c r="J237" s="711">
        <v>0</v>
      </c>
      <c r="K237" s="711">
        <v>0</v>
      </c>
      <c r="L237" s="711">
        <v>0</v>
      </c>
      <c r="M237" s="711">
        <v>0</v>
      </c>
      <c r="N237" s="711">
        <v>0</v>
      </c>
      <c r="O237" s="711">
        <v>0</v>
      </c>
      <c r="P237" s="711">
        <v>0</v>
      </c>
      <c r="Q237" s="603">
        <f>O237+M237+K237+I237+G237</f>
        <v>0</v>
      </c>
      <c r="R237" s="602">
        <f>P237+N237+L237+J237+H237</f>
        <v>0</v>
      </c>
      <c r="S237" s="585"/>
    </row>
    <row r="238" spans="1:19" s="717" customFormat="1" ht="15.75" customHeight="1" x14ac:dyDescent="0.25">
      <c r="A238" s="626" t="s">
        <v>1345</v>
      </c>
      <c r="B238" s="605" t="s">
        <v>1344</v>
      </c>
      <c r="C238" s="624" t="s">
        <v>1005</v>
      </c>
      <c r="D238" s="603">
        <v>0</v>
      </c>
      <c r="E238" s="603">
        <v>0</v>
      </c>
      <c r="F238" s="603">
        <v>0</v>
      </c>
      <c r="G238" s="711">
        <v>0</v>
      </c>
      <c r="H238" s="711">
        <v>0</v>
      </c>
      <c r="I238" s="711">
        <v>0</v>
      </c>
      <c r="J238" s="711">
        <v>0</v>
      </c>
      <c r="K238" s="711">
        <v>0</v>
      </c>
      <c r="L238" s="711">
        <v>0</v>
      </c>
      <c r="M238" s="711">
        <v>0</v>
      </c>
      <c r="N238" s="711">
        <v>0</v>
      </c>
      <c r="O238" s="711">
        <v>0</v>
      </c>
      <c r="P238" s="711">
        <v>0</v>
      </c>
      <c r="Q238" s="603">
        <f>O238+M238+K238+I238+G238</f>
        <v>0</v>
      </c>
      <c r="R238" s="602">
        <f>P238+N238+L238+J238+H238</f>
        <v>0</v>
      </c>
      <c r="S238" s="585"/>
    </row>
    <row r="239" spans="1:19" s="717" customFormat="1" ht="15.75" customHeight="1" x14ac:dyDescent="0.25">
      <c r="A239" s="626" t="s">
        <v>1343</v>
      </c>
      <c r="B239" s="605" t="s">
        <v>1342</v>
      </c>
      <c r="C239" s="624" t="s">
        <v>1005</v>
      </c>
      <c r="D239" s="603">
        <v>0</v>
      </c>
      <c r="E239" s="603">
        <v>0</v>
      </c>
      <c r="F239" s="603">
        <v>0</v>
      </c>
      <c r="G239" s="711">
        <v>0</v>
      </c>
      <c r="H239" s="711">
        <v>0</v>
      </c>
      <c r="I239" s="711">
        <v>0</v>
      </c>
      <c r="J239" s="711">
        <v>0</v>
      </c>
      <c r="K239" s="711">
        <v>0</v>
      </c>
      <c r="L239" s="711">
        <v>0</v>
      </c>
      <c r="M239" s="711">
        <v>0</v>
      </c>
      <c r="N239" s="711">
        <v>0</v>
      </c>
      <c r="O239" s="711">
        <v>0</v>
      </c>
      <c r="P239" s="711">
        <v>0</v>
      </c>
      <c r="Q239" s="603">
        <f>O239+M239+K239+I239+G239</f>
        <v>0</v>
      </c>
      <c r="R239" s="602">
        <f>P239+N239+L239+J239+H239</f>
        <v>0</v>
      </c>
      <c r="S239" s="585"/>
    </row>
    <row r="240" spans="1:19" s="717" customFormat="1" ht="15.75" customHeight="1" x14ac:dyDescent="0.25">
      <c r="A240" s="626" t="s">
        <v>1341</v>
      </c>
      <c r="B240" s="608" t="s">
        <v>1340</v>
      </c>
      <c r="C240" s="624" t="s">
        <v>1005</v>
      </c>
      <c r="D240" s="603">
        <v>0</v>
      </c>
      <c r="E240" s="603">
        <v>0</v>
      </c>
      <c r="F240" s="603">
        <v>0</v>
      </c>
      <c r="G240" s="711">
        <v>0</v>
      </c>
      <c r="H240" s="711">
        <v>0</v>
      </c>
      <c r="I240" s="711">
        <v>0</v>
      </c>
      <c r="J240" s="711">
        <v>0</v>
      </c>
      <c r="K240" s="711">
        <v>0</v>
      </c>
      <c r="L240" s="711">
        <v>0</v>
      </c>
      <c r="M240" s="711">
        <v>0</v>
      </c>
      <c r="N240" s="711">
        <v>0</v>
      </c>
      <c r="O240" s="711">
        <v>0</v>
      </c>
      <c r="P240" s="711">
        <v>0</v>
      </c>
      <c r="Q240" s="603">
        <f>O240+M240+K240+I240+G240</f>
        <v>0</v>
      </c>
      <c r="R240" s="602">
        <f>P240+N240+L240+J240+H240</f>
        <v>0</v>
      </c>
      <c r="S240" s="585"/>
    </row>
    <row r="241" spans="1:19" s="717" customFormat="1" ht="15.75" customHeight="1" x14ac:dyDescent="0.25">
      <c r="A241" s="626" t="s">
        <v>1339</v>
      </c>
      <c r="B241" s="608" t="s">
        <v>1338</v>
      </c>
      <c r="C241" s="624" t="s">
        <v>1005</v>
      </c>
      <c r="D241" s="603">
        <v>0</v>
      </c>
      <c r="E241" s="603">
        <v>0</v>
      </c>
      <c r="F241" s="603">
        <v>0</v>
      </c>
      <c r="G241" s="711">
        <v>0</v>
      </c>
      <c r="H241" s="711">
        <v>0</v>
      </c>
      <c r="I241" s="711">
        <v>0</v>
      </c>
      <c r="J241" s="711">
        <v>0</v>
      </c>
      <c r="K241" s="711">
        <v>0</v>
      </c>
      <c r="L241" s="711">
        <v>0</v>
      </c>
      <c r="M241" s="711">
        <v>0</v>
      </c>
      <c r="N241" s="711">
        <v>0</v>
      </c>
      <c r="O241" s="711">
        <v>0</v>
      </c>
      <c r="P241" s="711">
        <v>0</v>
      </c>
      <c r="Q241" s="603">
        <f>O241+M241+K241+I241+G241</f>
        <v>0</v>
      </c>
      <c r="R241" s="602">
        <f>P241+N241+L241+J241+H241</f>
        <v>0</v>
      </c>
      <c r="S241" s="585"/>
    </row>
    <row r="242" spans="1:19" s="717" customFormat="1" ht="15.75" customHeight="1" x14ac:dyDescent="0.25">
      <c r="A242" s="705" t="s">
        <v>1337</v>
      </c>
      <c r="B242" s="739" t="s">
        <v>1336</v>
      </c>
      <c r="C242" s="703" t="s">
        <v>1005</v>
      </c>
      <c r="D242" s="738">
        <v>12.263999999999996</v>
      </c>
      <c r="E242" s="738">
        <v>83.801000000000016</v>
      </c>
      <c r="F242" s="738">
        <f>F167-F185</f>
        <v>4.786000020000003</v>
      </c>
      <c r="G242" s="738">
        <f>G167-G185</f>
        <v>6.2519999999999953</v>
      </c>
      <c r="H242" s="667">
        <f>H167-H185</f>
        <v>0</v>
      </c>
      <c r="I242" s="738">
        <f>I167-I185</f>
        <v>6.2710000000000008</v>
      </c>
      <c r="J242" s="667">
        <f>J167-J185</f>
        <v>0</v>
      </c>
      <c r="K242" s="738">
        <f>K167-K185</f>
        <v>6.2519999999999953</v>
      </c>
      <c r="L242" s="667">
        <f>L167-L185</f>
        <v>0</v>
      </c>
      <c r="M242" s="738">
        <f>M167-M185</f>
        <v>5.9249999999999972</v>
      </c>
      <c r="N242" s="667">
        <f>N167-N185</f>
        <v>0</v>
      </c>
      <c r="O242" s="738">
        <f>O167-O185</f>
        <v>6.4810000000000088</v>
      </c>
      <c r="P242" s="667">
        <f>P167-P185</f>
        <v>0</v>
      </c>
      <c r="Q242" s="738">
        <f>Q167-Q185</f>
        <v>31.18100000000004</v>
      </c>
      <c r="R242" s="665">
        <f>R167-R185</f>
        <v>0</v>
      </c>
      <c r="S242" s="585"/>
    </row>
    <row r="243" spans="1:19" s="717" customFormat="1" ht="15.75" customHeight="1" x14ac:dyDescent="0.25">
      <c r="A243" s="705" t="s">
        <v>1335</v>
      </c>
      <c r="B243" s="739" t="s">
        <v>1334</v>
      </c>
      <c r="C243" s="703" t="s">
        <v>1005</v>
      </c>
      <c r="D243" s="738">
        <v>-1.9650000000000001</v>
      </c>
      <c r="E243" s="738">
        <v>-7.5609999999999999</v>
      </c>
      <c r="F243" s="738">
        <f>F203-F210</f>
        <v>-7.1289999999999996</v>
      </c>
      <c r="G243" s="738">
        <f>G203-G210</f>
        <v>-6.2519999999999998</v>
      </c>
      <c r="H243" s="667">
        <f>H203-H210</f>
        <v>0</v>
      </c>
      <c r="I243" s="738">
        <f>I203-I210</f>
        <v>-6.2709999999999999</v>
      </c>
      <c r="J243" s="667">
        <f>J203-J210</f>
        <v>0</v>
      </c>
      <c r="K243" s="738">
        <f>K203-K210</f>
        <v>-6.2519999999999998</v>
      </c>
      <c r="L243" s="667">
        <f>L203-L210</f>
        <v>0</v>
      </c>
      <c r="M243" s="738">
        <f>M203-M210</f>
        <v>-5.9249999999999998</v>
      </c>
      <c r="N243" s="667">
        <f>N203-N210</f>
        <v>0</v>
      </c>
      <c r="O243" s="748">
        <f>O203-O210</f>
        <v>-6.4809999999999999</v>
      </c>
      <c r="P243" s="667">
        <f>P203-P210</f>
        <v>0</v>
      </c>
      <c r="Q243" s="738">
        <f>Q203-Q210</f>
        <v>-31.180999999999997</v>
      </c>
      <c r="R243" s="665">
        <f>R203-R210</f>
        <v>0</v>
      </c>
      <c r="S243" s="585"/>
    </row>
    <row r="244" spans="1:19" s="717" customFormat="1" ht="15.75" customHeight="1" x14ac:dyDescent="0.25">
      <c r="A244" s="626" t="s">
        <v>1333</v>
      </c>
      <c r="B244" s="608" t="s">
        <v>1332</v>
      </c>
      <c r="C244" s="624" t="s">
        <v>1005</v>
      </c>
      <c r="D244" s="727">
        <v>-1.9650000000000001</v>
      </c>
      <c r="E244" s="727">
        <v>-7.5609999999999999</v>
      </c>
      <c r="F244" s="727">
        <f>F243</f>
        <v>-7.1289999999999996</v>
      </c>
      <c r="G244" s="727">
        <f>G243</f>
        <v>-6.2519999999999998</v>
      </c>
      <c r="H244" s="700">
        <f>H243</f>
        <v>0</v>
      </c>
      <c r="I244" s="727">
        <f>I243</f>
        <v>-6.2709999999999999</v>
      </c>
      <c r="J244" s="700">
        <f>J243</f>
        <v>0</v>
      </c>
      <c r="K244" s="727">
        <f>K243</f>
        <v>-6.2519999999999998</v>
      </c>
      <c r="L244" s="700">
        <f>L243</f>
        <v>0</v>
      </c>
      <c r="M244" s="727">
        <f>M243</f>
        <v>-5.9249999999999998</v>
      </c>
      <c r="N244" s="700">
        <f>N243</f>
        <v>0</v>
      </c>
      <c r="O244" s="653">
        <f>O243</f>
        <v>-6.4809999999999999</v>
      </c>
      <c r="P244" s="700">
        <f>P243</f>
        <v>0</v>
      </c>
      <c r="Q244" s="727">
        <f>Q243</f>
        <v>-31.180999999999997</v>
      </c>
      <c r="R244" s="746">
        <f>R243</f>
        <v>0</v>
      </c>
      <c r="S244" s="585"/>
    </row>
    <row r="245" spans="1:19" s="717" customFormat="1" ht="15.75" customHeight="1" x14ac:dyDescent="0.25">
      <c r="A245" s="626" t="s">
        <v>1331</v>
      </c>
      <c r="B245" s="608" t="s">
        <v>1330</v>
      </c>
      <c r="C245" s="624" t="s">
        <v>1005</v>
      </c>
      <c r="D245" s="603">
        <v>0</v>
      </c>
      <c r="E245" s="700">
        <v>0</v>
      </c>
      <c r="F245" s="700">
        <v>0</v>
      </c>
      <c r="G245" s="700">
        <v>0</v>
      </c>
      <c r="H245" s="711">
        <v>0</v>
      </c>
      <c r="I245" s="711">
        <v>0</v>
      </c>
      <c r="J245" s="711">
        <v>0</v>
      </c>
      <c r="K245" s="711">
        <v>0</v>
      </c>
      <c r="L245" s="711">
        <v>0</v>
      </c>
      <c r="M245" s="711">
        <v>0</v>
      </c>
      <c r="N245" s="711">
        <v>0</v>
      </c>
      <c r="O245" s="711">
        <v>0</v>
      </c>
      <c r="P245" s="711">
        <v>0</v>
      </c>
      <c r="Q245" s="700">
        <v>0</v>
      </c>
      <c r="R245" s="746">
        <v>0</v>
      </c>
      <c r="S245" s="585"/>
    </row>
    <row r="246" spans="1:19" s="717" customFormat="1" ht="15.75" customHeight="1" x14ac:dyDescent="0.25">
      <c r="A246" s="705" t="s">
        <v>1329</v>
      </c>
      <c r="B246" s="739" t="s">
        <v>1328</v>
      </c>
      <c r="C246" s="703" t="s">
        <v>1005</v>
      </c>
      <c r="D246" s="738">
        <v>-39.958999999999996</v>
      </c>
      <c r="E246" s="738">
        <v>4.6269999999999998</v>
      </c>
      <c r="F246" s="738">
        <f>F222-F235</f>
        <v>2.343</v>
      </c>
      <c r="G246" s="667">
        <f>G222-G235</f>
        <v>0</v>
      </c>
      <c r="H246" s="667">
        <f>H222-H235</f>
        <v>0</v>
      </c>
      <c r="I246" s="667">
        <f>I222-I235</f>
        <v>0</v>
      </c>
      <c r="J246" s="667">
        <f>J222-J235</f>
        <v>0</v>
      </c>
      <c r="K246" s="667">
        <f>K222-K235</f>
        <v>0</v>
      </c>
      <c r="L246" s="667">
        <f>L222-L235</f>
        <v>0</v>
      </c>
      <c r="M246" s="667">
        <f>M222-M235</f>
        <v>0</v>
      </c>
      <c r="N246" s="667">
        <f>N222-N235</f>
        <v>0</v>
      </c>
      <c r="O246" s="667">
        <f>O222-O235</f>
        <v>0</v>
      </c>
      <c r="P246" s="667">
        <f>P222-P235</f>
        <v>0</v>
      </c>
      <c r="Q246" s="667">
        <f>Q222-Q235</f>
        <v>0</v>
      </c>
      <c r="R246" s="665">
        <f>R222-R235</f>
        <v>0</v>
      </c>
      <c r="S246" s="585"/>
    </row>
    <row r="247" spans="1:19" s="717" customFormat="1" ht="15.75" customHeight="1" x14ac:dyDescent="0.25">
      <c r="A247" s="626" t="s">
        <v>1327</v>
      </c>
      <c r="B247" s="608" t="s">
        <v>1326</v>
      </c>
      <c r="C247" s="624" t="s">
        <v>1005</v>
      </c>
      <c r="D247" s="700">
        <v>0</v>
      </c>
      <c r="E247" s="747">
        <v>0</v>
      </c>
      <c r="F247" s="603">
        <v>0</v>
      </c>
      <c r="G247" s="700">
        <v>0</v>
      </c>
      <c r="H247" s="711">
        <v>0</v>
      </c>
      <c r="I247" s="711">
        <v>0</v>
      </c>
      <c r="J247" s="711">
        <v>0</v>
      </c>
      <c r="K247" s="711">
        <v>0</v>
      </c>
      <c r="L247" s="711">
        <v>0</v>
      </c>
      <c r="M247" s="711">
        <v>0</v>
      </c>
      <c r="N247" s="711">
        <v>0</v>
      </c>
      <c r="O247" s="711">
        <v>0</v>
      </c>
      <c r="P247" s="711">
        <v>0</v>
      </c>
      <c r="Q247" s="700">
        <f>Q246</f>
        <v>0</v>
      </c>
      <c r="R247" s="746">
        <v>0</v>
      </c>
      <c r="S247" s="585"/>
    </row>
    <row r="248" spans="1:19" s="717" customFormat="1" ht="15.75" customHeight="1" x14ac:dyDescent="0.25">
      <c r="A248" s="626" t="s">
        <v>1325</v>
      </c>
      <c r="B248" s="608" t="s">
        <v>1324</v>
      </c>
      <c r="C248" s="624" t="s">
        <v>1005</v>
      </c>
      <c r="D248" s="747">
        <v>-39.958999999999996</v>
      </c>
      <c r="E248" s="747">
        <v>4.6269999999999998</v>
      </c>
      <c r="F248" s="603">
        <v>0</v>
      </c>
      <c r="G248" s="700">
        <f>G246</f>
        <v>0</v>
      </c>
      <c r="H248" s="700">
        <f>H246</f>
        <v>0</v>
      </c>
      <c r="I248" s="700">
        <f>I246</f>
        <v>0</v>
      </c>
      <c r="J248" s="700">
        <f>J246</f>
        <v>0</v>
      </c>
      <c r="K248" s="700">
        <f>K246</f>
        <v>0</v>
      </c>
      <c r="L248" s="700">
        <f>L246</f>
        <v>0</v>
      </c>
      <c r="M248" s="700">
        <f>M246</f>
        <v>0</v>
      </c>
      <c r="N248" s="700">
        <f>N246</f>
        <v>0</v>
      </c>
      <c r="O248" s="700">
        <f>O246</f>
        <v>0</v>
      </c>
      <c r="P248" s="700">
        <f>P246</f>
        <v>0</v>
      </c>
      <c r="Q248" s="700">
        <f>Q246</f>
        <v>0</v>
      </c>
      <c r="R248" s="746">
        <f>R246</f>
        <v>0</v>
      </c>
      <c r="S248" s="585"/>
    </row>
    <row r="249" spans="1:19" s="717" customFormat="1" ht="15.75" customHeight="1" x14ac:dyDescent="0.25">
      <c r="A249" s="705" t="s">
        <v>1323</v>
      </c>
      <c r="B249" s="739" t="s">
        <v>1322</v>
      </c>
      <c r="C249" s="703" t="s">
        <v>1005</v>
      </c>
      <c r="D249" s="737">
        <v>0</v>
      </c>
      <c r="E249" s="667">
        <v>0</v>
      </c>
      <c r="F249" s="737">
        <v>0</v>
      </c>
      <c r="G249" s="737">
        <v>0</v>
      </c>
      <c r="H249" s="737">
        <v>0</v>
      </c>
      <c r="I249" s="737">
        <v>0</v>
      </c>
      <c r="J249" s="737">
        <v>0</v>
      </c>
      <c r="K249" s="737">
        <v>0</v>
      </c>
      <c r="L249" s="737">
        <v>0</v>
      </c>
      <c r="M249" s="737">
        <v>0</v>
      </c>
      <c r="N249" s="737">
        <v>0</v>
      </c>
      <c r="O249" s="737">
        <v>0</v>
      </c>
      <c r="P249" s="737">
        <v>0</v>
      </c>
      <c r="Q249" s="737">
        <v>0</v>
      </c>
      <c r="R249" s="745">
        <v>0</v>
      </c>
      <c r="S249" s="585"/>
    </row>
    <row r="250" spans="1:19" s="717" customFormat="1" ht="15.75" customHeight="1" x14ac:dyDescent="0.25">
      <c r="A250" s="705" t="s">
        <v>1321</v>
      </c>
      <c r="B250" s="739" t="s">
        <v>1320</v>
      </c>
      <c r="C250" s="703" t="s">
        <v>1005</v>
      </c>
      <c r="D250" s="738">
        <v>-29.660000000000004</v>
      </c>
      <c r="E250" s="738">
        <v>80.867000000000019</v>
      </c>
      <c r="F250" s="744">
        <f>F249+F246+F243+F242</f>
        <v>2.0000003431164259E-8</v>
      </c>
      <c r="G250" s="742">
        <f>G249+G246+G243+G242</f>
        <v>0</v>
      </c>
      <c r="H250" s="667">
        <f>H249+H246+H243+H242</f>
        <v>0</v>
      </c>
      <c r="I250" s="743">
        <f>I249+I246+I243+I242</f>
        <v>0</v>
      </c>
      <c r="J250" s="667">
        <f>J249+J246+J243+J242</f>
        <v>0</v>
      </c>
      <c r="K250" s="667">
        <f>K249+K246+K243+K242</f>
        <v>0</v>
      </c>
      <c r="L250" s="667">
        <f>L249+L246+L243+L242</f>
        <v>0</v>
      </c>
      <c r="M250" s="742">
        <f>M249+M246+M243+M242</f>
        <v>0</v>
      </c>
      <c r="N250" s="741">
        <f>N249+N246+N243+N242</f>
        <v>0</v>
      </c>
      <c r="O250" s="741">
        <f>O249+O246+O243+O242</f>
        <v>8.8817841970012523E-15</v>
      </c>
      <c r="P250" s="667">
        <f>P249+P246+P243+P242</f>
        <v>0</v>
      </c>
      <c r="Q250" s="667">
        <f>Q249+Q246+Q243+Q242</f>
        <v>4.2632564145606011E-14</v>
      </c>
      <c r="R250" s="665">
        <f>R249+R246+R243+R242</f>
        <v>0</v>
      </c>
      <c r="S250" s="585"/>
    </row>
    <row r="251" spans="1:19" s="717" customFormat="1" ht="15.75" customHeight="1" x14ac:dyDescent="0.25">
      <c r="A251" s="705" t="s">
        <v>1319</v>
      </c>
      <c r="B251" s="739" t="s">
        <v>1318</v>
      </c>
      <c r="C251" s="703" t="s">
        <v>1005</v>
      </c>
      <c r="D251" s="667">
        <v>0</v>
      </c>
      <c r="E251" s="738">
        <v>-29.660000000000004</v>
      </c>
      <c r="F251" s="737">
        <v>0</v>
      </c>
      <c r="G251" s="667">
        <f>F252</f>
        <v>0</v>
      </c>
      <c r="H251" s="667">
        <v>0</v>
      </c>
      <c r="I251" s="667">
        <f>G252</f>
        <v>0</v>
      </c>
      <c r="J251" s="667">
        <v>0</v>
      </c>
      <c r="K251" s="667">
        <f>I252</f>
        <v>0</v>
      </c>
      <c r="L251" s="667">
        <v>0</v>
      </c>
      <c r="M251" s="667">
        <f>K252</f>
        <v>0</v>
      </c>
      <c r="N251" s="667">
        <v>0</v>
      </c>
      <c r="O251" s="667">
        <f>M252</f>
        <v>0</v>
      </c>
      <c r="P251" s="667">
        <v>0</v>
      </c>
      <c r="Q251" s="740">
        <f>O251</f>
        <v>0</v>
      </c>
      <c r="R251" s="665">
        <v>0</v>
      </c>
      <c r="S251" s="585"/>
    </row>
    <row r="252" spans="1:19" s="717" customFormat="1" ht="15.75" customHeight="1" thickBot="1" x14ac:dyDescent="0.3">
      <c r="A252" s="705" t="s">
        <v>1317</v>
      </c>
      <c r="B252" s="739" t="s">
        <v>1316</v>
      </c>
      <c r="C252" s="703" t="s">
        <v>1005</v>
      </c>
      <c r="D252" s="738">
        <v>-29.660000000000004</v>
      </c>
      <c r="E252" s="738">
        <v>80.867000000000019</v>
      </c>
      <c r="F252" s="737">
        <v>0</v>
      </c>
      <c r="G252" s="736">
        <f>G251</f>
        <v>0</v>
      </c>
      <c r="H252" s="735">
        <f>H250</f>
        <v>0</v>
      </c>
      <c r="I252" s="736">
        <f>I251</f>
        <v>0</v>
      </c>
      <c r="J252" s="735">
        <f>J250</f>
        <v>0</v>
      </c>
      <c r="K252" s="736">
        <f>K251</f>
        <v>0</v>
      </c>
      <c r="L252" s="735">
        <f>L250</f>
        <v>0</v>
      </c>
      <c r="M252" s="736">
        <f>M251</f>
        <v>0</v>
      </c>
      <c r="N252" s="735">
        <f>N250</f>
        <v>0</v>
      </c>
      <c r="O252" s="736">
        <f>O251</f>
        <v>0</v>
      </c>
      <c r="P252" s="735">
        <f>P250</f>
        <v>0</v>
      </c>
      <c r="Q252" s="734">
        <f>O252</f>
        <v>0</v>
      </c>
      <c r="R252" s="733">
        <f>R250</f>
        <v>0</v>
      </c>
      <c r="S252" s="585"/>
    </row>
    <row r="253" spans="1:19" s="717" customFormat="1" ht="15.75" customHeight="1" x14ac:dyDescent="0.25">
      <c r="A253" s="614" t="s">
        <v>1315</v>
      </c>
      <c r="B253" s="613" t="s">
        <v>1022</v>
      </c>
      <c r="C253" s="732" t="s">
        <v>856</v>
      </c>
      <c r="D253" s="731">
        <v>0</v>
      </c>
      <c r="E253" s="731">
        <v>0</v>
      </c>
      <c r="F253" s="731">
        <v>0</v>
      </c>
      <c r="G253" s="730">
        <v>0</v>
      </c>
      <c r="H253" s="730">
        <v>0</v>
      </c>
      <c r="I253" s="730">
        <v>0</v>
      </c>
      <c r="J253" s="730">
        <v>0</v>
      </c>
      <c r="K253" s="730">
        <v>0</v>
      </c>
      <c r="L253" s="730">
        <v>0</v>
      </c>
      <c r="M253" s="730">
        <v>0</v>
      </c>
      <c r="N253" s="730">
        <v>0</v>
      </c>
      <c r="O253" s="730">
        <v>0</v>
      </c>
      <c r="P253" s="730">
        <v>0</v>
      </c>
      <c r="Q253" s="729">
        <v>0</v>
      </c>
      <c r="R253" s="728">
        <f>F253+E253</f>
        <v>0</v>
      </c>
      <c r="S253" s="585"/>
    </row>
    <row r="254" spans="1:19" s="717" customFormat="1" ht="15.75" customHeight="1" x14ac:dyDescent="0.25">
      <c r="A254" s="705" t="s">
        <v>1314</v>
      </c>
      <c r="B254" s="704" t="s">
        <v>1313</v>
      </c>
      <c r="C254" s="703" t="s">
        <v>1005</v>
      </c>
      <c r="D254" s="667">
        <v>0</v>
      </c>
      <c r="E254" s="725">
        <v>0</v>
      </c>
      <c r="F254" s="725">
        <v>0</v>
      </c>
      <c r="G254" s="725">
        <v>0</v>
      </c>
      <c r="H254" s="725">
        <v>0</v>
      </c>
      <c r="I254" s="725">
        <v>0</v>
      </c>
      <c r="J254" s="725">
        <v>0</v>
      </c>
      <c r="K254" s="725">
        <v>0</v>
      </c>
      <c r="L254" s="725">
        <v>0</v>
      </c>
      <c r="M254" s="725">
        <v>0</v>
      </c>
      <c r="N254" s="725">
        <v>0</v>
      </c>
      <c r="O254" s="725">
        <v>0</v>
      </c>
      <c r="P254" s="725">
        <v>0</v>
      </c>
      <c r="Q254" s="725">
        <f>O254+M254+K254+I254+G254</f>
        <v>0</v>
      </c>
      <c r="R254" s="724">
        <f>P254+N254+L254+J254+H254</f>
        <v>0</v>
      </c>
      <c r="S254" s="585"/>
    </row>
    <row r="255" spans="1:19" s="717" customFormat="1" ht="15.75" customHeight="1" x14ac:dyDescent="0.25">
      <c r="A255" s="626" t="s">
        <v>1312</v>
      </c>
      <c r="B255" s="605" t="s">
        <v>1311</v>
      </c>
      <c r="C255" s="624" t="s">
        <v>1005</v>
      </c>
      <c r="D255" s="603">
        <v>0</v>
      </c>
      <c r="E255" s="603">
        <v>0</v>
      </c>
      <c r="F255" s="603">
        <v>0</v>
      </c>
      <c r="G255" s="711">
        <v>0</v>
      </c>
      <c r="H255" s="711">
        <v>0</v>
      </c>
      <c r="I255" s="711">
        <v>0</v>
      </c>
      <c r="J255" s="711">
        <v>0</v>
      </c>
      <c r="K255" s="711">
        <v>0</v>
      </c>
      <c r="L255" s="711">
        <v>0</v>
      </c>
      <c r="M255" s="711">
        <v>0</v>
      </c>
      <c r="N255" s="711">
        <v>0</v>
      </c>
      <c r="O255" s="711">
        <v>0</v>
      </c>
      <c r="P255" s="711">
        <v>0</v>
      </c>
      <c r="Q255" s="603">
        <f>O255+M255+K255+I255+G255</f>
        <v>0</v>
      </c>
      <c r="R255" s="602">
        <f>P255+N255+L255+J255+H255</f>
        <v>0</v>
      </c>
      <c r="S255" s="585"/>
    </row>
    <row r="256" spans="1:19" s="717" customFormat="1" ht="15.75" customHeight="1" x14ac:dyDescent="0.25">
      <c r="A256" s="626" t="s">
        <v>1310</v>
      </c>
      <c r="B256" s="625" t="s">
        <v>1246</v>
      </c>
      <c r="C256" s="624" t="s">
        <v>1005</v>
      </c>
      <c r="D256" s="603">
        <v>0</v>
      </c>
      <c r="E256" s="603">
        <v>0</v>
      </c>
      <c r="F256" s="603">
        <v>0</v>
      </c>
      <c r="G256" s="711">
        <v>0</v>
      </c>
      <c r="H256" s="711">
        <v>0</v>
      </c>
      <c r="I256" s="711">
        <v>0</v>
      </c>
      <c r="J256" s="711">
        <v>0</v>
      </c>
      <c r="K256" s="711">
        <v>0</v>
      </c>
      <c r="L256" s="711">
        <v>0</v>
      </c>
      <c r="M256" s="711">
        <v>0</v>
      </c>
      <c r="N256" s="711">
        <v>0</v>
      </c>
      <c r="O256" s="711">
        <v>0</v>
      </c>
      <c r="P256" s="711">
        <v>0</v>
      </c>
      <c r="Q256" s="603">
        <f>O256+M256+K256+I256+G256</f>
        <v>0</v>
      </c>
      <c r="R256" s="602">
        <f>P256+N256+L256+J256+H256</f>
        <v>0</v>
      </c>
      <c r="S256" s="585"/>
    </row>
    <row r="257" spans="1:19" s="717" customFormat="1" ht="15.75" customHeight="1" x14ac:dyDescent="0.25">
      <c r="A257" s="626" t="s">
        <v>1309</v>
      </c>
      <c r="B257" s="625" t="s">
        <v>1308</v>
      </c>
      <c r="C257" s="624" t="s">
        <v>1005</v>
      </c>
      <c r="D257" s="603">
        <v>0</v>
      </c>
      <c r="E257" s="603">
        <v>0</v>
      </c>
      <c r="F257" s="603">
        <v>0</v>
      </c>
      <c r="G257" s="711">
        <v>0</v>
      </c>
      <c r="H257" s="711">
        <v>0</v>
      </c>
      <c r="I257" s="711">
        <v>0</v>
      </c>
      <c r="J257" s="711">
        <v>0</v>
      </c>
      <c r="K257" s="711">
        <v>0</v>
      </c>
      <c r="L257" s="711">
        <v>0</v>
      </c>
      <c r="M257" s="711">
        <v>0</v>
      </c>
      <c r="N257" s="711">
        <v>0</v>
      </c>
      <c r="O257" s="711">
        <v>0</v>
      </c>
      <c r="P257" s="711">
        <v>0</v>
      </c>
      <c r="Q257" s="603">
        <f>O257+M257+K257+I257+G257</f>
        <v>0</v>
      </c>
      <c r="R257" s="602">
        <f>P257+N257+L257+J257+H257</f>
        <v>0</v>
      </c>
      <c r="S257" s="585"/>
    </row>
    <row r="258" spans="1:19" s="717" customFormat="1" ht="15.75" customHeight="1" x14ac:dyDescent="0.25">
      <c r="A258" s="626" t="s">
        <v>1307</v>
      </c>
      <c r="B258" s="648" t="s">
        <v>1246</v>
      </c>
      <c r="C258" s="624" t="s">
        <v>1005</v>
      </c>
      <c r="D258" s="603">
        <v>0</v>
      </c>
      <c r="E258" s="603">
        <v>0</v>
      </c>
      <c r="F258" s="603">
        <v>0</v>
      </c>
      <c r="G258" s="711">
        <v>0</v>
      </c>
      <c r="H258" s="711">
        <v>0</v>
      </c>
      <c r="I258" s="711">
        <v>0</v>
      </c>
      <c r="J258" s="711">
        <v>0</v>
      </c>
      <c r="K258" s="711">
        <v>0</v>
      </c>
      <c r="L258" s="711">
        <v>0</v>
      </c>
      <c r="M258" s="711">
        <v>0</v>
      </c>
      <c r="N258" s="711">
        <v>0</v>
      </c>
      <c r="O258" s="711">
        <v>0</v>
      </c>
      <c r="P258" s="711">
        <v>0</v>
      </c>
      <c r="Q258" s="603">
        <f>O258+M258+K258+I258+G258</f>
        <v>0</v>
      </c>
      <c r="R258" s="602">
        <f>P258+N258+L258+J258+H258</f>
        <v>0</v>
      </c>
      <c r="S258" s="585"/>
    </row>
    <row r="259" spans="1:19" s="717" customFormat="1" ht="15.75" customHeight="1" x14ac:dyDescent="0.25">
      <c r="A259" s="626" t="s">
        <v>1306</v>
      </c>
      <c r="B259" s="625" t="s">
        <v>1071</v>
      </c>
      <c r="C259" s="624" t="s">
        <v>1005</v>
      </c>
      <c r="D259" s="603">
        <v>0</v>
      </c>
      <c r="E259" s="603">
        <v>0</v>
      </c>
      <c r="F259" s="603">
        <v>0</v>
      </c>
      <c r="G259" s="711">
        <v>0</v>
      </c>
      <c r="H259" s="711">
        <v>0</v>
      </c>
      <c r="I259" s="711">
        <v>0</v>
      </c>
      <c r="J259" s="711">
        <v>0</v>
      </c>
      <c r="K259" s="711">
        <v>0</v>
      </c>
      <c r="L259" s="711">
        <v>0</v>
      </c>
      <c r="M259" s="711">
        <v>0</v>
      </c>
      <c r="N259" s="711">
        <v>0</v>
      </c>
      <c r="O259" s="711">
        <v>0</v>
      </c>
      <c r="P259" s="711">
        <v>0</v>
      </c>
      <c r="Q259" s="603">
        <f>O259+M259+K259+I259+G259</f>
        <v>0</v>
      </c>
      <c r="R259" s="602">
        <f>P259+N259+L259+J259+H259</f>
        <v>0</v>
      </c>
      <c r="S259" s="585"/>
    </row>
    <row r="260" spans="1:19" s="717" customFormat="1" ht="15.75" customHeight="1" x14ac:dyDescent="0.25">
      <c r="A260" s="626" t="s">
        <v>1305</v>
      </c>
      <c r="B260" s="648" t="s">
        <v>1246</v>
      </c>
      <c r="C260" s="624" t="s">
        <v>1005</v>
      </c>
      <c r="D260" s="603">
        <v>0</v>
      </c>
      <c r="E260" s="603">
        <v>0</v>
      </c>
      <c r="F260" s="603">
        <v>0</v>
      </c>
      <c r="G260" s="711">
        <v>0</v>
      </c>
      <c r="H260" s="711">
        <v>0</v>
      </c>
      <c r="I260" s="711">
        <v>0</v>
      </c>
      <c r="J260" s="711">
        <v>0</v>
      </c>
      <c r="K260" s="711">
        <v>0</v>
      </c>
      <c r="L260" s="711">
        <v>0</v>
      </c>
      <c r="M260" s="711">
        <v>0</v>
      </c>
      <c r="N260" s="711">
        <v>0</v>
      </c>
      <c r="O260" s="711">
        <v>0</v>
      </c>
      <c r="P260" s="711">
        <v>0</v>
      </c>
      <c r="Q260" s="603">
        <f>O260+M260+K260+I260+G260</f>
        <v>0</v>
      </c>
      <c r="R260" s="602">
        <f>P260+N260+L260+J260+H260</f>
        <v>0</v>
      </c>
      <c r="S260" s="585"/>
    </row>
    <row r="261" spans="1:19" s="717" customFormat="1" ht="15.75" customHeight="1" x14ac:dyDescent="0.25">
      <c r="A261" s="626" t="s">
        <v>1304</v>
      </c>
      <c r="B261" s="625" t="s">
        <v>1069</v>
      </c>
      <c r="C261" s="624" t="s">
        <v>1005</v>
      </c>
      <c r="D261" s="603">
        <v>0</v>
      </c>
      <c r="E261" s="603">
        <v>0</v>
      </c>
      <c r="F261" s="603">
        <v>0</v>
      </c>
      <c r="G261" s="711">
        <v>0</v>
      </c>
      <c r="H261" s="711">
        <v>0</v>
      </c>
      <c r="I261" s="711">
        <v>0</v>
      </c>
      <c r="J261" s="711">
        <v>0</v>
      </c>
      <c r="K261" s="711">
        <v>0</v>
      </c>
      <c r="L261" s="711">
        <v>0</v>
      </c>
      <c r="M261" s="711">
        <v>0</v>
      </c>
      <c r="N261" s="711">
        <v>0</v>
      </c>
      <c r="O261" s="711">
        <v>0</v>
      </c>
      <c r="P261" s="711">
        <v>0</v>
      </c>
      <c r="Q261" s="603">
        <f>O261+M261+K261+I261+G261</f>
        <v>0</v>
      </c>
      <c r="R261" s="602">
        <f>P261+N261+L261+J261+H261</f>
        <v>0</v>
      </c>
      <c r="S261" s="585"/>
    </row>
    <row r="262" spans="1:19" s="717" customFormat="1" ht="15.75" customHeight="1" x14ac:dyDescent="0.25">
      <c r="A262" s="626" t="s">
        <v>1303</v>
      </c>
      <c r="B262" s="648" t="s">
        <v>1246</v>
      </c>
      <c r="C262" s="624" t="s">
        <v>1005</v>
      </c>
      <c r="D262" s="603">
        <v>0</v>
      </c>
      <c r="E262" s="603">
        <v>0</v>
      </c>
      <c r="F262" s="603">
        <v>0</v>
      </c>
      <c r="G262" s="711">
        <v>0</v>
      </c>
      <c r="H262" s="711">
        <v>0</v>
      </c>
      <c r="I262" s="711">
        <v>0</v>
      </c>
      <c r="J262" s="711">
        <v>0</v>
      </c>
      <c r="K262" s="711">
        <v>0</v>
      </c>
      <c r="L262" s="711">
        <v>0</v>
      </c>
      <c r="M262" s="711">
        <v>0</v>
      </c>
      <c r="N262" s="711">
        <v>0</v>
      </c>
      <c r="O262" s="711">
        <v>0</v>
      </c>
      <c r="P262" s="711">
        <v>0</v>
      </c>
      <c r="Q262" s="603">
        <f>O262+M262+K262+I262+G262</f>
        <v>0</v>
      </c>
      <c r="R262" s="602">
        <f>P262+N262+L262+J262+H262</f>
        <v>0</v>
      </c>
      <c r="S262" s="585"/>
    </row>
    <row r="263" spans="1:19" s="717" customFormat="1" ht="15.75" customHeight="1" x14ac:dyDescent="0.25">
      <c r="A263" s="626" t="s">
        <v>1302</v>
      </c>
      <c r="B263" s="605" t="s">
        <v>1068</v>
      </c>
      <c r="C263" s="624" t="s">
        <v>1005</v>
      </c>
      <c r="D263" s="603">
        <v>0</v>
      </c>
      <c r="E263" s="603">
        <v>0</v>
      </c>
      <c r="F263" s="603">
        <v>0</v>
      </c>
      <c r="G263" s="711">
        <v>0</v>
      </c>
      <c r="H263" s="711">
        <v>0</v>
      </c>
      <c r="I263" s="711">
        <v>0</v>
      </c>
      <c r="J263" s="711">
        <v>0</v>
      </c>
      <c r="K263" s="711">
        <v>0</v>
      </c>
      <c r="L263" s="711">
        <v>0</v>
      </c>
      <c r="M263" s="711">
        <v>0</v>
      </c>
      <c r="N263" s="711">
        <v>0</v>
      </c>
      <c r="O263" s="711">
        <v>0</v>
      </c>
      <c r="P263" s="711">
        <v>0</v>
      </c>
      <c r="Q263" s="603">
        <f>O263+M263+K263+I263+G263</f>
        <v>0</v>
      </c>
      <c r="R263" s="602">
        <f>P263+N263+L263+J263+H263</f>
        <v>0</v>
      </c>
      <c r="S263" s="585"/>
    </row>
    <row r="264" spans="1:19" s="717" customFormat="1" ht="15.75" customHeight="1" x14ac:dyDescent="0.25">
      <c r="A264" s="626" t="s">
        <v>1301</v>
      </c>
      <c r="B264" s="625" t="s">
        <v>1246</v>
      </c>
      <c r="C264" s="624" t="s">
        <v>1005</v>
      </c>
      <c r="D264" s="603">
        <v>0</v>
      </c>
      <c r="E264" s="603">
        <v>0</v>
      </c>
      <c r="F264" s="603">
        <v>0</v>
      </c>
      <c r="G264" s="711">
        <v>0</v>
      </c>
      <c r="H264" s="711">
        <v>0</v>
      </c>
      <c r="I264" s="711">
        <v>0</v>
      </c>
      <c r="J264" s="711">
        <v>0</v>
      </c>
      <c r="K264" s="711">
        <v>0</v>
      </c>
      <c r="L264" s="711">
        <v>0</v>
      </c>
      <c r="M264" s="711">
        <v>0</v>
      </c>
      <c r="N264" s="711">
        <v>0</v>
      </c>
      <c r="O264" s="711">
        <v>0</v>
      </c>
      <c r="P264" s="711">
        <v>0</v>
      </c>
      <c r="Q264" s="603">
        <f>O264+M264+K264+I264+G264</f>
        <v>0</v>
      </c>
      <c r="R264" s="602">
        <f>P264+N264+L264+J264+H264</f>
        <v>0</v>
      </c>
      <c r="S264" s="585"/>
    </row>
    <row r="265" spans="1:19" s="717" customFormat="1" ht="15.75" customHeight="1" x14ac:dyDescent="0.25">
      <c r="A265" s="623" t="s">
        <v>1300</v>
      </c>
      <c r="B265" s="723" t="s">
        <v>1067</v>
      </c>
      <c r="C265" s="621" t="s">
        <v>1005</v>
      </c>
      <c r="D265" s="620">
        <v>0</v>
      </c>
      <c r="E265" s="643">
        <v>0</v>
      </c>
      <c r="F265" s="643">
        <v>0</v>
      </c>
      <c r="G265" s="643">
        <v>0</v>
      </c>
      <c r="H265" s="643">
        <v>0</v>
      </c>
      <c r="I265" s="643">
        <v>0</v>
      </c>
      <c r="J265" s="643">
        <v>0</v>
      </c>
      <c r="K265" s="643">
        <v>0</v>
      </c>
      <c r="L265" s="643">
        <v>0</v>
      </c>
      <c r="M265" s="643">
        <v>0</v>
      </c>
      <c r="N265" s="643">
        <v>0</v>
      </c>
      <c r="O265" s="643">
        <v>0</v>
      </c>
      <c r="P265" s="643">
        <v>0</v>
      </c>
      <c r="Q265" s="643">
        <f>O265+M265+K265+I265+G265</f>
        <v>0</v>
      </c>
      <c r="R265" s="642">
        <f>P265+N265+L265+J265+H265</f>
        <v>0</v>
      </c>
      <c r="S265" s="585"/>
    </row>
    <row r="266" spans="1:19" s="717" customFormat="1" ht="15.75" customHeight="1" x14ac:dyDescent="0.25">
      <c r="A266" s="626" t="s">
        <v>1299</v>
      </c>
      <c r="B266" s="625" t="s">
        <v>1246</v>
      </c>
      <c r="C266" s="624" t="s">
        <v>1005</v>
      </c>
      <c r="D266" s="727"/>
      <c r="E266" s="603">
        <v>0</v>
      </c>
      <c r="F266" s="603">
        <v>0</v>
      </c>
      <c r="G266" s="711">
        <v>0</v>
      </c>
      <c r="H266" s="711">
        <v>0</v>
      </c>
      <c r="I266" s="711">
        <v>0</v>
      </c>
      <c r="J266" s="711">
        <v>0</v>
      </c>
      <c r="K266" s="711">
        <v>0</v>
      </c>
      <c r="L266" s="711">
        <v>0</v>
      </c>
      <c r="M266" s="711">
        <v>0</v>
      </c>
      <c r="N266" s="711">
        <v>0</v>
      </c>
      <c r="O266" s="711">
        <v>0</v>
      </c>
      <c r="P266" s="711">
        <v>0</v>
      </c>
      <c r="Q266" s="603">
        <f>O266+M266+K266+I266+G266</f>
        <v>0</v>
      </c>
      <c r="R266" s="602">
        <f>P266+N266+L266+J266+H266</f>
        <v>0</v>
      </c>
      <c r="S266" s="585"/>
    </row>
    <row r="267" spans="1:19" s="717" customFormat="1" ht="15.75" customHeight="1" x14ac:dyDescent="0.25">
      <c r="A267" s="626" t="s">
        <v>1298</v>
      </c>
      <c r="B267" s="722" t="s">
        <v>1066</v>
      </c>
      <c r="C267" s="624" t="s">
        <v>1005</v>
      </c>
      <c r="D267" s="603">
        <v>0</v>
      </c>
      <c r="E267" s="603">
        <v>0</v>
      </c>
      <c r="F267" s="603">
        <v>0</v>
      </c>
      <c r="G267" s="711">
        <v>0</v>
      </c>
      <c r="H267" s="711">
        <v>0</v>
      </c>
      <c r="I267" s="711">
        <v>0</v>
      </c>
      <c r="J267" s="711">
        <v>0</v>
      </c>
      <c r="K267" s="711">
        <v>0</v>
      </c>
      <c r="L267" s="711">
        <v>0</v>
      </c>
      <c r="M267" s="711">
        <v>0</v>
      </c>
      <c r="N267" s="711">
        <v>0</v>
      </c>
      <c r="O267" s="711">
        <v>0</v>
      </c>
      <c r="P267" s="711">
        <v>0</v>
      </c>
      <c r="Q267" s="603">
        <f>O267+M267+K267+I267+G267</f>
        <v>0</v>
      </c>
      <c r="R267" s="602">
        <f>P267+N267+L267+J267+H267</f>
        <v>0</v>
      </c>
      <c r="S267" s="585"/>
    </row>
    <row r="268" spans="1:19" s="717" customFormat="1" ht="15.75" customHeight="1" x14ac:dyDescent="0.25">
      <c r="A268" s="626" t="s">
        <v>1297</v>
      </c>
      <c r="B268" s="625" t="s">
        <v>1246</v>
      </c>
      <c r="C268" s="624" t="s">
        <v>1005</v>
      </c>
      <c r="D268" s="603">
        <v>0</v>
      </c>
      <c r="E268" s="603">
        <v>0</v>
      </c>
      <c r="F268" s="603">
        <v>0</v>
      </c>
      <c r="G268" s="711">
        <v>0</v>
      </c>
      <c r="H268" s="711">
        <v>0</v>
      </c>
      <c r="I268" s="711">
        <v>0</v>
      </c>
      <c r="J268" s="711">
        <v>0</v>
      </c>
      <c r="K268" s="711">
        <v>0</v>
      </c>
      <c r="L268" s="711">
        <v>0</v>
      </c>
      <c r="M268" s="711">
        <v>0</v>
      </c>
      <c r="N268" s="711">
        <v>0</v>
      </c>
      <c r="O268" s="711">
        <v>0</v>
      </c>
      <c r="P268" s="711">
        <v>0</v>
      </c>
      <c r="Q268" s="603">
        <f>O268+M268+K268+I268+G268</f>
        <v>0</v>
      </c>
      <c r="R268" s="602">
        <f>P268+N268+L268+J268+H268</f>
        <v>0</v>
      </c>
      <c r="S268" s="585"/>
    </row>
    <row r="269" spans="1:19" s="717" customFormat="1" ht="15.75" customHeight="1" x14ac:dyDescent="0.25">
      <c r="A269" s="623" t="s">
        <v>1296</v>
      </c>
      <c r="B269" s="723" t="s">
        <v>1295</v>
      </c>
      <c r="C269" s="621" t="s">
        <v>1005</v>
      </c>
      <c r="D269" s="643">
        <v>0</v>
      </c>
      <c r="E269" s="643">
        <v>0</v>
      </c>
      <c r="F269" s="643">
        <v>0</v>
      </c>
      <c r="G269" s="643">
        <v>0</v>
      </c>
      <c r="H269" s="643">
        <v>0</v>
      </c>
      <c r="I269" s="643">
        <v>0</v>
      </c>
      <c r="J269" s="643">
        <v>0</v>
      </c>
      <c r="K269" s="643">
        <v>0</v>
      </c>
      <c r="L269" s="643">
        <v>0</v>
      </c>
      <c r="M269" s="643">
        <v>0</v>
      </c>
      <c r="N269" s="643">
        <v>0</v>
      </c>
      <c r="O269" s="643">
        <v>0</v>
      </c>
      <c r="P269" s="643">
        <v>0</v>
      </c>
      <c r="Q269" s="643">
        <f>O269+M269+K269+I269+G269</f>
        <v>0</v>
      </c>
      <c r="R269" s="642">
        <f>P269+N269+L269+J269+H269</f>
        <v>0</v>
      </c>
      <c r="S269" s="585"/>
    </row>
    <row r="270" spans="1:19" s="717" customFormat="1" ht="15.75" customHeight="1" x14ac:dyDescent="0.25">
      <c r="A270" s="626" t="s">
        <v>1294</v>
      </c>
      <c r="B270" s="625" t="s">
        <v>1246</v>
      </c>
      <c r="C270" s="624" t="s">
        <v>1005</v>
      </c>
      <c r="D270" s="603">
        <v>0</v>
      </c>
      <c r="E270" s="603">
        <v>0</v>
      </c>
      <c r="F270" s="603">
        <v>0</v>
      </c>
      <c r="G270" s="711">
        <v>0</v>
      </c>
      <c r="H270" s="711">
        <v>0</v>
      </c>
      <c r="I270" s="711">
        <v>0</v>
      </c>
      <c r="J270" s="711">
        <v>0</v>
      </c>
      <c r="K270" s="711">
        <v>0</v>
      </c>
      <c r="L270" s="711">
        <v>0</v>
      </c>
      <c r="M270" s="711">
        <v>0</v>
      </c>
      <c r="N270" s="711">
        <v>0</v>
      </c>
      <c r="O270" s="711">
        <v>0</v>
      </c>
      <c r="P270" s="711">
        <v>0</v>
      </c>
      <c r="Q270" s="603">
        <f>O270+M270+K270+I270+G270</f>
        <v>0</v>
      </c>
      <c r="R270" s="602">
        <f>P270+N270+L270+J270+H270</f>
        <v>0</v>
      </c>
      <c r="S270" s="585"/>
    </row>
    <row r="271" spans="1:19" s="717" customFormat="1" ht="15.75" customHeight="1" x14ac:dyDescent="0.25">
      <c r="A271" s="626" t="s">
        <v>1293</v>
      </c>
      <c r="B271" s="722" t="s">
        <v>1064</v>
      </c>
      <c r="C271" s="624" t="s">
        <v>1005</v>
      </c>
      <c r="D271" s="603">
        <v>0</v>
      </c>
      <c r="E271" s="603">
        <v>0</v>
      </c>
      <c r="F271" s="603">
        <v>0</v>
      </c>
      <c r="G271" s="711">
        <v>0</v>
      </c>
      <c r="H271" s="711">
        <v>0</v>
      </c>
      <c r="I271" s="711">
        <v>0</v>
      </c>
      <c r="J271" s="711">
        <v>0</v>
      </c>
      <c r="K271" s="711">
        <v>0</v>
      </c>
      <c r="L271" s="711">
        <v>0</v>
      </c>
      <c r="M271" s="711">
        <v>0</v>
      </c>
      <c r="N271" s="711">
        <v>0</v>
      </c>
      <c r="O271" s="711">
        <v>0</v>
      </c>
      <c r="P271" s="711">
        <v>0</v>
      </c>
      <c r="Q271" s="603">
        <f>O271+M271+K271+I271+G271</f>
        <v>0</v>
      </c>
      <c r="R271" s="602">
        <f>P271+N271+L271+J271+H271</f>
        <v>0</v>
      </c>
      <c r="S271" s="585"/>
    </row>
    <row r="272" spans="1:19" s="717" customFormat="1" ht="15.75" customHeight="1" x14ac:dyDescent="0.25">
      <c r="A272" s="626" t="s">
        <v>1292</v>
      </c>
      <c r="B272" s="625" t="s">
        <v>1246</v>
      </c>
      <c r="C272" s="624" t="s">
        <v>1005</v>
      </c>
      <c r="D272" s="603">
        <v>0</v>
      </c>
      <c r="E272" s="603">
        <v>0</v>
      </c>
      <c r="F272" s="603">
        <v>0</v>
      </c>
      <c r="G272" s="711">
        <v>0</v>
      </c>
      <c r="H272" s="711">
        <v>0</v>
      </c>
      <c r="I272" s="711">
        <v>0</v>
      </c>
      <c r="J272" s="711">
        <v>0</v>
      </c>
      <c r="K272" s="711">
        <v>0</v>
      </c>
      <c r="L272" s="711">
        <v>0</v>
      </c>
      <c r="M272" s="711">
        <v>0</v>
      </c>
      <c r="N272" s="711">
        <v>0</v>
      </c>
      <c r="O272" s="711">
        <v>0</v>
      </c>
      <c r="P272" s="711">
        <v>0</v>
      </c>
      <c r="Q272" s="603">
        <f>O272+M272+K272+I272+G272</f>
        <v>0</v>
      </c>
      <c r="R272" s="602">
        <f>P272+N272+L272+J272+H272</f>
        <v>0</v>
      </c>
      <c r="S272" s="585"/>
    </row>
    <row r="273" spans="1:19" s="717" customFormat="1" ht="15.75" customHeight="1" x14ac:dyDescent="0.25">
      <c r="A273" s="626" t="s">
        <v>1291</v>
      </c>
      <c r="B273" s="722" t="s">
        <v>1062</v>
      </c>
      <c r="C273" s="624" t="s">
        <v>1005</v>
      </c>
      <c r="D273" s="603">
        <v>0</v>
      </c>
      <c r="E273" s="603">
        <v>0</v>
      </c>
      <c r="F273" s="603">
        <v>0</v>
      </c>
      <c r="G273" s="711">
        <v>0</v>
      </c>
      <c r="H273" s="711">
        <v>0</v>
      </c>
      <c r="I273" s="711">
        <v>0</v>
      </c>
      <c r="J273" s="711">
        <v>0</v>
      </c>
      <c r="K273" s="711">
        <v>0</v>
      </c>
      <c r="L273" s="711">
        <v>0</v>
      </c>
      <c r="M273" s="711">
        <v>0</v>
      </c>
      <c r="N273" s="711">
        <v>0</v>
      </c>
      <c r="O273" s="711">
        <v>0</v>
      </c>
      <c r="P273" s="711">
        <v>0</v>
      </c>
      <c r="Q273" s="603">
        <f>O273+M273+K273+I273+G273</f>
        <v>0</v>
      </c>
      <c r="R273" s="602">
        <f>P273+N273+L273+J273+H273</f>
        <v>0</v>
      </c>
      <c r="S273" s="585"/>
    </row>
    <row r="274" spans="1:19" s="717" customFormat="1" ht="15.75" customHeight="1" x14ac:dyDescent="0.25">
      <c r="A274" s="626" t="s">
        <v>1290</v>
      </c>
      <c r="B274" s="625" t="s">
        <v>1246</v>
      </c>
      <c r="C274" s="624" t="s">
        <v>1005</v>
      </c>
      <c r="D274" s="603">
        <v>0</v>
      </c>
      <c r="E274" s="603">
        <v>0</v>
      </c>
      <c r="F274" s="603">
        <v>0</v>
      </c>
      <c r="G274" s="711">
        <v>0</v>
      </c>
      <c r="H274" s="711">
        <v>0</v>
      </c>
      <c r="I274" s="711">
        <v>0</v>
      </c>
      <c r="J274" s="711">
        <v>0</v>
      </c>
      <c r="K274" s="711">
        <v>0</v>
      </c>
      <c r="L274" s="711">
        <v>0</v>
      </c>
      <c r="M274" s="711">
        <v>0</v>
      </c>
      <c r="N274" s="711">
        <v>0</v>
      </c>
      <c r="O274" s="711">
        <v>0</v>
      </c>
      <c r="P274" s="711">
        <v>0</v>
      </c>
      <c r="Q274" s="603">
        <f>O274+M274+K274+I274+G274</f>
        <v>0</v>
      </c>
      <c r="R274" s="602">
        <f>P274+N274+L274+J274+H274</f>
        <v>0</v>
      </c>
      <c r="S274" s="585"/>
    </row>
    <row r="275" spans="1:19" s="717" customFormat="1" ht="15.75" customHeight="1" x14ac:dyDescent="0.25">
      <c r="A275" s="626" t="s">
        <v>1289</v>
      </c>
      <c r="B275" s="605" t="s">
        <v>1060</v>
      </c>
      <c r="C275" s="624" t="s">
        <v>1005</v>
      </c>
      <c r="D275" s="603">
        <v>0</v>
      </c>
      <c r="E275" s="603">
        <v>0</v>
      </c>
      <c r="F275" s="603">
        <v>0</v>
      </c>
      <c r="G275" s="711">
        <v>0</v>
      </c>
      <c r="H275" s="711">
        <v>0</v>
      </c>
      <c r="I275" s="711">
        <v>0</v>
      </c>
      <c r="J275" s="711">
        <v>0</v>
      </c>
      <c r="K275" s="711">
        <v>0</v>
      </c>
      <c r="L275" s="711">
        <v>0</v>
      </c>
      <c r="M275" s="711">
        <v>0</v>
      </c>
      <c r="N275" s="711">
        <v>0</v>
      </c>
      <c r="O275" s="711">
        <v>0</v>
      </c>
      <c r="P275" s="711">
        <v>0</v>
      </c>
      <c r="Q275" s="603">
        <f>O275+M275+K275+I275+G275</f>
        <v>0</v>
      </c>
      <c r="R275" s="602">
        <f>P275+N275+L275+J275+H275</f>
        <v>0</v>
      </c>
      <c r="S275" s="585"/>
    </row>
    <row r="276" spans="1:19" s="717" customFormat="1" ht="15.75" customHeight="1" x14ac:dyDescent="0.25">
      <c r="A276" s="626" t="s">
        <v>1288</v>
      </c>
      <c r="B276" s="625" t="s">
        <v>1246</v>
      </c>
      <c r="C276" s="624" t="s">
        <v>1005</v>
      </c>
      <c r="D276" s="603">
        <v>0</v>
      </c>
      <c r="E276" s="603">
        <v>0</v>
      </c>
      <c r="F276" s="603">
        <v>0</v>
      </c>
      <c r="G276" s="711">
        <v>0</v>
      </c>
      <c r="H276" s="711">
        <v>0</v>
      </c>
      <c r="I276" s="711">
        <v>0</v>
      </c>
      <c r="J276" s="711">
        <v>0</v>
      </c>
      <c r="K276" s="711">
        <v>0</v>
      </c>
      <c r="L276" s="711">
        <v>0</v>
      </c>
      <c r="M276" s="711">
        <v>0</v>
      </c>
      <c r="N276" s="711">
        <v>0</v>
      </c>
      <c r="O276" s="711">
        <v>0</v>
      </c>
      <c r="P276" s="711">
        <v>0</v>
      </c>
      <c r="Q276" s="603">
        <f>O276+M276+K276+I276+G276</f>
        <v>0</v>
      </c>
      <c r="R276" s="602">
        <f>P276+N276+L276+J276+H276</f>
        <v>0</v>
      </c>
      <c r="S276" s="585"/>
    </row>
    <row r="277" spans="1:19" s="717" customFormat="1" ht="15.75" customHeight="1" x14ac:dyDescent="0.25">
      <c r="A277" s="626" t="s">
        <v>1287</v>
      </c>
      <c r="B277" s="625" t="s">
        <v>1058</v>
      </c>
      <c r="C277" s="624" t="s">
        <v>1005</v>
      </c>
      <c r="D277" s="603">
        <v>0</v>
      </c>
      <c r="E277" s="603">
        <v>0</v>
      </c>
      <c r="F277" s="603">
        <v>0</v>
      </c>
      <c r="G277" s="711">
        <v>0</v>
      </c>
      <c r="H277" s="711">
        <v>0</v>
      </c>
      <c r="I277" s="711">
        <v>0</v>
      </c>
      <c r="J277" s="711">
        <v>0</v>
      </c>
      <c r="K277" s="711">
        <v>0</v>
      </c>
      <c r="L277" s="711">
        <v>0</v>
      </c>
      <c r="M277" s="711">
        <v>0</v>
      </c>
      <c r="N277" s="711">
        <v>0</v>
      </c>
      <c r="O277" s="711">
        <v>0</v>
      </c>
      <c r="P277" s="711">
        <v>0</v>
      </c>
      <c r="Q277" s="603">
        <f>O277+M277+K277+I277+G277</f>
        <v>0</v>
      </c>
      <c r="R277" s="602">
        <f>P277+N277+L277+J277+H277</f>
        <v>0</v>
      </c>
      <c r="S277" s="585"/>
    </row>
    <row r="278" spans="1:19" s="717" customFormat="1" ht="15.75" customHeight="1" x14ac:dyDescent="0.25">
      <c r="A278" s="626" t="s">
        <v>1286</v>
      </c>
      <c r="B278" s="648" t="s">
        <v>1246</v>
      </c>
      <c r="C278" s="624" t="s">
        <v>1005</v>
      </c>
      <c r="D278" s="603">
        <v>0</v>
      </c>
      <c r="E278" s="603">
        <v>0</v>
      </c>
      <c r="F278" s="603">
        <v>0</v>
      </c>
      <c r="G278" s="711">
        <v>0</v>
      </c>
      <c r="H278" s="711">
        <v>0</v>
      </c>
      <c r="I278" s="711">
        <v>0</v>
      </c>
      <c r="J278" s="711">
        <v>0</v>
      </c>
      <c r="K278" s="711">
        <v>0</v>
      </c>
      <c r="L278" s="711">
        <v>0</v>
      </c>
      <c r="M278" s="711">
        <v>0</v>
      </c>
      <c r="N278" s="711">
        <v>0</v>
      </c>
      <c r="O278" s="711">
        <v>0</v>
      </c>
      <c r="P278" s="711">
        <v>0</v>
      </c>
      <c r="Q278" s="603">
        <f>O278+M278+K278+I278+G278</f>
        <v>0</v>
      </c>
      <c r="R278" s="602">
        <f>P278+N278+L278+J278+H278</f>
        <v>0</v>
      </c>
      <c r="S278" s="585"/>
    </row>
    <row r="279" spans="1:19" s="717" customFormat="1" ht="15.75" customHeight="1" x14ac:dyDescent="0.25">
      <c r="A279" s="626" t="s">
        <v>1285</v>
      </c>
      <c r="B279" s="625" t="s">
        <v>1056</v>
      </c>
      <c r="C279" s="624" t="s">
        <v>1005</v>
      </c>
      <c r="D279" s="603">
        <v>0</v>
      </c>
      <c r="E279" s="603">
        <v>0</v>
      </c>
      <c r="F279" s="603">
        <v>0</v>
      </c>
      <c r="G279" s="711">
        <v>0</v>
      </c>
      <c r="H279" s="711">
        <v>0</v>
      </c>
      <c r="I279" s="711">
        <v>0</v>
      </c>
      <c r="J279" s="711">
        <v>0</v>
      </c>
      <c r="K279" s="711">
        <v>0</v>
      </c>
      <c r="L279" s="711">
        <v>0</v>
      </c>
      <c r="M279" s="711">
        <v>0</v>
      </c>
      <c r="N279" s="711">
        <v>0</v>
      </c>
      <c r="O279" s="711">
        <v>0</v>
      </c>
      <c r="P279" s="711">
        <v>0</v>
      </c>
      <c r="Q279" s="603">
        <f>O279+M279+K279+I279+G279</f>
        <v>0</v>
      </c>
      <c r="R279" s="602">
        <f>P279+N279+L279+J279+H279</f>
        <v>0</v>
      </c>
      <c r="S279" s="585"/>
    </row>
    <row r="280" spans="1:19" s="717" customFormat="1" ht="15.75" customHeight="1" x14ac:dyDescent="0.25">
      <c r="A280" s="626" t="s">
        <v>1284</v>
      </c>
      <c r="B280" s="648" t="s">
        <v>1246</v>
      </c>
      <c r="C280" s="624" t="s">
        <v>1005</v>
      </c>
      <c r="D280" s="603">
        <v>0</v>
      </c>
      <c r="E280" s="603">
        <v>0</v>
      </c>
      <c r="F280" s="603">
        <v>0</v>
      </c>
      <c r="G280" s="711">
        <v>0</v>
      </c>
      <c r="H280" s="711">
        <v>0</v>
      </c>
      <c r="I280" s="711">
        <v>0</v>
      </c>
      <c r="J280" s="711">
        <v>0</v>
      </c>
      <c r="K280" s="711">
        <v>0</v>
      </c>
      <c r="L280" s="711">
        <v>0</v>
      </c>
      <c r="M280" s="711">
        <v>0</v>
      </c>
      <c r="N280" s="711">
        <v>0</v>
      </c>
      <c r="O280" s="711">
        <v>0</v>
      </c>
      <c r="P280" s="711">
        <v>0</v>
      </c>
      <c r="Q280" s="603">
        <f>O280+M280+K280+I280+G280</f>
        <v>0</v>
      </c>
      <c r="R280" s="602">
        <f>P280+N280+L280+J280+H280</f>
        <v>0</v>
      </c>
      <c r="S280" s="585"/>
    </row>
    <row r="281" spans="1:19" s="717" customFormat="1" ht="15.75" customHeight="1" x14ac:dyDescent="0.25">
      <c r="A281" s="626" t="s">
        <v>1283</v>
      </c>
      <c r="B281" s="605" t="s">
        <v>1282</v>
      </c>
      <c r="C281" s="624" t="s">
        <v>1005</v>
      </c>
      <c r="D281" s="603">
        <v>0</v>
      </c>
      <c r="E281" s="603">
        <v>0</v>
      </c>
      <c r="F281" s="603">
        <v>0</v>
      </c>
      <c r="G281" s="711">
        <v>0</v>
      </c>
      <c r="H281" s="711">
        <v>0</v>
      </c>
      <c r="I281" s="711">
        <v>0</v>
      </c>
      <c r="J281" s="711">
        <v>0</v>
      </c>
      <c r="K281" s="711">
        <v>0</v>
      </c>
      <c r="L281" s="711">
        <v>0</v>
      </c>
      <c r="M281" s="711">
        <v>0</v>
      </c>
      <c r="N281" s="711">
        <v>0</v>
      </c>
      <c r="O281" s="711">
        <v>0</v>
      </c>
      <c r="P281" s="711">
        <v>0</v>
      </c>
      <c r="Q281" s="603">
        <f>O281+M281+K281+I281+G281</f>
        <v>0</v>
      </c>
      <c r="R281" s="602">
        <f>P281+N281+L281+J281+H281</f>
        <v>0</v>
      </c>
      <c r="S281" s="585"/>
    </row>
    <row r="282" spans="1:19" s="717" customFormat="1" ht="15.75" customHeight="1" x14ac:dyDescent="0.25">
      <c r="A282" s="626" t="s">
        <v>1281</v>
      </c>
      <c r="B282" s="625" t="s">
        <v>1246</v>
      </c>
      <c r="C282" s="624" t="s">
        <v>1005</v>
      </c>
      <c r="D282" s="603">
        <v>0</v>
      </c>
      <c r="E282" s="603">
        <v>0</v>
      </c>
      <c r="F282" s="603">
        <v>0</v>
      </c>
      <c r="G282" s="711">
        <v>0</v>
      </c>
      <c r="H282" s="711">
        <v>0</v>
      </c>
      <c r="I282" s="711">
        <v>0</v>
      </c>
      <c r="J282" s="711">
        <v>0</v>
      </c>
      <c r="K282" s="711">
        <v>0</v>
      </c>
      <c r="L282" s="711">
        <v>0</v>
      </c>
      <c r="M282" s="711">
        <v>0</v>
      </c>
      <c r="N282" s="711">
        <v>0</v>
      </c>
      <c r="O282" s="711">
        <v>0</v>
      </c>
      <c r="P282" s="711">
        <v>0</v>
      </c>
      <c r="Q282" s="603">
        <f>O282+M282+K282+I282+G282</f>
        <v>0</v>
      </c>
      <c r="R282" s="602">
        <f>P282+N282+L282+J282+H282</f>
        <v>0</v>
      </c>
      <c r="S282" s="585"/>
    </row>
    <row r="283" spans="1:19" s="717" customFormat="1" ht="15.75" customHeight="1" x14ac:dyDescent="0.25">
      <c r="A283" s="705" t="s">
        <v>1280</v>
      </c>
      <c r="B283" s="704" t="s">
        <v>1279</v>
      </c>
      <c r="C283" s="703" t="s">
        <v>1005</v>
      </c>
      <c r="D283" s="725">
        <v>0</v>
      </c>
      <c r="E283" s="725">
        <v>0</v>
      </c>
      <c r="F283" s="725">
        <v>0</v>
      </c>
      <c r="G283" s="725">
        <v>0</v>
      </c>
      <c r="H283" s="725">
        <v>0</v>
      </c>
      <c r="I283" s="725">
        <v>0</v>
      </c>
      <c r="J283" s="725">
        <v>0</v>
      </c>
      <c r="K283" s="725">
        <v>0</v>
      </c>
      <c r="L283" s="725">
        <v>0</v>
      </c>
      <c r="M283" s="725">
        <v>0</v>
      </c>
      <c r="N283" s="725">
        <v>0</v>
      </c>
      <c r="O283" s="725">
        <v>0</v>
      </c>
      <c r="P283" s="725">
        <v>0</v>
      </c>
      <c r="Q283" s="725">
        <f>O283+M283+K283+I283+G283</f>
        <v>0</v>
      </c>
      <c r="R283" s="724">
        <f>P283+N283+L283+J283+H283</f>
        <v>0</v>
      </c>
      <c r="S283" s="585"/>
    </row>
    <row r="284" spans="1:19" s="717" customFormat="1" ht="15.75" customHeight="1" x14ac:dyDescent="0.25">
      <c r="A284" s="626" t="s">
        <v>1278</v>
      </c>
      <c r="B284" s="605" t="s">
        <v>1277</v>
      </c>
      <c r="C284" s="624" t="s">
        <v>1005</v>
      </c>
      <c r="D284" s="603">
        <v>0</v>
      </c>
      <c r="E284" s="603">
        <v>0</v>
      </c>
      <c r="F284" s="603">
        <v>0</v>
      </c>
      <c r="G284" s="711">
        <v>0</v>
      </c>
      <c r="H284" s="711">
        <v>0</v>
      </c>
      <c r="I284" s="711">
        <v>0</v>
      </c>
      <c r="J284" s="711">
        <v>0</v>
      </c>
      <c r="K284" s="711">
        <v>0</v>
      </c>
      <c r="L284" s="711">
        <v>0</v>
      </c>
      <c r="M284" s="711">
        <v>0</v>
      </c>
      <c r="N284" s="711">
        <v>0</v>
      </c>
      <c r="O284" s="711">
        <v>0</v>
      </c>
      <c r="P284" s="711">
        <v>0</v>
      </c>
      <c r="Q284" s="603">
        <f>O284+M284+K284+I284+G284</f>
        <v>0</v>
      </c>
      <c r="R284" s="602">
        <f>P284+N284+L284+J284+H284</f>
        <v>0</v>
      </c>
      <c r="S284" s="585"/>
    </row>
    <row r="285" spans="1:19" s="717" customFormat="1" ht="15.75" customHeight="1" x14ac:dyDescent="0.25">
      <c r="A285" s="626" t="s">
        <v>1276</v>
      </c>
      <c r="B285" s="625" t="s">
        <v>1246</v>
      </c>
      <c r="C285" s="624" t="s">
        <v>1005</v>
      </c>
      <c r="D285" s="603">
        <v>0</v>
      </c>
      <c r="E285" s="603">
        <v>0</v>
      </c>
      <c r="F285" s="603">
        <v>0</v>
      </c>
      <c r="G285" s="711">
        <v>0</v>
      </c>
      <c r="H285" s="711">
        <v>0</v>
      </c>
      <c r="I285" s="711">
        <v>0</v>
      </c>
      <c r="J285" s="711">
        <v>0</v>
      </c>
      <c r="K285" s="711">
        <v>0</v>
      </c>
      <c r="L285" s="711">
        <v>0</v>
      </c>
      <c r="M285" s="711">
        <v>0</v>
      </c>
      <c r="N285" s="711">
        <v>0</v>
      </c>
      <c r="O285" s="711">
        <v>0</v>
      </c>
      <c r="P285" s="711">
        <v>0</v>
      </c>
      <c r="Q285" s="603">
        <f>O285+M285+K285+I285+G285</f>
        <v>0</v>
      </c>
      <c r="R285" s="602">
        <f>P285+N285+L285+J285+H285</f>
        <v>0</v>
      </c>
      <c r="S285" s="585"/>
    </row>
    <row r="286" spans="1:19" s="717" customFormat="1" ht="15.75" customHeight="1" x14ac:dyDescent="0.25">
      <c r="A286" s="626" t="s">
        <v>1275</v>
      </c>
      <c r="B286" s="605" t="s">
        <v>1274</v>
      </c>
      <c r="C286" s="624" t="s">
        <v>1005</v>
      </c>
      <c r="D286" s="603">
        <v>0</v>
      </c>
      <c r="E286" s="603">
        <v>0</v>
      </c>
      <c r="F286" s="603">
        <v>0</v>
      </c>
      <c r="G286" s="711">
        <v>0</v>
      </c>
      <c r="H286" s="711">
        <v>0</v>
      </c>
      <c r="I286" s="711">
        <v>0</v>
      </c>
      <c r="J286" s="711">
        <v>0</v>
      </c>
      <c r="K286" s="711">
        <v>0</v>
      </c>
      <c r="L286" s="711">
        <v>0</v>
      </c>
      <c r="M286" s="711">
        <v>0</v>
      </c>
      <c r="N286" s="711">
        <v>0</v>
      </c>
      <c r="O286" s="711">
        <v>0</v>
      </c>
      <c r="P286" s="711">
        <v>0</v>
      </c>
      <c r="Q286" s="603">
        <f>O286+M286+K286+I286+G286</f>
        <v>0</v>
      </c>
      <c r="R286" s="602">
        <f>P286+N286+L286+J286+H286</f>
        <v>0</v>
      </c>
      <c r="S286" s="585"/>
    </row>
    <row r="287" spans="1:19" s="717" customFormat="1" ht="15.75" customHeight="1" x14ac:dyDescent="0.25">
      <c r="A287" s="626" t="s">
        <v>1273</v>
      </c>
      <c r="B287" s="625" t="s">
        <v>1272</v>
      </c>
      <c r="C287" s="624" t="s">
        <v>1005</v>
      </c>
      <c r="D287" s="603">
        <v>0</v>
      </c>
      <c r="E287" s="603">
        <v>0</v>
      </c>
      <c r="F287" s="603">
        <v>0</v>
      </c>
      <c r="G287" s="711">
        <v>0</v>
      </c>
      <c r="H287" s="711">
        <v>0</v>
      </c>
      <c r="I287" s="711">
        <v>0</v>
      </c>
      <c r="J287" s="711">
        <v>0</v>
      </c>
      <c r="K287" s="711">
        <v>0</v>
      </c>
      <c r="L287" s="711">
        <v>0</v>
      </c>
      <c r="M287" s="711">
        <v>0</v>
      </c>
      <c r="N287" s="711">
        <v>0</v>
      </c>
      <c r="O287" s="711">
        <v>0</v>
      </c>
      <c r="P287" s="711">
        <v>0</v>
      </c>
      <c r="Q287" s="603">
        <f>O287+M287+K287+I287+G287</f>
        <v>0</v>
      </c>
      <c r="R287" s="602">
        <f>P287+N287+L287+J287+H287</f>
        <v>0</v>
      </c>
      <c r="S287" s="585"/>
    </row>
    <row r="288" spans="1:19" s="717" customFormat="1" ht="15.75" customHeight="1" x14ac:dyDescent="0.25">
      <c r="A288" s="626" t="s">
        <v>1271</v>
      </c>
      <c r="B288" s="648" t="s">
        <v>1246</v>
      </c>
      <c r="C288" s="624" t="s">
        <v>1005</v>
      </c>
      <c r="D288" s="603">
        <v>0</v>
      </c>
      <c r="E288" s="603">
        <v>0</v>
      </c>
      <c r="F288" s="603">
        <v>0</v>
      </c>
      <c r="G288" s="711">
        <v>0</v>
      </c>
      <c r="H288" s="711">
        <v>0</v>
      </c>
      <c r="I288" s="711">
        <v>0</v>
      </c>
      <c r="J288" s="711">
        <v>0</v>
      </c>
      <c r="K288" s="711">
        <v>0</v>
      </c>
      <c r="L288" s="711">
        <v>0</v>
      </c>
      <c r="M288" s="711">
        <v>0</v>
      </c>
      <c r="N288" s="711">
        <v>0</v>
      </c>
      <c r="O288" s="711">
        <v>0</v>
      </c>
      <c r="P288" s="711">
        <v>0</v>
      </c>
      <c r="Q288" s="603">
        <f>O288+M288+K288+I288+G288</f>
        <v>0</v>
      </c>
      <c r="R288" s="602">
        <f>P288+N288+L288+J288+H288</f>
        <v>0</v>
      </c>
      <c r="S288" s="585"/>
    </row>
    <row r="289" spans="1:19" s="717" customFormat="1" ht="15.75" customHeight="1" x14ac:dyDescent="0.25">
      <c r="A289" s="626" t="s">
        <v>1270</v>
      </c>
      <c r="B289" s="625" t="s">
        <v>1269</v>
      </c>
      <c r="C289" s="624" t="s">
        <v>1005</v>
      </c>
      <c r="D289" s="603">
        <v>0</v>
      </c>
      <c r="E289" s="603">
        <v>0</v>
      </c>
      <c r="F289" s="603">
        <v>0</v>
      </c>
      <c r="G289" s="711">
        <v>0</v>
      </c>
      <c r="H289" s="711">
        <v>0</v>
      </c>
      <c r="I289" s="711">
        <v>0</v>
      </c>
      <c r="J289" s="711">
        <v>0</v>
      </c>
      <c r="K289" s="711">
        <v>0</v>
      </c>
      <c r="L289" s="711">
        <v>0</v>
      </c>
      <c r="M289" s="711">
        <v>0</v>
      </c>
      <c r="N289" s="711">
        <v>0</v>
      </c>
      <c r="O289" s="711">
        <v>0</v>
      </c>
      <c r="P289" s="711">
        <v>0</v>
      </c>
      <c r="Q289" s="603">
        <f>O289+M289+K289+I289+G289</f>
        <v>0</v>
      </c>
      <c r="R289" s="602">
        <f>P289+N289+L289+J289+H289</f>
        <v>0</v>
      </c>
      <c r="S289" s="585"/>
    </row>
    <row r="290" spans="1:19" s="717" customFormat="1" ht="15.75" customHeight="1" x14ac:dyDescent="0.25">
      <c r="A290" s="626" t="s">
        <v>1268</v>
      </c>
      <c r="B290" s="648" t="s">
        <v>1246</v>
      </c>
      <c r="C290" s="624" t="s">
        <v>1005</v>
      </c>
      <c r="D290" s="603">
        <v>0</v>
      </c>
      <c r="E290" s="603">
        <v>0</v>
      </c>
      <c r="F290" s="603">
        <v>0</v>
      </c>
      <c r="G290" s="711">
        <v>0</v>
      </c>
      <c r="H290" s="711">
        <v>0</v>
      </c>
      <c r="I290" s="711">
        <v>0</v>
      </c>
      <c r="J290" s="711">
        <v>0</v>
      </c>
      <c r="K290" s="711">
        <v>0</v>
      </c>
      <c r="L290" s="711">
        <v>0</v>
      </c>
      <c r="M290" s="711">
        <v>0</v>
      </c>
      <c r="N290" s="711">
        <v>0</v>
      </c>
      <c r="O290" s="711">
        <v>0</v>
      </c>
      <c r="P290" s="711">
        <v>0</v>
      </c>
      <c r="Q290" s="603">
        <f>O290+M290+K290+I290+G290</f>
        <v>0</v>
      </c>
      <c r="R290" s="602">
        <f>P290+N290+L290+J290+H290</f>
        <v>0</v>
      </c>
      <c r="S290" s="585"/>
    </row>
    <row r="291" spans="1:19" s="717" customFormat="1" ht="15.75" customHeight="1" x14ac:dyDescent="0.25">
      <c r="A291" s="626" t="s">
        <v>1267</v>
      </c>
      <c r="B291" s="605" t="s">
        <v>1266</v>
      </c>
      <c r="C291" s="624" t="s">
        <v>1005</v>
      </c>
      <c r="D291" s="603">
        <v>0</v>
      </c>
      <c r="E291" s="603">
        <v>0</v>
      </c>
      <c r="F291" s="603">
        <v>0</v>
      </c>
      <c r="G291" s="711">
        <v>0</v>
      </c>
      <c r="H291" s="711">
        <v>0</v>
      </c>
      <c r="I291" s="711">
        <v>0</v>
      </c>
      <c r="J291" s="711">
        <v>0</v>
      </c>
      <c r="K291" s="711">
        <v>0</v>
      </c>
      <c r="L291" s="711">
        <v>0</v>
      </c>
      <c r="M291" s="711">
        <v>0</v>
      </c>
      <c r="N291" s="711">
        <v>0</v>
      </c>
      <c r="O291" s="711">
        <v>0</v>
      </c>
      <c r="P291" s="711">
        <v>0</v>
      </c>
      <c r="Q291" s="603">
        <f>O291+M291+K291+I291+G291</f>
        <v>0</v>
      </c>
      <c r="R291" s="602">
        <f>P291+N291+L291+J291+H291</f>
        <v>0</v>
      </c>
      <c r="S291" s="585"/>
    </row>
    <row r="292" spans="1:19" s="717" customFormat="1" ht="15.75" customHeight="1" x14ac:dyDescent="0.25">
      <c r="A292" s="626" t="s">
        <v>1265</v>
      </c>
      <c r="B292" s="625" t="s">
        <v>1246</v>
      </c>
      <c r="C292" s="624" t="s">
        <v>1005</v>
      </c>
      <c r="D292" s="603">
        <v>0</v>
      </c>
      <c r="E292" s="603">
        <v>0</v>
      </c>
      <c r="F292" s="603">
        <v>0</v>
      </c>
      <c r="G292" s="711">
        <v>0</v>
      </c>
      <c r="H292" s="711">
        <v>0</v>
      </c>
      <c r="I292" s="711">
        <v>0</v>
      </c>
      <c r="J292" s="711">
        <v>0</v>
      </c>
      <c r="K292" s="711">
        <v>0</v>
      </c>
      <c r="L292" s="711">
        <v>0</v>
      </c>
      <c r="M292" s="711">
        <v>0</v>
      </c>
      <c r="N292" s="711">
        <v>0</v>
      </c>
      <c r="O292" s="711">
        <v>0</v>
      </c>
      <c r="P292" s="711">
        <v>0</v>
      </c>
      <c r="Q292" s="603">
        <f>O292+M292+K292+I292+G292</f>
        <v>0</v>
      </c>
      <c r="R292" s="602">
        <f>P292+N292+L292+J292+H292</f>
        <v>0</v>
      </c>
      <c r="S292" s="585"/>
    </row>
    <row r="293" spans="1:19" s="717" customFormat="1" ht="15.75" customHeight="1" x14ac:dyDescent="0.25">
      <c r="A293" s="623" t="s">
        <v>1264</v>
      </c>
      <c r="B293" s="726" t="s">
        <v>1263</v>
      </c>
      <c r="C293" s="621" t="s">
        <v>1005</v>
      </c>
      <c r="D293" s="643">
        <v>0</v>
      </c>
      <c r="E293" s="643">
        <v>0</v>
      </c>
      <c r="F293" s="643">
        <v>0</v>
      </c>
      <c r="G293" s="643">
        <v>0</v>
      </c>
      <c r="H293" s="643">
        <v>0</v>
      </c>
      <c r="I293" s="643">
        <v>0</v>
      </c>
      <c r="J293" s="643">
        <v>0</v>
      </c>
      <c r="K293" s="643">
        <v>0</v>
      </c>
      <c r="L293" s="643">
        <v>0</v>
      </c>
      <c r="M293" s="643">
        <v>0</v>
      </c>
      <c r="N293" s="643">
        <v>0</v>
      </c>
      <c r="O293" s="643">
        <v>0</v>
      </c>
      <c r="P293" s="643">
        <v>0</v>
      </c>
      <c r="Q293" s="643">
        <f>O293+M293+K293+I293+G293</f>
        <v>0</v>
      </c>
      <c r="R293" s="642">
        <f>P293+N293+L293+J293+H293</f>
        <v>0</v>
      </c>
      <c r="S293" s="585"/>
    </row>
    <row r="294" spans="1:19" s="717" customFormat="1" ht="15.75" customHeight="1" x14ac:dyDescent="0.25">
      <c r="A294" s="626" t="s">
        <v>1262</v>
      </c>
      <c r="B294" s="625" t="s">
        <v>1246</v>
      </c>
      <c r="C294" s="624" t="s">
        <v>1005</v>
      </c>
      <c r="D294" s="603">
        <v>0</v>
      </c>
      <c r="E294" s="603">
        <v>0</v>
      </c>
      <c r="F294" s="603">
        <v>0</v>
      </c>
      <c r="G294" s="711">
        <v>0</v>
      </c>
      <c r="H294" s="711">
        <v>0</v>
      </c>
      <c r="I294" s="711">
        <v>0</v>
      </c>
      <c r="J294" s="711">
        <v>0</v>
      </c>
      <c r="K294" s="711">
        <v>0</v>
      </c>
      <c r="L294" s="711">
        <v>0</v>
      </c>
      <c r="M294" s="711">
        <v>0</v>
      </c>
      <c r="N294" s="711">
        <v>0</v>
      </c>
      <c r="O294" s="711">
        <v>0</v>
      </c>
      <c r="P294" s="711">
        <v>0</v>
      </c>
      <c r="Q294" s="603">
        <f>O294+M294+K294+I294+G294</f>
        <v>0</v>
      </c>
      <c r="R294" s="602">
        <f>P294+N294+L294+J294+H294</f>
        <v>0</v>
      </c>
      <c r="S294" s="585"/>
    </row>
    <row r="295" spans="1:19" s="717" customFormat="1" ht="15.75" customHeight="1" x14ac:dyDescent="0.25">
      <c r="A295" s="626" t="s">
        <v>1261</v>
      </c>
      <c r="B295" s="605" t="s">
        <v>1260</v>
      </c>
      <c r="C295" s="624" t="s">
        <v>1005</v>
      </c>
      <c r="D295" s="603">
        <v>0</v>
      </c>
      <c r="E295" s="603">
        <v>0</v>
      </c>
      <c r="F295" s="603">
        <v>0</v>
      </c>
      <c r="G295" s="711">
        <v>0</v>
      </c>
      <c r="H295" s="711">
        <v>0</v>
      </c>
      <c r="I295" s="711">
        <v>0</v>
      </c>
      <c r="J295" s="711">
        <v>0</v>
      </c>
      <c r="K295" s="711">
        <v>0</v>
      </c>
      <c r="L295" s="711">
        <v>0</v>
      </c>
      <c r="M295" s="711">
        <v>0</v>
      </c>
      <c r="N295" s="711">
        <v>0</v>
      </c>
      <c r="O295" s="711">
        <v>0</v>
      </c>
      <c r="P295" s="711">
        <v>0</v>
      </c>
      <c r="Q295" s="603">
        <f>O295+M295+K295+I295+G295</f>
        <v>0</v>
      </c>
      <c r="R295" s="602">
        <f>P295+N295+L295+J295+H295</f>
        <v>0</v>
      </c>
      <c r="S295" s="585"/>
    </row>
    <row r="296" spans="1:19" s="717" customFormat="1" ht="15.75" customHeight="1" x14ac:dyDescent="0.25">
      <c r="A296" s="626" t="s">
        <v>1259</v>
      </c>
      <c r="B296" s="625" t="s">
        <v>1246</v>
      </c>
      <c r="C296" s="624" t="s">
        <v>1005</v>
      </c>
      <c r="D296" s="603">
        <v>0</v>
      </c>
      <c r="E296" s="603">
        <v>0</v>
      </c>
      <c r="F296" s="603">
        <v>0</v>
      </c>
      <c r="G296" s="711">
        <v>0</v>
      </c>
      <c r="H296" s="711">
        <v>0</v>
      </c>
      <c r="I296" s="711">
        <v>0</v>
      </c>
      <c r="J296" s="711">
        <v>0</v>
      </c>
      <c r="K296" s="711">
        <v>0</v>
      </c>
      <c r="L296" s="711">
        <v>0</v>
      </c>
      <c r="M296" s="711">
        <v>0</v>
      </c>
      <c r="N296" s="711">
        <v>0</v>
      </c>
      <c r="O296" s="711">
        <v>0</v>
      </c>
      <c r="P296" s="711">
        <v>0</v>
      </c>
      <c r="Q296" s="603">
        <f>O296+M296+K296+I296+G296</f>
        <v>0</v>
      </c>
      <c r="R296" s="602">
        <f>P296+N296+L296+J296+H296</f>
        <v>0</v>
      </c>
      <c r="S296" s="585"/>
    </row>
    <row r="297" spans="1:19" s="717" customFormat="1" ht="15.75" customHeight="1" x14ac:dyDescent="0.25">
      <c r="A297" s="626" t="s">
        <v>1258</v>
      </c>
      <c r="B297" s="605" t="s">
        <v>1257</v>
      </c>
      <c r="C297" s="624" t="s">
        <v>1005</v>
      </c>
      <c r="D297" s="603">
        <v>0</v>
      </c>
      <c r="E297" s="603">
        <v>0</v>
      </c>
      <c r="F297" s="603">
        <v>0</v>
      </c>
      <c r="G297" s="711">
        <v>0</v>
      </c>
      <c r="H297" s="711">
        <v>0</v>
      </c>
      <c r="I297" s="711">
        <v>0</v>
      </c>
      <c r="J297" s="711">
        <v>0</v>
      </c>
      <c r="K297" s="711">
        <v>0</v>
      </c>
      <c r="L297" s="711">
        <v>0</v>
      </c>
      <c r="M297" s="711">
        <v>0</v>
      </c>
      <c r="N297" s="711">
        <v>0</v>
      </c>
      <c r="O297" s="711">
        <v>0</v>
      </c>
      <c r="P297" s="711">
        <v>0</v>
      </c>
      <c r="Q297" s="603">
        <f>O297+M297+K297+I297+G297</f>
        <v>0</v>
      </c>
      <c r="R297" s="602">
        <f>P297+N297+L297+J297+H297</f>
        <v>0</v>
      </c>
      <c r="S297" s="585"/>
    </row>
    <row r="298" spans="1:19" s="717" customFormat="1" ht="15.75" customHeight="1" x14ac:dyDescent="0.25">
      <c r="A298" s="626" t="s">
        <v>1256</v>
      </c>
      <c r="B298" s="625" t="s">
        <v>1246</v>
      </c>
      <c r="C298" s="624" t="s">
        <v>1005</v>
      </c>
      <c r="D298" s="603">
        <v>0</v>
      </c>
      <c r="E298" s="603">
        <v>0</v>
      </c>
      <c r="F298" s="603">
        <v>0</v>
      </c>
      <c r="G298" s="711">
        <v>0</v>
      </c>
      <c r="H298" s="711">
        <v>0</v>
      </c>
      <c r="I298" s="711">
        <v>0</v>
      </c>
      <c r="J298" s="711">
        <v>0</v>
      </c>
      <c r="K298" s="711">
        <v>0</v>
      </c>
      <c r="L298" s="711">
        <v>0</v>
      </c>
      <c r="M298" s="711">
        <v>0</v>
      </c>
      <c r="N298" s="711">
        <v>0</v>
      </c>
      <c r="O298" s="711">
        <v>0</v>
      </c>
      <c r="P298" s="711">
        <v>0</v>
      </c>
      <c r="Q298" s="603">
        <f>O298+M298+K298+I298+G298</f>
        <v>0</v>
      </c>
      <c r="R298" s="602">
        <f>P298+N298+L298+J298+H298</f>
        <v>0</v>
      </c>
      <c r="S298" s="585"/>
    </row>
    <row r="299" spans="1:19" s="717" customFormat="1" ht="15.75" customHeight="1" x14ac:dyDescent="0.25">
      <c r="A299" s="623" t="s">
        <v>1255</v>
      </c>
      <c r="B299" s="726" t="s">
        <v>1254</v>
      </c>
      <c r="C299" s="621" t="s">
        <v>1005</v>
      </c>
      <c r="D299" s="643">
        <v>0</v>
      </c>
      <c r="E299" s="643">
        <v>0</v>
      </c>
      <c r="F299" s="643">
        <v>0</v>
      </c>
      <c r="G299" s="643">
        <v>0</v>
      </c>
      <c r="H299" s="643">
        <v>0</v>
      </c>
      <c r="I299" s="643">
        <v>0</v>
      </c>
      <c r="J299" s="643">
        <v>0</v>
      </c>
      <c r="K299" s="643">
        <v>0</v>
      </c>
      <c r="L299" s="643">
        <v>0</v>
      </c>
      <c r="M299" s="643">
        <v>0</v>
      </c>
      <c r="N299" s="643">
        <v>0</v>
      </c>
      <c r="O299" s="643">
        <v>0</v>
      </c>
      <c r="P299" s="643">
        <v>0</v>
      </c>
      <c r="Q299" s="643">
        <f>O299+M299+K299+I299+G299</f>
        <v>0</v>
      </c>
      <c r="R299" s="642">
        <f>P299+N299+L299+J299+H299</f>
        <v>0</v>
      </c>
      <c r="S299" s="585"/>
    </row>
    <row r="300" spans="1:19" s="717" customFormat="1" ht="15.75" customHeight="1" x14ac:dyDescent="0.25">
      <c r="A300" s="626" t="s">
        <v>1253</v>
      </c>
      <c r="B300" s="625" t="s">
        <v>1246</v>
      </c>
      <c r="C300" s="624" t="s">
        <v>1005</v>
      </c>
      <c r="D300" s="603">
        <v>0</v>
      </c>
      <c r="E300" s="603">
        <v>0</v>
      </c>
      <c r="F300" s="603">
        <v>0</v>
      </c>
      <c r="G300" s="711">
        <v>0</v>
      </c>
      <c r="H300" s="711">
        <v>0</v>
      </c>
      <c r="I300" s="711">
        <v>0</v>
      </c>
      <c r="J300" s="711">
        <v>0</v>
      </c>
      <c r="K300" s="711">
        <v>0</v>
      </c>
      <c r="L300" s="711">
        <v>0</v>
      </c>
      <c r="M300" s="711">
        <v>0</v>
      </c>
      <c r="N300" s="711">
        <v>0</v>
      </c>
      <c r="O300" s="711">
        <v>0</v>
      </c>
      <c r="P300" s="711">
        <v>0</v>
      </c>
      <c r="Q300" s="603">
        <f>O300+M300+K300+I300+G300</f>
        <v>0</v>
      </c>
      <c r="R300" s="602">
        <f>P300+N300+L300+J300+H300</f>
        <v>0</v>
      </c>
      <c r="S300" s="585"/>
    </row>
    <row r="301" spans="1:19" s="717" customFormat="1" ht="15.75" customHeight="1" x14ac:dyDescent="0.25">
      <c r="A301" s="626" t="s">
        <v>1252</v>
      </c>
      <c r="B301" s="605" t="s">
        <v>1251</v>
      </c>
      <c r="C301" s="624" t="s">
        <v>1005</v>
      </c>
      <c r="D301" s="603">
        <v>0</v>
      </c>
      <c r="E301" s="603">
        <v>0</v>
      </c>
      <c r="F301" s="603">
        <v>0</v>
      </c>
      <c r="G301" s="711">
        <v>0</v>
      </c>
      <c r="H301" s="711">
        <v>0</v>
      </c>
      <c r="I301" s="711">
        <v>0</v>
      </c>
      <c r="J301" s="711">
        <v>0</v>
      </c>
      <c r="K301" s="711">
        <v>0</v>
      </c>
      <c r="L301" s="711">
        <v>0</v>
      </c>
      <c r="M301" s="711">
        <v>0</v>
      </c>
      <c r="N301" s="711">
        <v>0</v>
      </c>
      <c r="O301" s="711">
        <v>0</v>
      </c>
      <c r="P301" s="711">
        <v>0</v>
      </c>
      <c r="Q301" s="603">
        <f>O301+M301+K301+I301+G301</f>
        <v>0</v>
      </c>
      <c r="R301" s="602">
        <f>P301+N301+L301+J301+H301</f>
        <v>0</v>
      </c>
      <c r="S301" s="585"/>
    </row>
    <row r="302" spans="1:19" s="717" customFormat="1" ht="15.75" customHeight="1" x14ac:dyDescent="0.25">
      <c r="A302" s="626" t="s">
        <v>1250</v>
      </c>
      <c r="B302" s="625" t="s">
        <v>1246</v>
      </c>
      <c r="C302" s="624" t="s">
        <v>1005</v>
      </c>
      <c r="D302" s="603">
        <v>0</v>
      </c>
      <c r="E302" s="603">
        <v>0</v>
      </c>
      <c r="F302" s="603">
        <v>0</v>
      </c>
      <c r="G302" s="711">
        <v>0</v>
      </c>
      <c r="H302" s="711">
        <v>0</v>
      </c>
      <c r="I302" s="711">
        <v>0</v>
      </c>
      <c r="J302" s="711">
        <v>0</v>
      </c>
      <c r="K302" s="711">
        <v>0</v>
      </c>
      <c r="L302" s="711">
        <v>0</v>
      </c>
      <c r="M302" s="711">
        <v>0</v>
      </c>
      <c r="N302" s="711">
        <v>0</v>
      </c>
      <c r="O302" s="711">
        <v>0</v>
      </c>
      <c r="P302" s="711">
        <v>0</v>
      </c>
      <c r="Q302" s="603">
        <f>O302+M302+K302+I302+G302</f>
        <v>0</v>
      </c>
      <c r="R302" s="602">
        <f>P302+N302+L302+J302+H302</f>
        <v>0</v>
      </c>
      <c r="S302" s="585"/>
    </row>
    <row r="303" spans="1:19" s="717" customFormat="1" ht="15.75" customHeight="1" x14ac:dyDescent="0.25">
      <c r="A303" s="626" t="s">
        <v>1249</v>
      </c>
      <c r="B303" s="605" t="s">
        <v>1248</v>
      </c>
      <c r="C303" s="624" t="s">
        <v>1005</v>
      </c>
      <c r="D303" s="603">
        <v>0</v>
      </c>
      <c r="E303" s="603">
        <v>0</v>
      </c>
      <c r="F303" s="603">
        <v>0</v>
      </c>
      <c r="G303" s="711">
        <v>0</v>
      </c>
      <c r="H303" s="711">
        <v>0</v>
      </c>
      <c r="I303" s="711">
        <v>0</v>
      </c>
      <c r="J303" s="711">
        <v>0</v>
      </c>
      <c r="K303" s="711">
        <v>0</v>
      </c>
      <c r="L303" s="711">
        <v>0</v>
      </c>
      <c r="M303" s="711">
        <v>0</v>
      </c>
      <c r="N303" s="711">
        <v>0</v>
      </c>
      <c r="O303" s="711">
        <v>0</v>
      </c>
      <c r="P303" s="711">
        <v>0</v>
      </c>
      <c r="Q303" s="603">
        <f>O303+M303+K303+I303+G303</f>
        <v>0</v>
      </c>
      <c r="R303" s="602">
        <f>P303+N303+L303+J303+H303</f>
        <v>0</v>
      </c>
      <c r="S303" s="585"/>
    </row>
    <row r="304" spans="1:19" s="717" customFormat="1" ht="15.75" customHeight="1" x14ac:dyDescent="0.25">
      <c r="A304" s="626" t="s">
        <v>1247</v>
      </c>
      <c r="B304" s="625" t="s">
        <v>1246</v>
      </c>
      <c r="C304" s="624" t="s">
        <v>1005</v>
      </c>
      <c r="D304" s="603">
        <v>0</v>
      </c>
      <c r="E304" s="603">
        <v>0</v>
      </c>
      <c r="F304" s="603">
        <v>0</v>
      </c>
      <c r="G304" s="711">
        <v>0</v>
      </c>
      <c r="H304" s="711">
        <v>0</v>
      </c>
      <c r="I304" s="711">
        <v>0</v>
      </c>
      <c r="J304" s="711">
        <v>0</v>
      </c>
      <c r="K304" s="711">
        <v>0</v>
      </c>
      <c r="L304" s="711">
        <v>0</v>
      </c>
      <c r="M304" s="711">
        <v>0</v>
      </c>
      <c r="N304" s="711">
        <v>0</v>
      </c>
      <c r="O304" s="711">
        <v>0</v>
      </c>
      <c r="P304" s="711">
        <v>0</v>
      </c>
      <c r="Q304" s="603">
        <f>O304+M304+K304+I304+G304</f>
        <v>0</v>
      </c>
      <c r="R304" s="602">
        <f>P304+N304+L304+J304+H304</f>
        <v>0</v>
      </c>
      <c r="S304" s="585"/>
    </row>
    <row r="305" spans="1:19" s="717" customFormat="1" ht="15.75" customHeight="1" x14ac:dyDescent="0.25">
      <c r="A305" s="705" t="s">
        <v>1245</v>
      </c>
      <c r="B305" s="704" t="s">
        <v>1244</v>
      </c>
      <c r="C305" s="703" t="s">
        <v>1221</v>
      </c>
      <c r="D305" s="725">
        <v>0</v>
      </c>
      <c r="E305" s="725">
        <v>0</v>
      </c>
      <c r="F305" s="725">
        <v>0</v>
      </c>
      <c r="G305" s="725">
        <v>0</v>
      </c>
      <c r="H305" s="725">
        <v>0</v>
      </c>
      <c r="I305" s="725">
        <v>0</v>
      </c>
      <c r="J305" s="725">
        <v>0</v>
      </c>
      <c r="K305" s="725">
        <v>0</v>
      </c>
      <c r="L305" s="725">
        <v>0</v>
      </c>
      <c r="M305" s="725">
        <v>0</v>
      </c>
      <c r="N305" s="725">
        <v>0</v>
      </c>
      <c r="O305" s="725">
        <v>0</v>
      </c>
      <c r="P305" s="725">
        <v>0</v>
      </c>
      <c r="Q305" s="725">
        <f>O305+M305+K305+I305+G305</f>
        <v>0</v>
      </c>
      <c r="R305" s="724">
        <f>P305+N305+L305+J305+H305</f>
        <v>0</v>
      </c>
      <c r="S305" s="585"/>
    </row>
    <row r="306" spans="1:19" s="717" customFormat="1" ht="15.75" customHeight="1" x14ac:dyDescent="0.25">
      <c r="A306" s="626" t="s">
        <v>1243</v>
      </c>
      <c r="B306" s="605" t="s">
        <v>1242</v>
      </c>
      <c r="C306" s="624" t="s">
        <v>1221</v>
      </c>
      <c r="D306" s="603">
        <v>0</v>
      </c>
      <c r="E306" s="603">
        <v>0</v>
      </c>
      <c r="F306" s="603">
        <v>0</v>
      </c>
      <c r="G306" s="603">
        <v>0</v>
      </c>
      <c r="H306" s="603">
        <v>0</v>
      </c>
      <c r="I306" s="603">
        <v>0</v>
      </c>
      <c r="J306" s="603">
        <v>0</v>
      </c>
      <c r="K306" s="603">
        <v>0</v>
      </c>
      <c r="L306" s="603">
        <v>0</v>
      </c>
      <c r="M306" s="603">
        <v>0</v>
      </c>
      <c r="N306" s="603">
        <v>0</v>
      </c>
      <c r="O306" s="603">
        <v>0</v>
      </c>
      <c r="P306" s="603">
        <v>0</v>
      </c>
      <c r="Q306" s="603">
        <f>O306+M306+K306+I306+G306</f>
        <v>0</v>
      </c>
      <c r="R306" s="602">
        <f>P306+N306+L306+J306+H306</f>
        <v>0</v>
      </c>
      <c r="S306" s="585"/>
    </row>
    <row r="307" spans="1:19" s="717" customFormat="1" ht="15.75" customHeight="1" x14ac:dyDescent="0.25">
      <c r="A307" s="626" t="s">
        <v>1241</v>
      </c>
      <c r="B307" s="605" t="s">
        <v>1240</v>
      </c>
      <c r="C307" s="624" t="s">
        <v>1221</v>
      </c>
      <c r="D307" s="603">
        <v>0</v>
      </c>
      <c r="E307" s="603">
        <v>0</v>
      </c>
      <c r="F307" s="603">
        <v>0</v>
      </c>
      <c r="G307" s="603">
        <v>0</v>
      </c>
      <c r="H307" s="603">
        <v>0</v>
      </c>
      <c r="I307" s="603">
        <v>0</v>
      </c>
      <c r="J307" s="603">
        <v>0</v>
      </c>
      <c r="K307" s="603">
        <v>0</v>
      </c>
      <c r="L307" s="603">
        <v>0</v>
      </c>
      <c r="M307" s="603">
        <v>0</v>
      </c>
      <c r="N307" s="603">
        <v>0</v>
      </c>
      <c r="O307" s="603">
        <v>0</v>
      </c>
      <c r="P307" s="603">
        <v>0</v>
      </c>
      <c r="Q307" s="603">
        <f>O307+M307+K307+I307+G307</f>
        <v>0</v>
      </c>
      <c r="R307" s="602">
        <f>P307+N307+L307+J307+H307</f>
        <v>0</v>
      </c>
      <c r="S307" s="585"/>
    </row>
    <row r="308" spans="1:19" s="717" customFormat="1" ht="15.75" customHeight="1" x14ac:dyDescent="0.25">
      <c r="A308" s="626" t="s">
        <v>1239</v>
      </c>
      <c r="B308" s="605" t="s">
        <v>1238</v>
      </c>
      <c r="C308" s="624" t="s">
        <v>1221</v>
      </c>
      <c r="D308" s="603">
        <v>0</v>
      </c>
      <c r="E308" s="603">
        <v>0</v>
      </c>
      <c r="F308" s="603">
        <v>0</v>
      </c>
      <c r="G308" s="603">
        <v>0</v>
      </c>
      <c r="H308" s="603">
        <v>0</v>
      </c>
      <c r="I308" s="603">
        <v>0</v>
      </c>
      <c r="J308" s="603">
        <v>0</v>
      </c>
      <c r="K308" s="603">
        <v>0</v>
      </c>
      <c r="L308" s="603">
        <v>0</v>
      </c>
      <c r="M308" s="603">
        <v>0</v>
      </c>
      <c r="N308" s="603">
        <v>0</v>
      </c>
      <c r="O308" s="603">
        <v>0</v>
      </c>
      <c r="P308" s="603">
        <v>0</v>
      </c>
      <c r="Q308" s="603">
        <f>O308+M308+K308+I308+G308</f>
        <v>0</v>
      </c>
      <c r="R308" s="602">
        <f>P308+N308+L308+J308+H308</f>
        <v>0</v>
      </c>
      <c r="S308" s="585"/>
    </row>
    <row r="309" spans="1:19" s="717" customFormat="1" ht="15.75" customHeight="1" x14ac:dyDescent="0.25">
      <c r="A309" s="626" t="s">
        <v>1237</v>
      </c>
      <c r="B309" s="605" t="s">
        <v>1236</v>
      </c>
      <c r="C309" s="624" t="s">
        <v>1221</v>
      </c>
      <c r="D309" s="603">
        <v>0</v>
      </c>
      <c r="E309" s="603">
        <v>0</v>
      </c>
      <c r="F309" s="603">
        <v>0</v>
      </c>
      <c r="G309" s="603">
        <v>0</v>
      </c>
      <c r="H309" s="603">
        <v>0</v>
      </c>
      <c r="I309" s="603">
        <v>0</v>
      </c>
      <c r="J309" s="603">
        <v>0</v>
      </c>
      <c r="K309" s="603">
        <v>0</v>
      </c>
      <c r="L309" s="603">
        <v>0</v>
      </c>
      <c r="M309" s="603">
        <v>0</v>
      </c>
      <c r="N309" s="603">
        <v>0</v>
      </c>
      <c r="O309" s="603">
        <v>0</v>
      </c>
      <c r="P309" s="603">
        <v>0</v>
      </c>
      <c r="Q309" s="603">
        <f>O309+M309+K309+I309+G309</f>
        <v>0</v>
      </c>
      <c r="R309" s="602">
        <f>P309+N309+L309+J309+H309</f>
        <v>0</v>
      </c>
      <c r="S309" s="585"/>
    </row>
    <row r="310" spans="1:19" s="717" customFormat="1" ht="15.75" customHeight="1" x14ac:dyDescent="0.25">
      <c r="A310" s="626" t="s">
        <v>1235</v>
      </c>
      <c r="B310" s="722" t="s">
        <v>1234</v>
      </c>
      <c r="C310" s="624" t="s">
        <v>1221</v>
      </c>
      <c r="D310" s="603">
        <v>0</v>
      </c>
      <c r="E310" s="603">
        <v>0</v>
      </c>
      <c r="F310" s="603">
        <v>0</v>
      </c>
      <c r="G310" s="603">
        <v>0</v>
      </c>
      <c r="H310" s="603">
        <v>0</v>
      </c>
      <c r="I310" s="603">
        <v>0</v>
      </c>
      <c r="J310" s="603">
        <v>0</v>
      </c>
      <c r="K310" s="603">
        <v>0</v>
      </c>
      <c r="L310" s="603">
        <v>0</v>
      </c>
      <c r="M310" s="603">
        <v>0</v>
      </c>
      <c r="N310" s="603">
        <v>0</v>
      </c>
      <c r="O310" s="603">
        <v>0</v>
      </c>
      <c r="P310" s="603">
        <v>0</v>
      </c>
      <c r="Q310" s="603">
        <f>O310+M310+K310+I310+G310</f>
        <v>0</v>
      </c>
      <c r="R310" s="602">
        <f>P310+N310+L310+J310+H310</f>
        <v>0</v>
      </c>
      <c r="S310" s="585"/>
    </row>
    <row r="311" spans="1:19" s="717" customFormat="1" ht="15.75" customHeight="1" x14ac:dyDescent="0.25">
      <c r="A311" s="623" t="s">
        <v>1233</v>
      </c>
      <c r="B311" s="723" t="s">
        <v>1232</v>
      </c>
      <c r="C311" s="621" t="s">
        <v>1221</v>
      </c>
      <c r="D311" s="643">
        <v>0</v>
      </c>
      <c r="E311" s="643">
        <v>0</v>
      </c>
      <c r="F311" s="643">
        <v>0</v>
      </c>
      <c r="G311" s="643">
        <v>0</v>
      </c>
      <c r="H311" s="643">
        <v>0</v>
      </c>
      <c r="I311" s="643">
        <v>0</v>
      </c>
      <c r="J311" s="643">
        <v>0</v>
      </c>
      <c r="K311" s="643">
        <v>0</v>
      </c>
      <c r="L311" s="643">
        <v>0</v>
      </c>
      <c r="M311" s="643">
        <v>0</v>
      </c>
      <c r="N311" s="643">
        <v>0</v>
      </c>
      <c r="O311" s="643">
        <v>0</v>
      </c>
      <c r="P311" s="643">
        <v>0</v>
      </c>
      <c r="Q311" s="643">
        <f>O311+M311+K311+I311+G311</f>
        <v>0</v>
      </c>
      <c r="R311" s="642">
        <f>P311+N311+L311+J311+H311</f>
        <v>0</v>
      </c>
      <c r="S311" s="585"/>
    </row>
    <row r="312" spans="1:19" s="717" customFormat="1" ht="15.75" customHeight="1" x14ac:dyDescent="0.25">
      <c r="A312" s="626" t="s">
        <v>1231</v>
      </c>
      <c r="B312" s="722" t="s">
        <v>1230</v>
      </c>
      <c r="C312" s="624" t="s">
        <v>1221</v>
      </c>
      <c r="D312" s="603">
        <v>0</v>
      </c>
      <c r="E312" s="603">
        <v>0</v>
      </c>
      <c r="F312" s="603">
        <v>0</v>
      </c>
      <c r="G312" s="711">
        <v>0</v>
      </c>
      <c r="H312" s="711">
        <v>0</v>
      </c>
      <c r="I312" s="711">
        <v>0</v>
      </c>
      <c r="J312" s="711">
        <v>0</v>
      </c>
      <c r="K312" s="711">
        <v>0</v>
      </c>
      <c r="L312" s="711">
        <v>0</v>
      </c>
      <c r="M312" s="711">
        <v>0</v>
      </c>
      <c r="N312" s="711">
        <v>0</v>
      </c>
      <c r="O312" s="711">
        <v>0</v>
      </c>
      <c r="P312" s="711">
        <v>0</v>
      </c>
      <c r="Q312" s="603">
        <f>O312+M312+K312+I312+G312</f>
        <v>0</v>
      </c>
      <c r="R312" s="602">
        <f>P312+N312+L312+J312+H312</f>
        <v>0</v>
      </c>
      <c r="S312" s="585"/>
    </row>
    <row r="313" spans="1:19" s="717" customFormat="1" ht="15.75" customHeight="1" x14ac:dyDescent="0.25">
      <c r="A313" s="626" t="s">
        <v>1229</v>
      </c>
      <c r="B313" s="722" t="s">
        <v>1228</v>
      </c>
      <c r="C313" s="624" t="s">
        <v>1221</v>
      </c>
      <c r="D313" s="603">
        <v>0</v>
      </c>
      <c r="E313" s="603">
        <v>0</v>
      </c>
      <c r="F313" s="603">
        <v>0</v>
      </c>
      <c r="G313" s="711">
        <v>0</v>
      </c>
      <c r="H313" s="711">
        <v>0</v>
      </c>
      <c r="I313" s="711">
        <v>0</v>
      </c>
      <c r="J313" s="711">
        <v>0</v>
      </c>
      <c r="K313" s="711">
        <v>0</v>
      </c>
      <c r="L313" s="711">
        <v>0</v>
      </c>
      <c r="M313" s="711">
        <v>0</v>
      </c>
      <c r="N313" s="711">
        <v>0</v>
      </c>
      <c r="O313" s="711">
        <v>0</v>
      </c>
      <c r="P313" s="711">
        <v>0</v>
      </c>
      <c r="Q313" s="603">
        <f>O313+M313+K313+I313+G313</f>
        <v>0</v>
      </c>
      <c r="R313" s="602">
        <f>P313+N313+L313+J313+H313</f>
        <v>0</v>
      </c>
      <c r="S313" s="585"/>
    </row>
    <row r="314" spans="1:19" s="717" customFormat="1" ht="15.75" customHeight="1" x14ac:dyDescent="0.25">
      <c r="A314" s="626" t="s">
        <v>1227</v>
      </c>
      <c r="B314" s="722" t="s">
        <v>1226</v>
      </c>
      <c r="C314" s="624" t="s">
        <v>1221</v>
      </c>
      <c r="D314" s="603">
        <v>0</v>
      </c>
      <c r="E314" s="603">
        <v>0</v>
      </c>
      <c r="F314" s="603">
        <v>0</v>
      </c>
      <c r="G314" s="711">
        <v>0</v>
      </c>
      <c r="H314" s="711">
        <v>0</v>
      </c>
      <c r="I314" s="711">
        <v>0</v>
      </c>
      <c r="J314" s="711">
        <v>0</v>
      </c>
      <c r="K314" s="711">
        <v>0</v>
      </c>
      <c r="L314" s="711">
        <v>0</v>
      </c>
      <c r="M314" s="711">
        <v>0</v>
      </c>
      <c r="N314" s="711">
        <v>0</v>
      </c>
      <c r="O314" s="711">
        <v>0</v>
      </c>
      <c r="P314" s="711">
        <v>0</v>
      </c>
      <c r="Q314" s="603">
        <f>O314+M314+K314+I314+G314</f>
        <v>0</v>
      </c>
      <c r="R314" s="602">
        <f>P314+N314+L314+J314+H314</f>
        <v>0</v>
      </c>
      <c r="S314" s="585"/>
    </row>
    <row r="315" spans="1:19" s="717" customFormat="1" ht="15.75" customHeight="1" x14ac:dyDescent="0.25">
      <c r="A315" s="626" t="s">
        <v>1225</v>
      </c>
      <c r="B315" s="605" t="s">
        <v>1224</v>
      </c>
      <c r="C315" s="624" t="s">
        <v>1221</v>
      </c>
      <c r="D315" s="603">
        <v>0</v>
      </c>
      <c r="E315" s="603">
        <v>0</v>
      </c>
      <c r="F315" s="603">
        <v>0</v>
      </c>
      <c r="G315" s="711">
        <v>0</v>
      </c>
      <c r="H315" s="711">
        <v>0</v>
      </c>
      <c r="I315" s="711">
        <v>0</v>
      </c>
      <c r="J315" s="711">
        <v>0</v>
      </c>
      <c r="K315" s="711">
        <v>0</v>
      </c>
      <c r="L315" s="711">
        <v>0</v>
      </c>
      <c r="M315" s="711">
        <v>0</v>
      </c>
      <c r="N315" s="711">
        <v>0</v>
      </c>
      <c r="O315" s="711">
        <v>0</v>
      </c>
      <c r="P315" s="711">
        <v>0</v>
      </c>
      <c r="Q315" s="603">
        <f>O315+M315+K315+I315+G315</f>
        <v>0</v>
      </c>
      <c r="R315" s="602">
        <f>P315+N315+L315+J315+H315</f>
        <v>0</v>
      </c>
      <c r="S315" s="585"/>
    </row>
    <row r="316" spans="1:19" s="717" customFormat="1" ht="15.75" customHeight="1" x14ac:dyDescent="0.25">
      <c r="A316" s="626" t="s">
        <v>1223</v>
      </c>
      <c r="B316" s="701" t="s">
        <v>1058</v>
      </c>
      <c r="C316" s="624" t="s">
        <v>1221</v>
      </c>
      <c r="D316" s="603">
        <v>0</v>
      </c>
      <c r="E316" s="603">
        <v>0</v>
      </c>
      <c r="F316" s="603">
        <v>0</v>
      </c>
      <c r="G316" s="711">
        <v>0</v>
      </c>
      <c r="H316" s="711">
        <v>0</v>
      </c>
      <c r="I316" s="711">
        <v>0</v>
      </c>
      <c r="J316" s="711">
        <v>0</v>
      </c>
      <c r="K316" s="711">
        <v>0</v>
      </c>
      <c r="L316" s="711">
        <v>0</v>
      </c>
      <c r="M316" s="711">
        <v>0</v>
      </c>
      <c r="N316" s="711">
        <v>0</v>
      </c>
      <c r="O316" s="711">
        <v>0</v>
      </c>
      <c r="P316" s="711">
        <v>0</v>
      </c>
      <c r="Q316" s="603">
        <f>O316+M316+K316+I316+G316</f>
        <v>0</v>
      </c>
      <c r="R316" s="602">
        <f>P316+N316+L316+J316+H316</f>
        <v>0</v>
      </c>
      <c r="S316" s="585"/>
    </row>
    <row r="317" spans="1:19" s="717" customFormat="1" ht="15.75" customHeight="1" thickBot="1" x14ac:dyDescent="0.3">
      <c r="A317" s="695" t="s">
        <v>1222</v>
      </c>
      <c r="B317" s="721" t="s">
        <v>1056</v>
      </c>
      <c r="C317" s="599" t="s">
        <v>1221</v>
      </c>
      <c r="D317" s="603">
        <v>0</v>
      </c>
      <c r="E317" s="603">
        <v>0</v>
      </c>
      <c r="F317" s="603">
        <v>0</v>
      </c>
      <c r="G317" s="711">
        <v>0</v>
      </c>
      <c r="H317" s="711">
        <v>0</v>
      </c>
      <c r="I317" s="711">
        <v>0</v>
      </c>
      <c r="J317" s="711">
        <v>0</v>
      </c>
      <c r="K317" s="711">
        <v>0</v>
      </c>
      <c r="L317" s="711">
        <v>0</v>
      </c>
      <c r="M317" s="711">
        <v>0</v>
      </c>
      <c r="N317" s="711">
        <v>0</v>
      </c>
      <c r="O317" s="711">
        <v>0</v>
      </c>
      <c r="P317" s="711">
        <v>0</v>
      </c>
      <c r="Q317" s="603">
        <f>O317+M317+K317+I317+G317</f>
        <v>0</v>
      </c>
      <c r="R317" s="602">
        <f>P317+N317+L317+J317+H317</f>
        <v>0</v>
      </c>
      <c r="S317" s="585"/>
    </row>
    <row r="318" spans="1:19" s="717" customFormat="1" ht="15.75" customHeight="1" thickBot="1" x14ac:dyDescent="0.3">
      <c r="A318" s="720" t="s">
        <v>1220</v>
      </c>
      <c r="B318" s="719"/>
      <c r="C318" s="719"/>
      <c r="D318" s="719"/>
      <c r="E318" s="719"/>
      <c r="F318" s="719"/>
      <c r="G318" s="719"/>
      <c r="H318" s="719"/>
      <c r="I318" s="719"/>
      <c r="J318" s="719"/>
      <c r="K318" s="719"/>
      <c r="L318" s="719"/>
      <c r="M318" s="719"/>
      <c r="N318" s="719"/>
      <c r="O318" s="719"/>
      <c r="P318" s="719"/>
      <c r="Q318" s="719"/>
      <c r="R318" s="718"/>
      <c r="S318" s="585"/>
    </row>
    <row r="319" spans="1:19" s="585" customFormat="1" ht="15.75" customHeight="1" x14ac:dyDescent="0.25">
      <c r="A319" s="716" t="s">
        <v>1219</v>
      </c>
      <c r="B319" s="715" t="s">
        <v>1218</v>
      </c>
      <c r="C319" s="714" t="s">
        <v>856</v>
      </c>
      <c r="D319" s="713" t="s">
        <v>1149</v>
      </c>
      <c r="E319" s="713" t="s">
        <v>1149</v>
      </c>
      <c r="F319" s="713" t="s">
        <v>1149</v>
      </c>
      <c r="G319" s="713" t="s">
        <v>1149</v>
      </c>
      <c r="H319" s="713" t="s">
        <v>1149</v>
      </c>
      <c r="I319" s="713" t="s">
        <v>1149</v>
      </c>
      <c r="J319" s="713" t="s">
        <v>1149</v>
      </c>
      <c r="K319" s="713" t="s">
        <v>1149</v>
      </c>
      <c r="L319" s="713" t="s">
        <v>1149</v>
      </c>
      <c r="M319" s="713" t="s">
        <v>1149</v>
      </c>
      <c r="N319" s="713" t="s">
        <v>1149</v>
      </c>
      <c r="O319" s="713" t="s">
        <v>1149</v>
      </c>
      <c r="P319" s="713" t="s">
        <v>1149</v>
      </c>
      <c r="Q319" s="713" t="s">
        <v>1149</v>
      </c>
      <c r="R319" s="712" t="s">
        <v>1149</v>
      </c>
    </row>
    <row r="320" spans="1:19" s="585" customFormat="1" ht="15.75" customHeight="1" x14ac:dyDescent="0.25">
      <c r="A320" s="626" t="s">
        <v>1217</v>
      </c>
      <c r="B320" s="608" t="s">
        <v>1216</v>
      </c>
      <c r="C320" s="624" t="s">
        <v>436</v>
      </c>
      <c r="D320" s="603">
        <v>0</v>
      </c>
      <c r="E320" s="603">
        <v>0</v>
      </c>
      <c r="F320" s="603">
        <v>0</v>
      </c>
      <c r="G320" s="711">
        <v>0</v>
      </c>
      <c r="H320" s="711">
        <v>0</v>
      </c>
      <c r="I320" s="711">
        <v>0</v>
      </c>
      <c r="J320" s="711">
        <v>0</v>
      </c>
      <c r="K320" s="711">
        <v>0</v>
      </c>
      <c r="L320" s="711">
        <v>0</v>
      </c>
      <c r="M320" s="711">
        <v>0</v>
      </c>
      <c r="N320" s="711">
        <v>0</v>
      </c>
      <c r="O320" s="711">
        <v>0</v>
      </c>
      <c r="P320" s="711">
        <v>0</v>
      </c>
      <c r="Q320" s="603">
        <v>0</v>
      </c>
      <c r="R320" s="602">
        <v>0</v>
      </c>
    </row>
    <row r="321" spans="1:18" s="585" customFormat="1" ht="15.75" customHeight="1" x14ac:dyDescent="0.25">
      <c r="A321" s="626" t="s">
        <v>1215</v>
      </c>
      <c r="B321" s="608" t="s">
        <v>1214</v>
      </c>
      <c r="C321" s="624" t="s">
        <v>1156</v>
      </c>
      <c r="D321" s="603">
        <v>0</v>
      </c>
      <c r="E321" s="603">
        <v>0</v>
      </c>
      <c r="F321" s="603">
        <v>0</v>
      </c>
      <c r="G321" s="711">
        <v>0</v>
      </c>
      <c r="H321" s="711">
        <v>0</v>
      </c>
      <c r="I321" s="711">
        <v>0</v>
      </c>
      <c r="J321" s="711">
        <v>0</v>
      </c>
      <c r="K321" s="711">
        <v>0</v>
      </c>
      <c r="L321" s="711">
        <v>0</v>
      </c>
      <c r="M321" s="711">
        <v>0</v>
      </c>
      <c r="N321" s="711">
        <v>0</v>
      </c>
      <c r="O321" s="711">
        <v>0</v>
      </c>
      <c r="P321" s="711">
        <v>0</v>
      </c>
      <c r="Q321" s="603">
        <v>0</v>
      </c>
      <c r="R321" s="602">
        <v>0</v>
      </c>
    </row>
    <row r="322" spans="1:18" s="585" customFormat="1" ht="15.75" customHeight="1" x14ac:dyDescent="0.25">
      <c r="A322" s="626" t="s">
        <v>1213</v>
      </c>
      <c r="B322" s="608" t="s">
        <v>1212</v>
      </c>
      <c r="C322" s="624" t="s">
        <v>436</v>
      </c>
      <c r="D322" s="603">
        <v>0</v>
      </c>
      <c r="E322" s="603">
        <v>0</v>
      </c>
      <c r="F322" s="603">
        <v>0</v>
      </c>
      <c r="G322" s="711">
        <v>0</v>
      </c>
      <c r="H322" s="711">
        <v>0</v>
      </c>
      <c r="I322" s="711">
        <v>0</v>
      </c>
      <c r="J322" s="711">
        <v>0</v>
      </c>
      <c r="K322" s="711">
        <v>0</v>
      </c>
      <c r="L322" s="711">
        <v>0</v>
      </c>
      <c r="M322" s="711">
        <v>0</v>
      </c>
      <c r="N322" s="711">
        <v>0</v>
      </c>
      <c r="O322" s="711">
        <v>0</v>
      </c>
      <c r="P322" s="711">
        <v>0</v>
      </c>
      <c r="Q322" s="603">
        <v>0</v>
      </c>
      <c r="R322" s="602">
        <v>0</v>
      </c>
    </row>
    <row r="323" spans="1:18" s="585" customFormat="1" ht="15.75" customHeight="1" x14ac:dyDescent="0.25">
      <c r="A323" s="626" t="s">
        <v>1211</v>
      </c>
      <c r="B323" s="608" t="s">
        <v>1210</v>
      </c>
      <c r="C323" s="624" t="s">
        <v>1156</v>
      </c>
      <c r="D323" s="603">
        <v>0</v>
      </c>
      <c r="E323" s="603">
        <v>0</v>
      </c>
      <c r="F323" s="603">
        <v>0</v>
      </c>
      <c r="G323" s="711">
        <v>0</v>
      </c>
      <c r="H323" s="711">
        <v>0</v>
      </c>
      <c r="I323" s="711">
        <v>0</v>
      </c>
      <c r="J323" s="711">
        <v>0</v>
      </c>
      <c r="K323" s="711">
        <v>0</v>
      </c>
      <c r="L323" s="711">
        <v>0</v>
      </c>
      <c r="M323" s="711">
        <v>0</v>
      </c>
      <c r="N323" s="711">
        <v>0</v>
      </c>
      <c r="O323" s="711">
        <v>0</v>
      </c>
      <c r="P323" s="711">
        <v>0</v>
      </c>
      <c r="Q323" s="603">
        <v>0</v>
      </c>
      <c r="R323" s="602">
        <v>0</v>
      </c>
    </row>
    <row r="324" spans="1:18" s="585" customFormat="1" ht="15.75" customHeight="1" x14ac:dyDescent="0.25">
      <c r="A324" s="626" t="s">
        <v>1209</v>
      </c>
      <c r="B324" s="608" t="s">
        <v>1208</v>
      </c>
      <c r="C324" s="624" t="s">
        <v>1134</v>
      </c>
      <c r="D324" s="603">
        <v>0</v>
      </c>
      <c r="E324" s="603">
        <v>0</v>
      </c>
      <c r="F324" s="603">
        <v>0</v>
      </c>
      <c r="G324" s="711">
        <v>0</v>
      </c>
      <c r="H324" s="711">
        <v>0</v>
      </c>
      <c r="I324" s="711">
        <v>0</v>
      </c>
      <c r="J324" s="711">
        <v>0</v>
      </c>
      <c r="K324" s="711">
        <v>0</v>
      </c>
      <c r="L324" s="711">
        <v>0</v>
      </c>
      <c r="M324" s="711">
        <v>0</v>
      </c>
      <c r="N324" s="711">
        <v>0</v>
      </c>
      <c r="O324" s="711">
        <v>0</v>
      </c>
      <c r="P324" s="711">
        <v>0</v>
      </c>
      <c r="Q324" s="603">
        <v>0</v>
      </c>
      <c r="R324" s="602">
        <v>0</v>
      </c>
    </row>
    <row r="325" spans="1:18" s="585" customFormat="1" ht="15.75" customHeight="1" x14ac:dyDescent="0.25">
      <c r="A325" s="626" t="s">
        <v>1207</v>
      </c>
      <c r="B325" s="608" t="s">
        <v>1206</v>
      </c>
      <c r="C325" s="624" t="s">
        <v>856</v>
      </c>
      <c r="D325" s="697" t="s">
        <v>1149</v>
      </c>
      <c r="E325" s="697" t="s">
        <v>1149</v>
      </c>
      <c r="F325" s="697" t="s">
        <v>1149</v>
      </c>
      <c r="G325" s="697" t="s">
        <v>1149</v>
      </c>
      <c r="H325" s="697" t="s">
        <v>1149</v>
      </c>
      <c r="I325" s="697" t="s">
        <v>1149</v>
      </c>
      <c r="J325" s="697" t="s">
        <v>1149</v>
      </c>
      <c r="K325" s="697" t="s">
        <v>1149</v>
      </c>
      <c r="L325" s="697" t="s">
        <v>1149</v>
      </c>
      <c r="M325" s="697" t="s">
        <v>1149</v>
      </c>
      <c r="N325" s="697" t="s">
        <v>1149</v>
      </c>
      <c r="O325" s="697" t="s">
        <v>1149</v>
      </c>
      <c r="P325" s="697" t="s">
        <v>1149</v>
      </c>
      <c r="Q325" s="697" t="s">
        <v>1149</v>
      </c>
      <c r="R325" s="696" t="s">
        <v>1149</v>
      </c>
    </row>
    <row r="326" spans="1:18" s="585" customFormat="1" ht="15.75" customHeight="1" x14ac:dyDescent="0.25">
      <c r="A326" s="626" t="s">
        <v>1205</v>
      </c>
      <c r="B326" s="605" t="s">
        <v>1191</v>
      </c>
      <c r="C326" s="624" t="s">
        <v>1134</v>
      </c>
      <c r="D326" s="603">
        <v>0</v>
      </c>
      <c r="E326" s="603">
        <v>0</v>
      </c>
      <c r="F326" s="603">
        <v>0</v>
      </c>
      <c r="G326" s="711">
        <v>0</v>
      </c>
      <c r="H326" s="711">
        <v>0</v>
      </c>
      <c r="I326" s="711">
        <v>0</v>
      </c>
      <c r="J326" s="711">
        <v>0</v>
      </c>
      <c r="K326" s="711">
        <v>0</v>
      </c>
      <c r="L326" s="711">
        <v>0</v>
      </c>
      <c r="M326" s="711">
        <v>0</v>
      </c>
      <c r="N326" s="711">
        <v>0</v>
      </c>
      <c r="O326" s="711">
        <v>0</v>
      </c>
      <c r="P326" s="711">
        <v>0</v>
      </c>
      <c r="Q326" s="603">
        <v>0</v>
      </c>
      <c r="R326" s="602">
        <v>0</v>
      </c>
    </row>
    <row r="327" spans="1:18" s="585" customFormat="1" ht="15.75" customHeight="1" x14ac:dyDescent="0.25">
      <c r="A327" s="626" t="s">
        <v>1204</v>
      </c>
      <c r="B327" s="605" t="s">
        <v>1187</v>
      </c>
      <c r="C327" s="624" t="s">
        <v>1186</v>
      </c>
      <c r="D327" s="603">
        <v>0</v>
      </c>
      <c r="E327" s="603">
        <v>0</v>
      </c>
      <c r="F327" s="603">
        <v>0</v>
      </c>
      <c r="G327" s="711">
        <v>0</v>
      </c>
      <c r="H327" s="711">
        <v>0</v>
      </c>
      <c r="I327" s="711">
        <v>0</v>
      </c>
      <c r="J327" s="711">
        <v>0</v>
      </c>
      <c r="K327" s="711">
        <v>0</v>
      </c>
      <c r="L327" s="711">
        <v>0</v>
      </c>
      <c r="M327" s="711">
        <v>0</v>
      </c>
      <c r="N327" s="711">
        <v>0</v>
      </c>
      <c r="O327" s="711">
        <v>0</v>
      </c>
      <c r="P327" s="711">
        <v>0</v>
      </c>
      <c r="Q327" s="603">
        <v>0</v>
      </c>
      <c r="R327" s="602">
        <v>0</v>
      </c>
    </row>
    <row r="328" spans="1:18" s="585" customFormat="1" ht="15.75" customHeight="1" x14ac:dyDescent="0.25">
      <c r="A328" s="626" t="s">
        <v>1203</v>
      </c>
      <c r="B328" s="608" t="s">
        <v>1202</v>
      </c>
      <c r="C328" s="624" t="s">
        <v>856</v>
      </c>
      <c r="D328" s="697" t="s">
        <v>1149</v>
      </c>
      <c r="E328" s="697" t="s">
        <v>1149</v>
      </c>
      <c r="F328" s="697" t="s">
        <v>1149</v>
      </c>
      <c r="G328" s="697" t="s">
        <v>1149</v>
      </c>
      <c r="H328" s="697" t="s">
        <v>1149</v>
      </c>
      <c r="I328" s="697" t="s">
        <v>1149</v>
      </c>
      <c r="J328" s="697" t="s">
        <v>1149</v>
      </c>
      <c r="K328" s="697" t="s">
        <v>1149</v>
      </c>
      <c r="L328" s="697" t="s">
        <v>1149</v>
      </c>
      <c r="M328" s="697" t="s">
        <v>1149</v>
      </c>
      <c r="N328" s="697" t="s">
        <v>1149</v>
      </c>
      <c r="O328" s="697" t="s">
        <v>1149</v>
      </c>
      <c r="P328" s="697" t="s">
        <v>1149</v>
      </c>
      <c r="Q328" s="697" t="s">
        <v>1149</v>
      </c>
      <c r="R328" s="696" t="s">
        <v>1149</v>
      </c>
    </row>
    <row r="329" spans="1:18" s="585" customFormat="1" ht="15.75" customHeight="1" x14ac:dyDescent="0.25">
      <c r="A329" s="626" t="s">
        <v>1201</v>
      </c>
      <c r="B329" s="605" t="s">
        <v>1191</v>
      </c>
      <c r="C329" s="624" t="s">
        <v>1134</v>
      </c>
      <c r="D329" s="603">
        <v>0</v>
      </c>
      <c r="E329" s="603">
        <v>0</v>
      </c>
      <c r="F329" s="603">
        <v>0</v>
      </c>
      <c r="G329" s="711">
        <v>0</v>
      </c>
      <c r="H329" s="711">
        <v>0</v>
      </c>
      <c r="I329" s="711">
        <v>0</v>
      </c>
      <c r="J329" s="711">
        <v>0</v>
      </c>
      <c r="K329" s="711">
        <v>0</v>
      </c>
      <c r="L329" s="711">
        <v>0</v>
      </c>
      <c r="M329" s="711">
        <v>0</v>
      </c>
      <c r="N329" s="711">
        <v>0</v>
      </c>
      <c r="O329" s="711">
        <v>0</v>
      </c>
      <c r="P329" s="711">
        <v>0</v>
      </c>
      <c r="Q329" s="603">
        <v>0</v>
      </c>
      <c r="R329" s="602">
        <v>0</v>
      </c>
    </row>
    <row r="330" spans="1:18" s="585" customFormat="1" ht="15.75" customHeight="1" x14ac:dyDescent="0.25">
      <c r="A330" s="626" t="s">
        <v>1200</v>
      </c>
      <c r="B330" s="605" t="s">
        <v>1189</v>
      </c>
      <c r="C330" s="624" t="s">
        <v>436</v>
      </c>
      <c r="D330" s="603">
        <v>0</v>
      </c>
      <c r="E330" s="603">
        <v>0</v>
      </c>
      <c r="F330" s="603">
        <v>0</v>
      </c>
      <c r="G330" s="711">
        <v>0</v>
      </c>
      <c r="H330" s="711">
        <v>0</v>
      </c>
      <c r="I330" s="711">
        <v>0</v>
      </c>
      <c r="J330" s="711">
        <v>0</v>
      </c>
      <c r="K330" s="711">
        <v>0</v>
      </c>
      <c r="L330" s="711">
        <v>0</v>
      </c>
      <c r="M330" s="711">
        <v>0</v>
      </c>
      <c r="N330" s="711">
        <v>0</v>
      </c>
      <c r="O330" s="711">
        <v>0</v>
      </c>
      <c r="P330" s="711">
        <v>0</v>
      </c>
      <c r="Q330" s="603">
        <v>0</v>
      </c>
      <c r="R330" s="602">
        <v>0</v>
      </c>
    </row>
    <row r="331" spans="1:18" s="585" customFormat="1" ht="15.75" customHeight="1" x14ac:dyDescent="0.25">
      <c r="A331" s="626" t="s">
        <v>1199</v>
      </c>
      <c r="B331" s="605" t="s">
        <v>1187</v>
      </c>
      <c r="C331" s="624" t="s">
        <v>1186</v>
      </c>
      <c r="D331" s="603">
        <v>0</v>
      </c>
      <c r="E331" s="603">
        <v>0</v>
      </c>
      <c r="F331" s="603">
        <v>0</v>
      </c>
      <c r="G331" s="711">
        <v>0</v>
      </c>
      <c r="H331" s="711">
        <v>0</v>
      </c>
      <c r="I331" s="711">
        <v>0</v>
      </c>
      <c r="J331" s="711">
        <v>0</v>
      </c>
      <c r="K331" s="711">
        <v>0</v>
      </c>
      <c r="L331" s="711">
        <v>0</v>
      </c>
      <c r="M331" s="711">
        <v>0</v>
      </c>
      <c r="N331" s="711">
        <v>0</v>
      </c>
      <c r="O331" s="711">
        <v>0</v>
      </c>
      <c r="P331" s="711">
        <v>0</v>
      </c>
      <c r="Q331" s="603">
        <v>0</v>
      </c>
      <c r="R331" s="602">
        <v>0</v>
      </c>
    </row>
    <row r="332" spans="1:18" s="585" customFormat="1" ht="15.75" customHeight="1" x14ac:dyDescent="0.25">
      <c r="A332" s="626" t="s">
        <v>1198</v>
      </c>
      <c r="B332" s="608" t="s">
        <v>1197</v>
      </c>
      <c r="C332" s="624" t="s">
        <v>856</v>
      </c>
      <c r="D332" s="697" t="s">
        <v>1149</v>
      </c>
      <c r="E332" s="697" t="s">
        <v>1149</v>
      </c>
      <c r="F332" s="697" t="s">
        <v>1149</v>
      </c>
      <c r="G332" s="697" t="s">
        <v>1149</v>
      </c>
      <c r="H332" s="697" t="s">
        <v>1149</v>
      </c>
      <c r="I332" s="697" t="s">
        <v>1149</v>
      </c>
      <c r="J332" s="697" t="s">
        <v>1149</v>
      </c>
      <c r="K332" s="697" t="s">
        <v>1149</v>
      </c>
      <c r="L332" s="697" t="s">
        <v>1149</v>
      </c>
      <c r="M332" s="697" t="s">
        <v>1149</v>
      </c>
      <c r="N332" s="697" t="s">
        <v>1149</v>
      </c>
      <c r="O332" s="697" t="s">
        <v>1149</v>
      </c>
      <c r="P332" s="697" t="s">
        <v>1149</v>
      </c>
      <c r="Q332" s="697" t="s">
        <v>1149</v>
      </c>
      <c r="R332" s="696" t="s">
        <v>1149</v>
      </c>
    </row>
    <row r="333" spans="1:18" s="585" customFormat="1" ht="15.75" customHeight="1" x14ac:dyDescent="0.25">
      <c r="A333" s="626" t="s">
        <v>1196</v>
      </c>
      <c r="B333" s="605" t="s">
        <v>1191</v>
      </c>
      <c r="C333" s="624" t="s">
        <v>1134</v>
      </c>
      <c r="D333" s="603">
        <v>0</v>
      </c>
      <c r="E333" s="603">
        <v>0</v>
      </c>
      <c r="F333" s="603">
        <v>0</v>
      </c>
      <c r="G333" s="711">
        <v>0</v>
      </c>
      <c r="H333" s="711">
        <v>0</v>
      </c>
      <c r="I333" s="711">
        <v>0</v>
      </c>
      <c r="J333" s="711">
        <v>0</v>
      </c>
      <c r="K333" s="711">
        <v>0</v>
      </c>
      <c r="L333" s="711">
        <v>0</v>
      </c>
      <c r="M333" s="711">
        <v>0</v>
      </c>
      <c r="N333" s="711">
        <v>0</v>
      </c>
      <c r="O333" s="711">
        <v>0</v>
      </c>
      <c r="P333" s="711">
        <v>0</v>
      </c>
      <c r="Q333" s="603">
        <v>0</v>
      </c>
      <c r="R333" s="602">
        <v>0</v>
      </c>
    </row>
    <row r="334" spans="1:18" s="585" customFormat="1" ht="15.75" customHeight="1" x14ac:dyDescent="0.25">
      <c r="A334" s="626" t="s">
        <v>1195</v>
      </c>
      <c r="B334" s="605" t="s">
        <v>1187</v>
      </c>
      <c r="C334" s="624" t="s">
        <v>1186</v>
      </c>
      <c r="D334" s="603">
        <v>0</v>
      </c>
      <c r="E334" s="603">
        <v>0</v>
      </c>
      <c r="F334" s="603">
        <v>0</v>
      </c>
      <c r="G334" s="711">
        <v>0</v>
      </c>
      <c r="H334" s="711">
        <v>0</v>
      </c>
      <c r="I334" s="711">
        <v>0</v>
      </c>
      <c r="J334" s="711">
        <v>0</v>
      </c>
      <c r="K334" s="711">
        <v>0</v>
      </c>
      <c r="L334" s="711">
        <v>0</v>
      </c>
      <c r="M334" s="711">
        <v>0</v>
      </c>
      <c r="N334" s="711">
        <v>0</v>
      </c>
      <c r="O334" s="711">
        <v>0</v>
      </c>
      <c r="P334" s="711">
        <v>0</v>
      </c>
      <c r="Q334" s="603">
        <v>0</v>
      </c>
      <c r="R334" s="602">
        <v>0</v>
      </c>
    </row>
    <row r="335" spans="1:18" s="585" customFormat="1" ht="15.75" customHeight="1" x14ac:dyDescent="0.25">
      <c r="A335" s="626" t="s">
        <v>1194</v>
      </c>
      <c r="B335" s="608" t="s">
        <v>1193</v>
      </c>
      <c r="C335" s="624" t="s">
        <v>856</v>
      </c>
      <c r="D335" s="697" t="s">
        <v>1149</v>
      </c>
      <c r="E335" s="697" t="s">
        <v>1149</v>
      </c>
      <c r="F335" s="697" t="s">
        <v>1149</v>
      </c>
      <c r="G335" s="697" t="s">
        <v>1149</v>
      </c>
      <c r="H335" s="697" t="s">
        <v>1149</v>
      </c>
      <c r="I335" s="697" t="s">
        <v>1149</v>
      </c>
      <c r="J335" s="697" t="s">
        <v>1149</v>
      </c>
      <c r="K335" s="697" t="s">
        <v>1149</v>
      </c>
      <c r="L335" s="697" t="s">
        <v>1149</v>
      </c>
      <c r="M335" s="697" t="s">
        <v>1149</v>
      </c>
      <c r="N335" s="697" t="s">
        <v>1149</v>
      </c>
      <c r="O335" s="697" t="s">
        <v>1149</v>
      </c>
      <c r="P335" s="697" t="s">
        <v>1149</v>
      </c>
      <c r="Q335" s="697" t="s">
        <v>1149</v>
      </c>
      <c r="R335" s="696" t="s">
        <v>1149</v>
      </c>
    </row>
    <row r="336" spans="1:18" s="585" customFormat="1" ht="15.75" customHeight="1" x14ac:dyDescent="0.25">
      <c r="A336" s="626" t="s">
        <v>1192</v>
      </c>
      <c r="B336" s="605" t="s">
        <v>1191</v>
      </c>
      <c r="C336" s="624" t="s">
        <v>1134</v>
      </c>
      <c r="D336" s="603">
        <v>0</v>
      </c>
      <c r="E336" s="603">
        <v>0</v>
      </c>
      <c r="F336" s="603">
        <v>0</v>
      </c>
      <c r="G336" s="711">
        <v>0</v>
      </c>
      <c r="H336" s="711">
        <v>0</v>
      </c>
      <c r="I336" s="711">
        <v>0</v>
      </c>
      <c r="J336" s="711">
        <v>0</v>
      </c>
      <c r="K336" s="711">
        <v>0</v>
      </c>
      <c r="L336" s="711">
        <v>0</v>
      </c>
      <c r="M336" s="711">
        <v>0</v>
      </c>
      <c r="N336" s="711">
        <v>0</v>
      </c>
      <c r="O336" s="711">
        <v>0</v>
      </c>
      <c r="P336" s="711">
        <v>0</v>
      </c>
      <c r="Q336" s="603">
        <v>0</v>
      </c>
      <c r="R336" s="602">
        <v>0</v>
      </c>
    </row>
    <row r="337" spans="1:18" s="585" customFormat="1" ht="15.75" customHeight="1" x14ac:dyDescent="0.25">
      <c r="A337" s="626" t="s">
        <v>1190</v>
      </c>
      <c r="B337" s="605" t="s">
        <v>1189</v>
      </c>
      <c r="C337" s="624" t="s">
        <v>436</v>
      </c>
      <c r="D337" s="603">
        <v>0</v>
      </c>
      <c r="E337" s="603">
        <v>0</v>
      </c>
      <c r="F337" s="603">
        <v>0</v>
      </c>
      <c r="G337" s="711">
        <v>0</v>
      </c>
      <c r="H337" s="711">
        <v>0</v>
      </c>
      <c r="I337" s="711">
        <v>0</v>
      </c>
      <c r="J337" s="711">
        <v>0</v>
      </c>
      <c r="K337" s="711">
        <v>0</v>
      </c>
      <c r="L337" s="711">
        <v>0</v>
      </c>
      <c r="M337" s="711">
        <v>0</v>
      </c>
      <c r="N337" s="711">
        <v>0</v>
      </c>
      <c r="O337" s="711">
        <v>0</v>
      </c>
      <c r="P337" s="711">
        <v>0</v>
      </c>
      <c r="Q337" s="603">
        <v>0</v>
      </c>
      <c r="R337" s="602">
        <v>0</v>
      </c>
    </row>
    <row r="338" spans="1:18" s="585" customFormat="1" ht="15.75" customHeight="1" x14ac:dyDescent="0.25">
      <c r="A338" s="626" t="s">
        <v>1188</v>
      </c>
      <c r="B338" s="605" t="s">
        <v>1187</v>
      </c>
      <c r="C338" s="624" t="s">
        <v>1186</v>
      </c>
      <c r="D338" s="603">
        <v>0</v>
      </c>
      <c r="E338" s="603">
        <v>0</v>
      </c>
      <c r="F338" s="603">
        <v>0</v>
      </c>
      <c r="G338" s="711">
        <v>0</v>
      </c>
      <c r="H338" s="711">
        <v>0</v>
      </c>
      <c r="I338" s="711">
        <v>0</v>
      </c>
      <c r="J338" s="711">
        <v>0</v>
      </c>
      <c r="K338" s="711">
        <v>0</v>
      </c>
      <c r="L338" s="711">
        <v>0</v>
      </c>
      <c r="M338" s="711">
        <v>0</v>
      </c>
      <c r="N338" s="711">
        <v>0</v>
      </c>
      <c r="O338" s="711">
        <v>0</v>
      </c>
      <c r="P338" s="711">
        <v>0</v>
      </c>
      <c r="Q338" s="603">
        <v>0</v>
      </c>
      <c r="R338" s="602">
        <v>0</v>
      </c>
    </row>
    <row r="339" spans="1:18" s="585" customFormat="1" ht="15.75" customHeight="1" x14ac:dyDescent="0.25">
      <c r="A339" s="710" t="s">
        <v>1185</v>
      </c>
      <c r="B339" s="709" t="s">
        <v>1184</v>
      </c>
      <c r="C339" s="708" t="s">
        <v>856</v>
      </c>
      <c r="D339" s="707" t="s">
        <v>1149</v>
      </c>
      <c r="E339" s="707" t="s">
        <v>1149</v>
      </c>
      <c r="F339" s="707" t="s">
        <v>1149</v>
      </c>
      <c r="G339" s="707" t="s">
        <v>1149</v>
      </c>
      <c r="H339" s="707" t="s">
        <v>1149</v>
      </c>
      <c r="I339" s="707" t="s">
        <v>1149</v>
      </c>
      <c r="J339" s="707" t="s">
        <v>1149</v>
      </c>
      <c r="K339" s="707" t="s">
        <v>1149</v>
      </c>
      <c r="L339" s="707" t="s">
        <v>1149</v>
      </c>
      <c r="M339" s="707" t="s">
        <v>1149</v>
      </c>
      <c r="N339" s="707" t="s">
        <v>1149</v>
      </c>
      <c r="O339" s="707" t="s">
        <v>1149</v>
      </c>
      <c r="P339" s="707" t="s">
        <v>1149</v>
      </c>
      <c r="Q339" s="707" t="s">
        <v>1149</v>
      </c>
      <c r="R339" s="706" t="s">
        <v>1149</v>
      </c>
    </row>
    <row r="340" spans="1:18" s="585" customFormat="1" ht="15.75" customHeight="1" x14ac:dyDescent="0.25">
      <c r="A340" s="705" t="s">
        <v>1183</v>
      </c>
      <c r="B340" s="704" t="s">
        <v>1182</v>
      </c>
      <c r="C340" s="703" t="s">
        <v>1134</v>
      </c>
      <c r="D340" s="668">
        <v>26.984016</v>
      </c>
      <c r="E340" s="668">
        <v>31.639164000000001</v>
      </c>
      <c r="F340" s="668">
        <f>F342+F343</f>
        <v>23.5427</v>
      </c>
      <c r="G340" s="668">
        <f>G342+G343</f>
        <v>29.890078000000003</v>
      </c>
      <c r="H340" s="667">
        <f>H342+H343</f>
        <v>0</v>
      </c>
      <c r="I340" s="668">
        <f>I342+I343</f>
        <v>29.890078000000003</v>
      </c>
      <c r="J340" s="667">
        <f>J342+J343</f>
        <v>0</v>
      </c>
      <c r="K340" s="668">
        <f>K342+K343</f>
        <v>29.890078000000003</v>
      </c>
      <c r="L340" s="667">
        <f>L342+L343</f>
        <v>0</v>
      </c>
      <c r="M340" s="668">
        <f>M342+M343</f>
        <v>29.890078000000003</v>
      </c>
      <c r="N340" s="667">
        <f>N342+N343</f>
        <v>0</v>
      </c>
      <c r="O340" s="668">
        <f>O342+O343</f>
        <v>29.890078000000003</v>
      </c>
      <c r="P340" s="667">
        <f>P342+P343</f>
        <v>0</v>
      </c>
      <c r="Q340" s="667">
        <v>0</v>
      </c>
      <c r="R340" s="665">
        <v>0</v>
      </c>
    </row>
    <row r="341" spans="1:18" s="585" customFormat="1" ht="15.75" customHeight="1" x14ac:dyDescent="0.25">
      <c r="A341" s="626" t="s">
        <v>1181</v>
      </c>
      <c r="B341" s="605" t="s">
        <v>1180</v>
      </c>
      <c r="C341" s="624" t="s">
        <v>1134</v>
      </c>
      <c r="D341" s="603">
        <v>0</v>
      </c>
      <c r="E341" s="603">
        <v>0</v>
      </c>
      <c r="F341" s="603">
        <v>0</v>
      </c>
      <c r="G341" s="603">
        <v>0</v>
      </c>
      <c r="H341" s="603">
        <v>0</v>
      </c>
      <c r="I341" s="603">
        <v>0</v>
      </c>
      <c r="J341" s="603">
        <v>0</v>
      </c>
      <c r="K341" s="603">
        <v>0</v>
      </c>
      <c r="L341" s="603">
        <v>0</v>
      </c>
      <c r="M341" s="603">
        <v>0</v>
      </c>
      <c r="N341" s="603">
        <v>0</v>
      </c>
      <c r="O341" s="603">
        <v>0</v>
      </c>
      <c r="P341" s="603">
        <v>0</v>
      </c>
      <c r="Q341" s="603">
        <v>0</v>
      </c>
      <c r="R341" s="602">
        <v>0</v>
      </c>
    </row>
    <row r="342" spans="1:18" s="585" customFormat="1" ht="15.75" customHeight="1" x14ac:dyDescent="0.25">
      <c r="A342" s="623" t="s">
        <v>1179</v>
      </c>
      <c r="B342" s="702" t="s">
        <v>1170</v>
      </c>
      <c r="C342" s="621" t="s">
        <v>1134</v>
      </c>
      <c r="D342" s="640">
        <v>0</v>
      </c>
      <c r="E342" s="640">
        <v>5.2654260000000006</v>
      </c>
      <c r="F342" s="620">
        <v>0</v>
      </c>
      <c r="G342" s="640">
        <v>5.2654260000000006</v>
      </c>
      <c r="H342" s="620">
        <v>0</v>
      </c>
      <c r="I342" s="640">
        <v>5.2654260000000006</v>
      </c>
      <c r="J342" s="620">
        <v>0</v>
      </c>
      <c r="K342" s="640">
        <v>5.2654260000000006</v>
      </c>
      <c r="L342" s="620">
        <v>0</v>
      </c>
      <c r="M342" s="640">
        <v>5.2654260000000006</v>
      </c>
      <c r="N342" s="620">
        <v>0</v>
      </c>
      <c r="O342" s="640">
        <v>5.2654260000000006</v>
      </c>
      <c r="P342" s="620">
        <v>0</v>
      </c>
      <c r="Q342" s="620">
        <v>0</v>
      </c>
      <c r="R342" s="659">
        <v>0</v>
      </c>
    </row>
    <row r="343" spans="1:18" s="585" customFormat="1" ht="15.75" customHeight="1" x14ac:dyDescent="0.25">
      <c r="A343" s="623" t="s">
        <v>1178</v>
      </c>
      <c r="B343" s="702" t="s">
        <v>1168</v>
      </c>
      <c r="C343" s="621" t="s">
        <v>1134</v>
      </c>
      <c r="D343" s="640">
        <v>26.984016</v>
      </c>
      <c r="E343" s="640">
        <v>26.373737999999999</v>
      </c>
      <c r="F343" s="640">
        <v>23.5427</v>
      </c>
      <c r="G343" s="640">
        <v>24.624652000000001</v>
      </c>
      <c r="H343" s="620">
        <v>0</v>
      </c>
      <c r="I343" s="640">
        <v>24.624652000000001</v>
      </c>
      <c r="J343" s="620">
        <v>0</v>
      </c>
      <c r="K343" s="640">
        <v>24.624652000000001</v>
      </c>
      <c r="L343" s="620">
        <v>0</v>
      </c>
      <c r="M343" s="640">
        <v>24.624652000000001</v>
      </c>
      <c r="N343" s="620">
        <v>0</v>
      </c>
      <c r="O343" s="640">
        <v>24.624652000000001</v>
      </c>
      <c r="P343" s="620">
        <v>0</v>
      </c>
      <c r="Q343" s="620">
        <v>0</v>
      </c>
      <c r="R343" s="659">
        <v>0</v>
      </c>
    </row>
    <row r="344" spans="1:18" s="585" customFormat="1" ht="15.75" customHeight="1" x14ac:dyDescent="0.25">
      <c r="A344" s="623" t="s">
        <v>1177</v>
      </c>
      <c r="B344" s="622" t="s">
        <v>1176</v>
      </c>
      <c r="C344" s="621" t="s">
        <v>1134</v>
      </c>
      <c r="D344" s="640">
        <v>3.8079960000000002</v>
      </c>
      <c r="E344" s="640">
        <v>3.0965460000000036</v>
      </c>
      <c r="F344" s="640">
        <v>3.8172999999999999</v>
      </c>
      <c r="G344" s="640">
        <v>4.8456320000000019</v>
      </c>
      <c r="H344" s="620">
        <v>0</v>
      </c>
      <c r="I344" s="640">
        <v>4.8456320000000019</v>
      </c>
      <c r="J344" s="620">
        <v>0</v>
      </c>
      <c r="K344" s="640">
        <v>4.8456320000000019</v>
      </c>
      <c r="L344" s="620">
        <v>0</v>
      </c>
      <c r="M344" s="640">
        <v>4.8456320000000019</v>
      </c>
      <c r="N344" s="620">
        <v>0</v>
      </c>
      <c r="O344" s="640">
        <v>4.8456320000000019</v>
      </c>
      <c r="P344" s="620">
        <v>0</v>
      </c>
      <c r="Q344" s="620">
        <v>0</v>
      </c>
      <c r="R344" s="659">
        <v>0</v>
      </c>
    </row>
    <row r="345" spans="1:18" s="585" customFormat="1" ht="15.75" customHeight="1" x14ac:dyDescent="0.25">
      <c r="A345" s="705" t="s">
        <v>1175</v>
      </c>
      <c r="B345" s="704" t="s">
        <v>1174</v>
      </c>
      <c r="C345" s="703" t="s">
        <v>436</v>
      </c>
      <c r="D345" s="668">
        <v>5.0530999999999997</v>
      </c>
      <c r="E345" s="668">
        <v>4.9389022471910113</v>
      </c>
      <c r="F345" s="668">
        <f>F347</f>
        <v>0</v>
      </c>
      <c r="G345" s="668">
        <f>G348+G347</f>
        <v>5.5973928838951323</v>
      </c>
      <c r="H345" s="667">
        <v>0</v>
      </c>
      <c r="I345" s="668">
        <f>I348+I347</f>
        <v>5.5973928838951323</v>
      </c>
      <c r="J345" s="667">
        <v>0</v>
      </c>
      <c r="K345" s="668">
        <f>K348+K347</f>
        <v>5.5973928838951323</v>
      </c>
      <c r="L345" s="667">
        <v>0</v>
      </c>
      <c r="M345" s="668">
        <f>M348+M347</f>
        <v>5.5973928838951323</v>
      </c>
      <c r="N345" s="667">
        <v>0</v>
      </c>
      <c r="O345" s="668">
        <f>O348+O347</f>
        <v>5.5973928838951323</v>
      </c>
      <c r="P345" s="667">
        <v>0</v>
      </c>
      <c r="Q345" s="667">
        <v>0</v>
      </c>
      <c r="R345" s="665">
        <v>0</v>
      </c>
    </row>
    <row r="346" spans="1:18" s="585" customFormat="1" ht="15.75" customHeight="1" x14ac:dyDescent="0.25">
      <c r="A346" s="626" t="s">
        <v>1173</v>
      </c>
      <c r="B346" s="605" t="s">
        <v>1172</v>
      </c>
      <c r="C346" s="624" t="s">
        <v>436</v>
      </c>
      <c r="D346" s="603">
        <v>0</v>
      </c>
      <c r="E346" s="603">
        <v>0</v>
      </c>
      <c r="F346" s="603">
        <v>0</v>
      </c>
      <c r="G346" s="603">
        <v>0</v>
      </c>
      <c r="H346" s="603">
        <v>0</v>
      </c>
      <c r="I346" s="603">
        <v>0</v>
      </c>
      <c r="J346" s="603">
        <v>0</v>
      </c>
      <c r="K346" s="603">
        <v>0</v>
      </c>
      <c r="L346" s="603">
        <v>0</v>
      </c>
      <c r="M346" s="603">
        <v>0</v>
      </c>
      <c r="N346" s="603">
        <v>0</v>
      </c>
      <c r="O346" s="603">
        <v>0</v>
      </c>
      <c r="P346" s="603">
        <v>0</v>
      </c>
      <c r="Q346" s="603">
        <v>0</v>
      </c>
      <c r="R346" s="602">
        <v>0</v>
      </c>
    </row>
    <row r="347" spans="1:18" s="585" customFormat="1" ht="15.75" customHeight="1" x14ac:dyDescent="0.25">
      <c r="A347" s="623" t="s">
        <v>1171</v>
      </c>
      <c r="B347" s="702" t="s">
        <v>1170</v>
      </c>
      <c r="C347" s="621" t="s">
        <v>436</v>
      </c>
      <c r="D347" s="640">
        <v>0</v>
      </c>
      <c r="E347" s="640">
        <v>0.98603483146067428</v>
      </c>
      <c r="F347" s="620">
        <v>0</v>
      </c>
      <c r="G347" s="640">
        <v>0.98603483146067428</v>
      </c>
      <c r="H347" s="620">
        <v>0</v>
      </c>
      <c r="I347" s="640">
        <v>0.98603483146067428</v>
      </c>
      <c r="J347" s="620">
        <v>0</v>
      </c>
      <c r="K347" s="640">
        <v>0.98603483146067428</v>
      </c>
      <c r="L347" s="620">
        <v>0</v>
      </c>
      <c r="M347" s="640">
        <v>0.98603483146067428</v>
      </c>
      <c r="N347" s="620">
        <v>0</v>
      </c>
      <c r="O347" s="640">
        <v>0.98603483146067428</v>
      </c>
      <c r="P347" s="620">
        <v>0</v>
      </c>
      <c r="Q347" s="620">
        <v>0</v>
      </c>
      <c r="R347" s="659">
        <v>0</v>
      </c>
    </row>
    <row r="348" spans="1:18" s="585" customFormat="1" ht="15.75" customHeight="1" x14ac:dyDescent="0.25">
      <c r="A348" s="626" t="s">
        <v>1169</v>
      </c>
      <c r="B348" s="701" t="s">
        <v>1168</v>
      </c>
      <c r="C348" s="624" t="s">
        <v>436</v>
      </c>
      <c r="D348" s="653">
        <v>5.0530999999999997</v>
      </c>
      <c r="E348" s="653">
        <v>4.9389022471910113</v>
      </c>
      <c r="F348" s="653">
        <v>5.1130000000000004</v>
      </c>
      <c r="G348" s="653">
        <v>4.6113580524344577</v>
      </c>
      <c r="H348" s="700">
        <v>0</v>
      </c>
      <c r="I348" s="653">
        <v>4.6113580524344577</v>
      </c>
      <c r="J348" s="700">
        <v>0</v>
      </c>
      <c r="K348" s="653">
        <v>4.6113580524344577</v>
      </c>
      <c r="L348" s="700">
        <v>0</v>
      </c>
      <c r="M348" s="653">
        <v>4.6113580524344577</v>
      </c>
      <c r="N348" s="700">
        <v>0</v>
      </c>
      <c r="O348" s="653">
        <v>4.6113580524344577</v>
      </c>
      <c r="P348" s="700">
        <v>0</v>
      </c>
      <c r="Q348" s="603">
        <v>0</v>
      </c>
      <c r="R348" s="602">
        <v>0</v>
      </c>
    </row>
    <row r="349" spans="1:18" s="585" customFormat="1" ht="15.75" customHeight="1" x14ac:dyDescent="0.25">
      <c r="A349" s="623" t="s">
        <v>1167</v>
      </c>
      <c r="B349" s="622" t="s">
        <v>1166</v>
      </c>
      <c r="C349" s="621" t="s">
        <v>1165</v>
      </c>
      <c r="D349" s="640">
        <v>2071.14</v>
      </c>
      <c r="E349" s="640">
        <v>2071.14</v>
      </c>
      <c r="F349" s="640">
        <v>2070.9899999999998</v>
      </c>
      <c r="G349" s="640">
        <v>2071.14</v>
      </c>
      <c r="H349" s="620">
        <v>0</v>
      </c>
      <c r="I349" s="640">
        <v>2071.14</v>
      </c>
      <c r="J349" s="620">
        <v>0</v>
      </c>
      <c r="K349" s="640">
        <v>2071.14</v>
      </c>
      <c r="L349" s="620">
        <v>0</v>
      </c>
      <c r="M349" s="640">
        <v>2071.14</v>
      </c>
      <c r="N349" s="620">
        <v>0</v>
      </c>
      <c r="O349" s="640">
        <v>2071.14</v>
      </c>
      <c r="P349" s="620">
        <v>0</v>
      </c>
      <c r="Q349" s="620">
        <v>0</v>
      </c>
      <c r="R349" s="659">
        <v>0</v>
      </c>
    </row>
    <row r="350" spans="1:18" s="585" customFormat="1" ht="15.75" customHeight="1" x14ac:dyDescent="0.25">
      <c r="A350" s="623" t="s">
        <v>1164</v>
      </c>
      <c r="B350" s="622" t="s">
        <v>1163</v>
      </c>
      <c r="C350" s="621" t="s">
        <v>1005</v>
      </c>
      <c r="D350" s="640">
        <v>57.00807971033899</v>
      </c>
      <c r="E350" s="640">
        <v>53.531910645423729</v>
      </c>
      <c r="F350" s="699">
        <f>F29-F64-F63-F57</f>
        <v>38.636000000000003</v>
      </c>
      <c r="G350" s="699">
        <f>G29-G64-G63-G57</f>
        <v>42.731999999999999</v>
      </c>
      <c r="H350" s="620">
        <f>H29-H64-H63-H57</f>
        <v>0</v>
      </c>
      <c r="I350" s="699">
        <f>I29-I64-I63-I57</f>
        <v>44.878</v>
      </c>
      <c r="J350" s="620">
        <f>J29-J64-J63-J57</f>
        <v>0</v>
      </c>
      <c r="K350" s="699">
        <f>K29-K64-K63-K57</f>
        <v>49.436999999999998</v>
      </c>
      <c r="L350" s="620">
        <f>L29-L64-L63-L57</f>
        <v>0</v>
      </c>
      <c r="M350" s="699">
        <f>M29-M64-M63-M57</f>
        <v>49.854000000000006</v>
      </c>
      <c r="N350" s="620">
        <f>N29-N64-N63-N57</f>
        <v>0</v>
      </c>
      <c r="O350" s="699">
        <f>O29-O64-O63-O57</f>
        <v>51.725000000000001</v>
      </c>
      <c r="P350" s="620">
        <f>P29-P64-P63-P57</f>
        <v>0</v>
      </c>
      <c r="Q350" s="620">
        <v>0</v>
      </c>
      <c r="R350" s="659">
        <f>R29-R64-R63-R57</f>
        <v>0</v>
      </c>
    </row>
    <row r="351" spans="1:18" s="585" customFormat="1" ht="15.75" customHeight="1" x14ac:dyDescent="0.25">
      <c r="A351" s="626" t="s">
        <v>1162</v>
      </c>
      <c r="B351" s="698" t="s">
        <v>1161</v>
      </c>
      <c r="C351" s="624" t="s">
        <v>856</v>
      </c>
      <c r="D351" s="697" t="s">
        <v>1149</v>
      </c>
      <c r="E351" s="697" t="s">
        <v>1149</v>
      </c>
      <c r="F351" s="697" t="s">
        <v>1149</v>
      </c>
      <c r="G351" s="697" t="s">
        <v>1149</v>
      </c>
      <c r="H351" s="697" t="s">
        <v>1149</v>
      </c>
      <c r="I351" s="697" t="s">
        <v>1149</v>
      </c>
      <c r="J351" s="697" t="s">
        <v>1149</v>
      </c>
      <c r="K351" s="697" t="s">
        <v>1149</v>
      </c>
      <c r="L351" s="697" t="s">
        <v>1149</v>
      </c>
      <c r="M351" s="697" t="s">
        <v>1149</v>
      </c>
      <c r="N351" s="697" t="s">
        <v>1149</v>
      </c>
      <c r="O351" s="697" t="s">
        <v>1149</v>
      </c>
      <c r="P351" s="697" t="s">
        <v>1149</v>
      </c>
      <c r="Q351" s="697" t="s">
        <v>1149</v>
      </c>
      <c r="R351" s="696" t="s">
        <v>1149</v>
      </c>
    </row>
    <row r="352" spans="1:18" s="585" customFormat="1" ht="15.75" customHeight="1" x14ac:dyDescent="0.25">
      <c r="A352" s="626" t="s">
        <v>1160</v>
      </c>
      <c r="B352" s="608" t="s">
        <v>1159</v>
      </c>
      <c r="C352" s="624" t="s">
        <v>1134</v>
      </c>
      <c r="D352" s="603">
        <v>0</v>
      </c>
      <c r="E352" s="603">
        <v>0</v>
      </c>
      <c r="F352" s="603">
        <v>0</v>
      </c>
      <c r="G352" s="603">
        <v>0</v>
      </c>
      <c r="H352" s="603">
        <v>0</v>
      </c>
      <c r="I352" s="603">
        <v>0</v>
      </c>
      <c r="J352" s="603">
        <v>0</v>
      </c>
      <c r="K352" s="603">
        <v>0</v>
      </c>
      <c r="L352" s="603">
        <v>0</v>
      </c>
      <c r="M352" s="603">
        <v>0</v>
      </c>
      <c r="N352" s="603">
        <v>0</v>
      </c>
      <c r="O352" s="603">
        <v>0</v>
      </c>
      <c r="P352" s="603">
        <v>0</v>
      </c>
      <c r="Q352" s="603">
        <v>0</v>
      </c>
      <c r="R352" s="602">
        <v>0</v>
      </c>
    </row>
    <row r="353" spans="1:18" s="585" customFormat="1" ht="15.75" customHeight="1" x14ac:dyDescent="0.25">
      <c r="A353" s="626" t="s">
        <v>1158</v>
      </c>
      <c r="B353" s="608" t="s">
        <v>1157</v>
      </c>
      <c r="C353" s="624" t="s">
        <v>1156</v>
      </c>
      <c r="D353" s="603">
        <v>0</v>
      </c>
      <c r="E353" s="603">
        <v>0</v>
      </c>
      <c r="F353" s="603">
        <v>0</v>
      </c>
      <c r="G353" s="603">
        <v>0</v>
      </c>
      <c r="H353" s="603">
        <v>0</v>
      </c>
      <c r="I353" s="603">
        <v>0</v>
      </c>
      <c r="J353" s="603">
        <v>0</v>
      </c>
      <c r="K353" s="603">
        <v>0</v>
      </c>
      <c r="L353" s="603">
        <v>0</v>
      </c>
      <c r="M353" s="603">
        <v>0</v>
      </c>
      <c r="N353" s="603">
        <v>0</v>
      </c>
      <c r="O353" s="603">
        <v>0</v>
      </c>
      <c r="P353" s="603">
        <v>0</v>
      </c>
      <c r="Q353" s="603">
        <v>0</v>
      </c>
      <c r="R353" s="602">
        <v>0</v>
      </c>
    </row>
    <row r="354" spans="1:18" s="585" customFormat="1" ht="15.75" customHeight="1" x14ac:dyDescent="0.25">
      <c r="A354" s="626" t="s">
        <v>1155</v>
      </c>
      <c r="B354" s="608" t="s">
        <v>1154</v>
      </c>
      <c r="C354" s="624" t="s">
        <v>1005</v>
      </c>
      <c r="D354" s="603">
        <v>0</v>
      </c>
      <c r="E354" s="603">
        <v>0</v>
      </c>
      <c r="F354" s="603">
        <v>0</v>
      </c>
      <c r="G354" s="603">
        <v>0</v>
      </c>
      <c r="H354" s="603">
        <v>0</v>
      </c>
      <c r="I354" s="603">
        <v>0</v>
      </c>
      <c r="J354" s="603">
        <v>0</v>
      </c>
      <c r="K354" s="603">
        <v>0</v>
      </c>
      <c r="L354" s="603">
        <v>0</v>
      </c>
      <c r="M354" s="603">
        <v>0</v>
      </c>
      <c r="N354" s="603">
        <v>0</v>
      </c>
      <c r="O354" s="603">
        <v>0</v>
      </c>
      <c r="P354" s="603">
        <v>0</v>
      </c>
      <c r="Q354" s="603">
        <v>0</v>
      </c>
      <c r="R354" s="602">
        <v>0</v>
      </c>
    </row>
    <row r="355" spans="1:18" s="585" customFormat="1" ht="15.75" customHeight="1" x14ac:dyDescent="0.25">
      <c r="A355" s="626" t="s">
        <v>1153</v>
      </c>
      <c r="B355" s="608" t="s">
        <v>1152</v>
      </c>
      <c r="C355" s="624" t="s">
        <v>1005</v>
      </c>
      <c r="D355" s="603">
        <v>0</v>
      </c>
      <c r="E355" s="603">
        <v>0</v>
      </c>
      <c r="F355" s="603">
        <v>0</v>
      </c>
      <c r="G355" s="603">
        <v>0</v>
      </c>
      <c r="H355" s="603">
        <v>0</v>
      </c>
      <c r="I355" s="603">
        <v>0</v>
      </c>
      <c r="J355" s="603">
        <v>0</v>
      </c>
      <c r="K355" s="603">
        <v>0</v>
      </c>
      <c r="L355" s="603">
        <v>0</v>
      </c>
      <c r="M355" s="603">
        <v>0</v>
      </c>
      <c r="N355" s="603">
        <v>0</v>
      </c>
      <c r="O355" s="603">
        <v>0</v>
      </c>
      <c r="P355" s="603">
        <v>0</v>
      </c>
      <c r="Q355" s="603">
        <v>0</v>
      </c>
      <c r="R355" s="602">
        <v>0</v>
      </c>
    </row>
    <row r="356" spans="1:18" s="585" customFormat="1" ht="15.75" customHeight="1" x14ac:dyDescent="0.25">
      <c r="A356" s="626" t="s">
        <v>1151</v>
      </c>
      <c r="B356" s="698" t="s">
        <v>1150</v>
      </c>
      <c r="C356" s="696" t="s">
        <v>856</v>
      </c>
      <c r="D356" s="697" t="s">
        <v>1149</v>
      </c>
      <c r="E356" s="697" t="s">
        <v>1149</v>
      </c>
      <c r="F356" s="697" t="s">
        <v>1149</v>
      </c>
      <c r="G356" s="697" t="s">
        <v>1149</v>
      </c>
      <c r="H356" s="697" t="s">
        <v>1149</v>
      </c>
      <c r="I356" s="697" t="s">
        <v>1149</v>
      </c>
      <c r="J356" s="697" t="s">
        <v>1149</v>
      </c>
      <c r="K356" s="697" t="s">
        <v>1149</v>
      </c>
      <c r="L356" s="697" t="s">
        <v>1149</v>
      </c>
      <c r="M356" s="697" t="s">
        <v>1149</v>
      </c>
      <c r="N356" s="697" t="s">
        <v>1149</v>
      </c>
      <c r="O356" s="697" t="s">
        <v>1149</v>
      </c>
      <c r="P356" s="697" t="s">
        <v>1149</v>
      </c>
      <c r="Q356" s="697" t="s">
        <v>1149</v>
      </c>
      <c r="R356" s="696" t="s">
        <v>1149</v>
      </c>
    </row>
    <row r="357" spans="1:18" s="585" customFormat="1" ht="15.75" customHeight="1" x14ac:dyDescent="0.25">
      <c r="A357" s="626" t="s">
        <v>1148</v>
      </c>
      <c r="B357" s="608" t="s">
        <v>1147</v>
      </c>
      <c r="C357" s="624" t="s">
        <v>436</v>
      </c>
      <c r="D357" s="603">
        <v>0</v>
      </c>
      <c r="E357" s="603">
        <v>0</v>
      </c>
      <c r="F357" s="603">
        <v>0</v>
      </c>
      <c r="G357" s="603">
        <v>0</v>
      </c>
      <c r="H357" s="603">
        <v>0</v>
      </c>
      <c r="I357" s="603">
        <v>0</v>
      </c>
      <c r="J357" s="603">
        <v>0</v>
      </c>
      <c r="K357" s="603">
        <v>0</v>
      </c>
      <c r="L357" s="603">
        <v>0</v>
      </c>
      <c r="M357" s="603">
        <v>0</v>
      </c>
      <c r="N357" s="603">
        <v>0</v>
      </c>
      <c r="O357" s="603">
        <v>0</v>
      </c>
      <c r="P357" s="603">
        <v>0</v>
      </c>
      <c r="Q357" s="603">
        <v>0</v>
      </c>
      <c r="R357" s="602">
        <v>0</v>
      </c>
    </row>
    <row r="358" spans="1:18" s="585" customFormat="1" ht="15.75" customHeight="1" x14ac:dyDescent="0.25">
      <c r="A358" s="626" t="s">
        <v>1146</v>
      </c>
      <c r="B358" s="605" t="s">
        <v>1145</v>
      </c>
      <c r="C358" s="624" t="s">
        <v>436</v>
      </c>
      <c r="D358" s="603">
        <v>0</v>
      </c>
      <c r="E358" s="603">
        <v>0</v>
      </c>
      <c r="F358" s="603">
        <v>0</v>
      </c>
      <c r="G358" s="603">
        <v>0</v>
      </c>
      <c r="H358" s="603">
        <v>0</v>
      </c>
      <c r="I358" s="603">
        <v>0</v>
      </c>
      <c r="J358" s="603">
        <v>0</v>
      </c>
      <c r="K358" s="603">
        <v>0</v>
      </c>
      <c r="L358" s="603">
        <v>0</v>
      </c>
      <c r="M358" s="603">
        <v>0</v>
      </c>
      <c r="N358" s="603">
        <v>0</v>
      </c>
      <c r="O358" s="603">
        <v>0</v>
      </c>
      <c r="P358" s="603">
        <v>0</v>
      </c>
      <c r="Q358" s="603">
        <v>0</v>
      </c>
      <c r="R358" s="602">
        <v>0</v>
      </c>
    </row>
    <row r="359" spans="1:18" s="585" customFormat="1" ht="15.75" customHeight="1" x14ac:dyDescent="0.25">
      <c r="A359" s="626" t="s">
        <v>1144</v>
      </c>
      <c r="B359" s="605" t="s">
        <v>1143</v>
      </c>
      <c r="C359" s="624" t="s">
        <v>436</v>
      </c>
      <c r="D359" s="603">
        <v>0</v>
      </c>
      <c r="E359" s="603">
        <v>0</v>
      </c>
      <c r="F359" s="603">
        <v>0</v>
      </c>
      <c r="G359" s="603">
        <v>0</v>
      </c>
      <c r="H359" s="603">
        <v>0</v>
      </c>
      <c r="I359" s="603">
        <v>0</v>
      </c>
      <c r="J359" s="603">
        <v>0</v>
      </c>
      <c r="K359" s="603">
        <v>0</v>
      </c>
      <c r="L359" s="603">
        <v>0</v>
      </c>
      <c r="M359" s="603">
        <v>0</v>
      </c>
      <c r="N359" s="603">
        <v>0</v>
      </c>
      <c r="O359" s="603">
        <v>0</v>
      </c>
      <c r="P359" s="603">
        <v>0</v>
      </c>
      <c r="Q359" s="603">
        <v>0</v>
      </c>
      <c r="R359" s="602">
        <v>0</v>
      </c>
    </row>
    <row r="360" spans="1:18" s="585" customFormat="1" ht="15.75" customHeight="1" x14ac:dyDescent="0.25">
      <c r="A360" s="626" t="s">
        <v>1142</v>
      </c>
      <c r="B360" s="605" t="s">
        <v>1141</v>
      </c>
      <c r="C360" s="624" t="s">
        <v>436</v>
      </c>
      <c r="D360" s="603">
        <v>0</v>
      </c>
      <c r="E360" s="603">
        <v>0</v>
      </c>
      <c r="F360" s="603">
        <v>0</v>
      </c>
      <c r="G360" s="603">
        <v>0</v>
      </c>
      <c r="H360" s="603">
        <v>0</v>
      </c>
      <c r="I360" s="603">
        <v>0</v>
      </c>
      <c r="J360" s="603">
        <v>0</v>
      </c>
      <c r="K360" s="603">
        <v>0</v>
      </c>
      <c r="L360" s="603">
        <v>0</v>
      </c>
      <c r="M360" s="603">
        <v>0</v>
      </c>
      <c r="N360" s="603">
        <v>0</v>
      </c>
      <c r="O360" s="603">
        <v>0</v>
      </c>
      <c r="P360" s="603">
        <v>0</v>
      </c>
      <c r="Q360" s="603">
        <v>0</v>
      </c>
      <c r="R360" s="602">
        <v>0</v>
      </c>
    </row>
    <row r="361" spans="1:18" s="585" customFormat="1" ht="15.75" customHeight="1" x14ac:dyDescent="0.25">
      <c r="A361" s="626" t="s">
        <v>1140</v>
      </c>
      <c r="B361" s="608" t="s">
        <v>1139</v>
      </c>
      <c r="C361" s="624" t="s">
        <v>1134</v>
      </c>
      <c r="D361" s="603">
        <v>0</v>
      </c>
      <c r="E361" s="603">
        <v>0</v>
      </c>
      <c r="F361" s="603">
        <v>0</v>
      </c>
      <c r="G361" s="603">
        <v>0</v>
      </c>
      <c r="H361" s="603">
        <v>0</v>
      </c>
      <c r="I361" s="603">
        <v>0</v>
      </c>
      <c r="J361" s="603">
        <v>0</v>
      </c>
      <c r="K361" s="603">
        <v>0</v>
      </c>
      <c r="L361" s="603">
        <v>0</v>
      </c>
      <c r="M361" s="603">
        <v>0</v>
      </c>
      <c r="N361" s="603">
        <v>0</v>
      </c>
      <c r="O361" s="603">
        <v>0</v>
      </c>
      <c r="P361" s="603">
        <v>0</v>
      </c>
      <c r="Q361" s="603">
        <v>0</v>
      </c>
      <c r="R361" s="602">
        <v>0</v>
      </c>
    </row>
    <row r="362" spans="1:18" s="585" customFormat="1" ht="15.75" customHeight="1" x14ac:dyDescent="0.25">
      <c r="A362" s="626" t="s">
        <v>1138</v>
      </c>
      <c r="B362" s="605" t="s">
        <v>1137</v>
      </c>
      <c r="C362" s="624" t="s">
        <v>1134</v>
      </c>
      <c r="D362" s="603">
        <v>0</v>
      </c>
      <c r="E362" s="603">
        <v>0</v>
      </c>
      <c r="F362" s="603">
        <v>0</v>
      </c>
      <c r="G362" s="603">
        <v>0</v>
      </c>
      <c r="H362" s="603">
        <v>0</v>
      </c>
      <c r="I362" s="603">
        <v>0</v>
      </c>
      <c r="J362" s="603">
        <v>0</v>
      </c>
      <c r="K362" s="603">
        <v>0</v>
      </c>
      <c r="L362" s="603">
        <v>0</v>
      </c>
      <c r="M362" s="603">
        <v>0</v>
      </c>
      <c r="N362" s="603">
        <v>0</v>
      </c>
      <c r="O362" s="603">
        <v>0</v>
      </c>
      <c r="P362" s="603">
        <v>0</v>
      </c>
      <c r="Q362" s="603">
        <v>0</v>
      </c>
      <c r="R362" s="602">
        <v>0</v>
      </c>
    </row>
    <row r="363" spans="1:18" s="585" customFormat="1" ht="15.75" customHeight="1" x14ac:dyDescent="0.25">
      <c r="A363" s="626" t="s">
        <v>1136</v>
      </c>
      <c r="B363" s="605" t="s">
        <v>1135</v>
      </c>
      <c r="C363" s="624" t="s">
        <v>1134</v>
      </c>
      <c r="D363" s="603">
        <v>0</v>
      </c>
      <c r="E363" s="603">
        <v>0</v>
      </c>
      <c r="F363" s="603">
        <v>0</v>
      </c>
      <c r="G363" s="603">
        <v>0</v>
      </c>
      <c r="H363" s="603">
        <v>0</v>
      </c>
      <c r="I363" s="603">
        <v>0</v>
      </c>
      <c r="J363" s="603">
        <v>0</v>
      </c>
      <c r="K363" s="603">
        <v>0</v>
      </c>
      <c r="L363" s="603">
        <v>0</v>
      </c>
      <c r="M363" s="603">
        <v>0</v>
      </c>
      <c r="N363" s="603">
        <v>0</v>
      </c>
      <c r="O363" s="603">
        <v>0</v>
      </c>
      <c r="P363" s="603">
        <v>0</v>
      </c>
      <c r="Q363" s="603">
        <v>0</v>
      </c>
      <c r="R363" s="602">
        <v>0</v>
      </c>
    </row>
    <row r="364" spans="1:18" s="585" customFormat="1" ht="15.75" customHeight="1" x14ac:dyDescent="0.25">
      <c r="A364" s="626" t="s">
        <v>1133</v>
      </c>
      <c r="B364" s="608" t="s">
        <v>1132</v>
      </c>
      <c r="C364" s="624" t="s">
        <v>1005</v>
      </c>
      <c r="D364" s="603">
        <v>0</v>
      </c>
      <c r="E364" s="603">
        <v>0</v>
      </c>
      <c r="F364" s="603">
        <v>0</v>
      </c>
      <c r="G364" s="603">
        <v>0</v>
      </c>
      <c r="H364" s="603">
        <v>0</v>
      </c>
      <c r="I364" s="603">
        <v>0</v>
      </c>
      <c r="J364" s="603">
        <v>0</v>
      </c>
      <c r="K364" s="603">
        <v>0</v>
      </c>
      <c r="L364" s="603">
        <v>0</v>
      </c>
      <c r="M364" s="603">
        <v>0</v>
      </c>
      <c r="N364" s="603">
        <v>0</v>
      </c>
      <c r="O364" s="603">
        <v>0</v>
      </c>
      <c r="P364" s="603">
        <v>0</v>
      </c>
      <c r="Q364" s="603">
        <v>0</v>
      </c>
      <c r="R364" s="602">
        <v>0</v>
      </c>
    </row>
    <row r="365" spans="1:18" s="585" customFormat="1" ht="15.75" customHeight="1" x14ac:dyDescent="0.25">
      <c r="A365" s="626" t="s">
        <v>1131</v>
      </c>
      <c r="B365" s="605" t="s">
        <v>1130</v>
      </c>
      <c r="C365" s="624" t="s">
        <v>1005</v>
      </c>
      <c r="D365" s="603">
        <v>0</v>
      </c>
      <c r="E365" s="603">
        <v>0</v>
      </c>
      <c r="F365" s="603">
        <v>0</v>
      </c>
      <c r="G365" s="603">
        <v>0</v>
      </c>
      <c r="H365" s="603">
        <v>0</v>
      </c>
      <c r="I365" s="603">
        <v>0</v>
      </c>
      <c r="J365" s="603">
        <v>0</v>
      </c>
      <c r="K365" s="603">
        <v>0</v>
      </c>
      <c r="L365" s="603">
        <v>0</v>
      </c>
      <c r="M365" s="603">
        <v>0</v>
      </c>
      <c r="N365" s="603">
        <v>0</v>
      </c>
      <c r="O365" s="603">
        <v>0</v>
      </c>
      <c r="P365" s="603">
        <v>0</v>
      </c>
      <c r="Q365" s="603">
        <v>0</v>
      </c>
      <c r="R365" s="602">
        <v>0</v>
      </c>
    </row>
    <row r="366" spans="1:18" s="585" customFormat="1" ht="15.75" customHeight="1" x14ac:dyDescent="0.25">
      <c r="A366" s="626" t="s">
        <v>1129</v>
      </c>
      <c r="B366" s="605" t="s">
        <v>1056</v>
      </c>
      <c r="C366" s="624" t="s">
        <v>1005</v>
      </c>
      <c r="D366" s="603">
        <v>0</v>
      </c>
      <c r="E366" s="603">
        <v>0</v>
      </c>
      <c r="F366" s="603">
        <v>0</v>
      </c>
      <c r="G366" s="603">
        <v>0</v>
      </c>
      <c r="H366" s="603">
        <v>0</v>
      </c>
      <c r="I366" s="603">
        <v>0</v>
      </c>
      <c r="J366" s="603">
        <v>0</v>
      </c>
      <c r="K366" s="603">
        <v>0</v>
      </c>
      <c r="L366" s="603">
        <v>0</v>
      </c>
      <c r="M366" s="603">
        <v>0</v>
      </c>
      <c r="N366" s="603">
        <v>0</v>
      </c>
      <c r="O366" s="603">
        <v>0</v>
      </c>
      <c r="P366" s="603">
        <v>0</v>
      </c>
      <c r="Q366" s="603">
        <v>0</v>
      </c>
      <c r="R366" s="602">
        <v>0</v>
      </c>
    </row>
    <row r="367" spans="1:18" s="585" customFormat="1" ht="15.75" customHeight="1" thickBot="1" x14ac:dyDescent="0.3">
      <c r="A367" s="695" t="s">
        <v>1128</v>
      </c>
      <c r="B367" s="694" t="s">
        <v>1127</v>
      </c>
      <c r="C367" s="599" t="s">
        <v>1126</v>
      </c>
      <c r="D367" s="598">
        <v>0</v>
      </c>
      <c r="E367" s="598">
        <v>0</v>
      </c>
      <c r="F367" s="598">
        <v>0</v>
      </c>
      <c r="G367" s="598">
        <v>0</v>
      </c>
      <c r="H367" s="598">
        <v>0</v>
      </c>
      <c r="I367" s="598">
        <v>0</v>
      </c>
      <c r="J367" s="598">
        <v>0</v>
      </c>
      <c r="K367" s="598">
        <v>0</v>
      </c>
      <c r="L367" s="598">
        <v>0</v>
      </c>
      <c r="M367" s="598">
        <v>0</v>
      </c>
      <c r="N367" s="598">
        <v>0</v>
      </c>
      <c r="O367" s="598">
        <v>0</v>
      </c>
      <c r="P367" s="598">
        <v>0</v>
      </c>
      <c r="Q367" s="598">
        <v>0</v>
      </c>
      <c r="R367" s="597">
        <v>0</v>
      </c>
    </row>
    <row r="368" spans="1:18" s="585" customFormat="1" ht="15.75" customHeight="1" x14ac:dyDescent="0.25">
      <c r="A368" s="693" t="s">
        <v>1125</v>
      </c>
      <c r="B368" s="692"/>
      <c r="C368" s="692"/>
      <c r="D368" s="692"/>
      <c r="E368" s="692"/>
      <c r="F368" s="692"/>
      <c r="G368" s="692"/>
      <c r="H368" s="692"/>
      <c r="I368" s="692"/>
      <c r="J368" s="692"/>
      <c r="K368" s="692"/>
      <c r="L368" s="692"/>
      <c r="M368" s="692"/>
      <c r="N368" s="692"/>
      <c r="O368" s="692"/>
      <c r="P368" s="692"/>
      <c r="Q368" s="692"/>
      <c r="R368" s="691"/>
    </row>
    <row r="369" spans="1:18" s="585" customFormat="1" ht="15.75" customHeight="1" thickBot="1" x14ac:dyDescent="0.3">
      <c r="A369" s="693"/>
      <c r="B369" s="692"/>
      <c r="C369" s="692"/>
      <c r="D369" s="692"/>
      <c r="E369" s="692"/>
      <c r="F369" s="692"/>
      <c r="G369" s="692"/>
      <c r="H369" s="692"/>
      <c r="I369" s="692"/>
      <c r="J369" s="692"/>
      <c r="K369" s="692"/>
      <c r="L369" s="692"/>
      <c r="M369" s="692"/>
      <c r="N369" s="692"/>
      <c r="O369" s="692"/>
      <c r="P369" s="692"/>
      <c r="Q369" s="692"/>
      <c r="R369" s="691"/>
    </row>
    <row r="370" spans="1:18" s="585" customFormat="1" ht="39" customHeight="1" x14ac:dyDescent="0.25">
      <c r="A370" s="690" t="s">
        <v>815</v>
      </c>
      <c r="B370" s="689" t="s">
        <v>1124</v>
      </c>
      <c r="C370" s="688" t="s">
        <v>1123</v>
      </c>
      <c r="D370" s="687">
        <v>2017</v>
      </c>
      <c r="E370" s="687">
        <v>2018</v>
      </c>
      <c r="F370" s="686" t="s">
        <v>1122</v>
      </c>
      <c r="G370" s="685" t="s">
        <v>992</v>
      </c>
      <c r="H370" s="684"/>
      <c r="I370" s="685" t="s">
        <v>991</v>
      </c>
      <c r="J370" s="684"/>
      <c r="K370" s="685" t="s">
        <v>990</v>
      </c>
      <c r="L370" s="684"/>
      <c r="M370" s="685" t="s">
        <v>989</v>
      </c>
      <c r="N370" s="684"/>
      <c r="O370" s="685" t="s">
        <v>1121</v>
      </c>
      <c r="P370" s="684"/>
      <c r="Q370" s="683" t="s">
        <v>445</v>
      </c>
      <c r="R370" s="682"/>
    </row>
    <row r="371" spans="1:18" s="585" customFormat="1" ht="63" customHeight="1" x14ac:dyDescent="0.25">
      <c r="A371" s="681"/>
      <c r="B371" s="680"/>
      <c r="C371" s="679"/>
      <c r="D371" s="678" t="s">
        <v>1120</v>
      </c>
      <c r="E371" s="678" t="s">
        <v>1120</v>
      </c>
      <c r="F371" s="678" t="s">
        <v>1119</v>
      </c>
      <c r="G371" s="678" t="s">
        <v>284</v>
      </c>
      <c r="H371" s="678" t="s">
        <v>1118</v>
      </c>
      <c r="I371" s="678" t="s">
        <v>284</v>
      </c>
      <c r="J371" s="678" t="s">
        <v>1118</v>
      </c>
      <c r="K371" s="678" t="s">
        <v>284</v>
      </c>
      <c r="L371" s="678" t="s">
        <v>1118</v>
      </c>
      <c r="M371" s="678" t="s">
        <v>284</v>
      </c>
      <c r="N371" s="678" t="s">
        <v>1118</v>
      </c>
      <c r="O371" s="678" t="s">
        <v>284</v>
      </c>
      <c r="P371" s="678" t="s">
        <v>1118</v>
      </c>
      <c r="Q371" s="678" t="s">
        <v>284</v>
      </c>
      <c r="R371" s="677" t="s">
        <v>1118</v>
      </c>
    </row>
    <row r="372" spans="1:18" s="585" customFormat="1" ht="15.75" customHeight="1" thickBot="1" x14ac:dyDescent="0.3">
      <c r="A372" s="676">
        <v>1</v>
      </c>
      <c r="B372" s="674">
        <v>2</v>
      </c>
      <c r="C372" s="675">
        <v>3</v>
      </c>
      <c r="D372" s="673">
        <v>4</v>
      </c>
      <c r="E372" s="673">
        <v>5</v>
      </c>
      <c r="F372" s="673">
        <v>6</v>
      </c>
      <c r="G372" s="674">
        <v>7</v>
      </c>
      <c r="H372" s="674">
        <v>8</v>
      </c>
      <c r="I372" s="674">
        <v>9</v>
      </c>
      <c r="J372" s="674">
        <v>10</v>
      </c>
      <c r="K372" s="674">
        <v>11</v>
      </c>
      <c r="L372" s="674">
        <v>12</v>
      </c>
      <c r="M372" s="674">
        <v>13</v>
      </c>
      <c r="N372" s="674">
        <v>14</v>
      </c>
      <c r="O372" s="674">
        <v>15</v>
      </c>
      <c r="P372" s="674">
        <v>16</v>
      </c>
      <c r="Q372" s="673">
        <v>17</v>
      </c>
      <c r="R372" s="672">
        <v>18</v>
      </c>
    </row>
    <row r="373" spans="1:18" s="585" customFormat="1" ht="15.75" customHeight="1" x14ac:dyDescent="0.25">
      <c r="A373" s="671" t="s">
        <v>1117</v>
      </c>
      <c r="B373" s="670"/>
      <c r="C373" s="669" t="s">
        <v>1005</v>
      </c>
      <c r="D373" s="668">
        <f>D374+D431</f>
        <v>1.9649999999999999</v>
      </c>
      <c r="E373" s="668">
        <f>E374+E431</f>
        <v>7.5609957627118645</v>
      </c>
      <c r="F373" s="668">
        <f>F374+F431</f>
        <v>7.1289999999999996</v>
      </c>
      <c r="G373" s="666">
        <f>G374+G431</f>
        <v>6.2519999999999998</v>
      </c>
      <c r="H373" s="667">
        <f>H374+H431</f>
        <v>0</v>
      </c>
      <c r="I373" s="666">
        <f>I374+I431</f>
        <v>6.2709999999999999</v>
      </c>
      <c r="J373" s="667">
        <f>J374+J431</f>
        <v>0</v>
      </c>
      <c r="K373" s="666">
        <f>K374+K431</f>
        <v>6.2519999999999998</v>
      </c>
      <c r="L373" s="667">
        <f>L374+L431</f>
        <v>0</v>
      </c>
      <c r="M373" s="666">
        <f>M374+M431</f>
        <v>5.9249999999999989</v>
      </c>
      <c r="N373" s="667">
        <f>N374+N431</f>
        <v>0</v>
      </c>
      <c r="O373" s="666">
        <f>O374+O431</f>
        <v>6.4809999999999999</v>
      </c>
      <c r="P373" s="667">
        <f>P374+P431</f>
        <v>0</v>
      </c>
      <c r="Q373" s="666">
        <f>Q374+Q431</f>
        <v>31.181000000000001</v>
      </c>
      <c r="R373" s="665">
        <f>R374+R431</f>
        <v>2.39425</v>
      </c>
    </row>
    <row r="374" spans="1:18" s="585" customFormat="1" ht="15.75" customHeight="1" x14ac:dyDescent="0.25">
      <c r="A374" s="633" t="s">
        <v>1116</v>
      </c>
      <c r="B374" s="632" t="s">
        <v>1115</v>
      </c>
      <c r="C374" s="631" t="s">
        <v>1005</v>
      </c>
      <c r="D374" s="657">
        <f>D375+D399+D427</f>
        <v>1.381</v>
      </c>
      <c r="E374" s="657">
        <f>E375+E399+E427</f>
        <v>7.5609957627118645</v>
      </c>
      <c r="F374" s="657">
        <f>F375+F399+F427</f>
        <v>4.7859999999999996</v>
      </c>
      <c r="G374" s="657">
        <f>G375+G399+G427</f>
        <v>6.2519999999999998</v>
      </c>
      <c r="H374" s="664">
        <f>H375+H399+H427</f>
        <v>0</v>
      </c>
      <c r="I374" s="657">
        <f>I375+I399+I427</f>
        <v>6.2709999999999999</v>
      </c>
      <c r="J374" s="664">
        <f>J375+J399+J427</f>
        <v>0</v>
      </c>
      <c r="K374" s="657">
        <f>K375+K399+K427</f>
        <v>6.2519999999999998</v>
      </c>
      <c r="L374" s="664">
        <f>L375+L399+L427</f>
        <v>0</v>
      </c>
      <c r="M374" s="657">
        <f>M375+M399+M427</f>
        <v>5.9249999999999989</v>
      </c>
      <c r="N374" s="664">
        <f>N375+N399+N427</f>
        <v>0</v>
      </c>
      <c r="O374" s="657">
        <f>O375+O399+O427</f>
        <v>6.4809999999999999</v>
      </c>
      <c r="P374" s="664">
        <f>P375+P399+P427</f>
        <v>0</v>
      </c>
      <c r="Q374" s="657">
        <f>Q375+Q399+Q427</f>
        <v>31.181000000000001</v>
      </c>
      <c r="R374" s="663">
        <f>R375+R399+R427</f>
        <v>5.1249999999999997E-2</v>
      </c>
    </row>
    <row r="375" spans="1:18" s="585" customFormat="1" ht="15.75" customHeight="1" x14ac:dyDescent="0.25">
      <c r="A375" s="626" t="s">
        <v>207</v>
      </c>
      <c r="B375" s="608" t="s">
        <v>1114</v>
      </c>
      <c r="C375" s="624" t="s">
        <v>1005</v>
      </c>
      <c r="D375" s="653">
        <f>D382+D387</f>
        <v>0</v>
      </c>
      <c r="E375" s="653">
        <f>E382+E387</f>
        <v>3.8499957627118646</v>
      </c>
      <c r="F375" s="653">
        <f>F382+F387</f>
        <v>1.496</v>
      </c>
      <c r="G375" s="651">
        <f>G382+G387</f>
        <v>0.41</v>
      </c>
      <c r="H375" s="652">
        <f>H382+H387</f>
        <v>0</v>
      </c>
      <c r="I375" s="651">
        <f>I382+I387</f>
        <v>0.93200000000000005</v>
      </c>
      <c r="J375" s="652">
        <f>J382+J387</f>
        <v>0</v>
      </c>
      <c r="K375" s="651">
        <f>K382+K387</f>
        <v>3.4409999999999998</v>
      </c>
      <c r="L375" s="652">
        <f>L382+L387</f>
        <v>0</v>
      </c>
      <c r="M375" s="651">
        <f>M382+M387</f>
        <v>2.6629999999999998</v>
      </c>
      <c r="N375" s="652">
        <f>N382+N387</f>
        <v>0</v>
      </c>
      <c r="O375" s="651">
        <f>O382+O387</f>
        <v>2.4300000000000002</v>
      </c>
      <c r="P375" s="652">
        <f>P382+P387</f>
        <v>0</v>
      </c>
      <c r="Q375" s="651">
        <f>Q382+Q387</f>
        <v>9.8759999999999994</v>
      </c>
      <c r="R375" s="650">
        <f>R382+R387</f>
        <v>5.1249999999999997E-2</v>
      </c>
    </row>
    <row r="376" spans="1:18" s="585" customFormat="1" ht="15.75" customHeight="1" x14ac:dyDescent="0.25">
      <c r="A376" s="626" t="s">
        <v>801</v>
      </c>
      <c r="B376" s="605" t="s">
        <v>1113</v>
      </c>
      <c r="C376" s="624" t="s">
        <v>1005</v>
      </c>
      <c r="D376" s="603">
        <v>0</v>
      </c>
      <c r="E376" s="603">
        <v>0</v>
      </c>
      <c r="F376" s="603">
        <v>0</v>
      </c>
      <c r="G376" s="603">
        <v>0</v>
      </c>
      <c r="H376" s="603">
        <v>0</v>
      </c>
      <c r="I376" s="603">
        <v>0</v>
      </c>
      <c r="J376" s="603">
        <v>0</v>
      </c>
      <c r="K376" s="603">
        <v>0</v>
      </c>
      <c r="L376" s="603">
        <v>0</v>
      </c>
      <c r="M376" s="603">
        <v>0</v>
      </c>
      <c r="N376" s="603">
        <v>0</v>
      </c>
      <c r="O376" s="603">
        <v>0</v>
      </c>
      <c r="P376" s="603">
        <v>0</v>
      </c>
      <c r="Q376" s="603">
        <f>O376+M376+K376+I376+G376</f>
        <v>0</v>
      </c>
      <c r="R376" s="602">
        <f>P376+N376+L376+J376+H376</f>
        <v>0</v>
      </c>
    </row>
    <row r="377" spans="1:18" s="585" customFormat="1" ht="15.75" customHeight="1" x14ac:dyDescent="0.25">
      <c r="A377" s="626" t="s">
        <v>203</v>
      </c>
      <c r="B377" s="625" t="s">
        <v>1112</v>
      </c>
      <c r="C377" s="624" t="s">
        <v>1005</v>
      </c>
      <c r="D377" s="603">
        <v>0</v>
      </c>
      <c r="E377" s="603">
        <v>0</v>
      </c>
      <c r="F377" s="603">
        <v>0</v>
      </c>
      <c r="G377" s="603">
        <v>0</v>
      </c>
      <c r="H377" s="603">
        <v>0</v>
      </c>
      <c r="I377" s="603">
        <v>0</v>
      </c>
      <c r="J377" s="603">
        <v>0</v>
      </c>
      <c r="K377" s="603">
        <v>0</v>
      </c>
      <c r="L377" s="603">
        <v>0</v>
      </c>
      <c r="M377" s="603">
        <v>0</v>
      </c>
      <c r="N377" s="603">
        <v>0</v>
      </c>
      <c r="O377" s="603">
        <v>0</v>
      </c>
      <c r="P377" s="603">
        <v>0</v>
      </c>
      <c r="Q377" s="603">
        <f>O377+M377+K377+I377+G377</f>
        <v>0</v>
      </c>
      <c r="R377" s="602">
        <f>P377+N377+L377+J377+H377</f>
        <v>0</v>
      </c>
    </row>
    <row r="378" spans="1:18" s="585" customFormat="1" ht="15.75" customHeight="1" x14ac:dyDescent="0.25">
      <c r="A378" s="626" t="s">
        <v>1111</v>
      </c>
      <c r="B378" s="648" t="s">
        <v>1073</v>
      </c>
      <c r="C378" s="624" t="s">
        <v>1005</v>
      </c>
      <c r="D378" s="603">
        <v>0</v>
      </c>
      <c r="E378" s="603">
        <v>0</v>
      </c>
      <c r="F378" s="603">
        <v>0</v>
      </c>
      <c r="G378" s="603">
        <v>0</v>
      </c>
      <c r="H378" s="603">
        <v>0</v>
      </c>
      <c r="I378" s="603">
        <v>0</v>
      </c>
      <c r="J378" s="603">
        <v>0</v>
      </c>
      <c r="K378" s="603">
        <v>0</v>
      </c>
      <c r="L378" s="603">
        <v>0</v>
      </c>
      <c r="M378" s="603">
        <v>0</v>
      </c>
      <c r="N378" s="603">
        <v>0</v>
      </c>
      <c r="O378" s="603">
        <v>0</v>
      </c>
      <c r="P378" s="603">
        <v>0</v>
      </c>
      <c r="Q378" s="603">
        <f>O378+M378+K378+I378+G378</f>
        <v>0</v>
      </c>
      <c r="R378" s="602">
        <f>P378+N378+L378+J378+H378</f>
        <v>0</v>
      </c>
    </row>
    <row r="379" spans="1:18" s="585" customFormat="1" ht="15.75" customHeight="1" x14ac:dyDescent="0.25">
      <c r="A379" s="626" t="s">
        <v>1110</v>
      </c>
      <c r="B379" s="648" t="s">
        <v>1071</v>
      </c>
      <c r="C379" s="624" t="s">
        <v>1005</v>
      </c>
      <c r="D379" s="603">
        <v>0</v>
      </c>
      <c r="E379" s="603">
        <v>0</v>
      </c>
      <c r="F379" s="603">
        <v>0</v>
      </c>
      <c r="G379" s="603">
        <v>0</v>
      </c>
      <c r="H379" s="603">
        <v>0</v>
      </c>
      <c r="I379" s="603">
        <v>0</v>
      </c>
      <c r="J379" s="603">
        <v>0</v>
      </c>
      <c r="K379" s="603">
        <v>0</v>
      </c>
      <c r="L379" s="603">
        <v>0</v>
      </c>
      <c r="M379" s="603">
        <v>0</v>
      </c>
      <c r="N379" s="603">
        <v>0</v>
      </c>
      <c r="O379" s="603">
        <v>0</v>
      </c>
      <c r="P379" s="603">
        <v>0</v>
      </c>
      <c r="Q379" s="603">
        <f>O379+M379+K379+I379+G379</f>
        <v>0</v>
      </c>
      <c r="R379" s="602">
        <f>P379+N379+L379+J379+H379</f>
        <v>0</v>
      </c>
    </row>
    <row r="380" spans="1:18" s="585" customFormat="1" ht="15.75" customHeight="1" x14ac:dyDescent="0.25">
      <c r="A380" s="626" t="s">
        <v>1109</v>
      </c>
      <c r="B380" s="648" t="s">
        <v>1069</v>
      </c>
      <c r="C380" s="624" t="s">
        <v>1005</v>
      </c>
      <c r="D380" s="603">
        <v>0</v>
      </c>
      <c r="E380" s="603">
        <v>0</v>
      </c>
      <c r="F380" s="603">
        <v>0</v>
      </c>
      <c r="G380" s="603">
        <v>0</v>
      </c>
      <c r="H380" s="603">
        <v>0</v>
      </c>
      <c r="I380" s="603">
        <v>0</v>
      </c>
      <c r="J380" s="603">
        <v>0</v>
      </c>
      <c r="K380" s="603">
        <v>0</v>
      </c>
      <c r="L380" s="603">
        <v>0</v>
      </c>
      <c r="M380" s="603">
        <v>0</v>
      </c>
      <c r="N380" s="603">
        <v>0</v>
      </c>
      <c r="O380" s="603">
        <v>0</v>
      </c>
      <c r="P380" s="603">
        <v>0</v>
      </c>
      <c r="Q380" s="603">
        <f>O380+M380+K380+I380+G380</f>
        <v>0</v>
      </c>
      <c r="R380" s="602">
        <f>P380+N380+L380+J380+H380</f>
        <v>0</v>
      </c>
    </row>
    <row r="381" spans="1:18" s="585" customFormat="1" ht="15.75" customHeight="1" x14ac:dyDescent="0.25">
      <c r="A381" s="626" t="s">
        <v>201</v>
      </c>
      <c r="B381" s="625" t="s">
        <v>1108</v>
      </c>
      <c r="C381" s="624" t="s">
        <v>1005</v>
      </c>
      <c r="D381" s="603">
        <v>0</v>
      </c>
      <c r="E381" s="603">
        <v>0</v>
      </c>
      <c r="F381" s="603">
        <v>0</v>
      </c>
      <c r="G381" s="603">
        <v>0</v>
      </c>
      <c r="H381" s="603">
        <v>0</v>
      </c>
      <c r="I381" s="603">
        <v>0</v>
      </c>
      <c r="J381" s="603">
        <v>0</v>
      </c>
      <c r="K381" s="603">
        <v>0</v>
      </c>
      <c r="L381" s="603">
        <v>0</v>
      </c>
      <c r="M381" s="603">
        <v>0</v>
      </c>
      <c r="N381" s="603">
        <v>0</v>
      </c>
      <c r="O381" s="603">
        <v>0</v>
      </c>
      <c r="P381" s="603">
        <v>0</v>
      </c>
      <c r="Q381" s="603">
        <f>O381+M381+K381+I381+G381</f>
        <v>0</v>
      </c>
      <c r="R381" s="602">
        <f>P381+N381+L381+J381+H381</f>
        <v>0</v>
      </c>
    </row>
    <row r="382" spans="1:18" s="585" customFormat="1" ht="15.75" customHeight="1" x14ac:dyDescent="0.25">
      <c r="A382" s="623" t="s">
        <v>199</v>
      </c>
      <c r="B382" s="644" t="s">
        <v>1107</v>
      </c>
      <c r="C382" s="621" t="s">
        <v>1005</v>
      </c>
      <c r="D382" s="620">
        <v>0</v>
      </c>
      <c r="E382" s="619">
        <v>3.7987457627118646</v>
      </c>
      <c r="F382" s="640">
        <v>1.496</v>
      </c>
      <c r="G382" s="662">
        <v>0.41</v>
      </c>
      <c r="H382" s="619">
        <v>0</v>
      </c>
      <c r="I382" s="662">
        <v>0.93200000000000005</v>
      </c>
      <c r="J382" s="619">
        <v>0</v>
      </c>
      <c r="K382" s="662">
        <v>3.4409999999999998</v>
      </c>
      <c r="L382" s="619">
        <v>0</v>
      </c>
      <c r="M382" s="662">
        <v>2.6629999999999998</v>
      </c>
      <c r="N382" s="619">
        <v>0</v>
      </c>
      <c r="O382" s="662">
        <v>2.4300000000000002</v>
      </c>
      <c r="P382" s="619">
        <v>0</v>
      </c>
      <c r="Q382" s="662">
        <f>G382+I382+K382+M382+O382</f>
        <v>9.8759999999999994</v>
      </c>
      <c r="R382" s="637">
        <f>H382+J382+L382+N382+P382</f>
        <v>0</v>
      </c>
    </row>
    <row r="383" spans="1:18" s="585" customFormat="1" ht="15.75" customHeight="1" x14ac:dyDescent="0.25">
      <c r="A383" s="626" t="s">
        <v>800</v>
      </c>
      <c r="B383" s="625" t="s">
        <v>1106</v>
      </c>
      <c r="C383" s="624" t="s">
        <v>1005</v>
      </c>
      <c r="D383" s="603">
        <v>0</v>
      </c>
      <c r="E383" s="603"/>
      <c r="F383" s="603">
        <v>0</v>
      </c>
      <c r="G383" s="603">
        <v>0</v>
      </c>
      <c r="H383" s="603">
        <v>0</v>
      </c>
      <c r="I383" s="603">
        <v>0</v>
      </c>
      <c r="J383" s="603">
        <v>0</v>
      </c>
      <c r="K383" s="603">
        <v>0</v>
      </c>
      <c r="L383" s="603">
        <v>0</v>
      </c>
      <c r="M383" s="603">
        <v>0</v>
      </c>
      <c r="N383" s="603">
        <v>0</v>
      </c>
      <c r="O383" s="603">
        <v>0</v>
      </c>
      <c r="P383" s="603">
        <v>0</v>
      </c>
      <c r="Q383" s="603">
        <f>O383+M383+K383+I383+G383</f>
        <v>0</v>
      </c>
      <c r="R383" s="602">
        <f>P383+N383+L383+J383+H383</f>
        <v>0</v>
      </c>
    </row>
    <row r="384" spans="1:18" s="585" customFormat="1" ht="15.75" customHeight="1" x14ac:dyDescent="0.25">
      <c r="A384" s="626" t="s">
        <v>1105</v>
      </c>
      <c r="B384" s="625" t="s">
        <v>1104</v>
      </c>
      <c r="C384" s="624" t="s">
        <v>1005</v>
      </c>
      <c r="D384" s="603">
        <v>0</v>
      </c>
      <c r="E384" s="661"/>
      <c r="F384" s="603">
        <v>0</v>
      </c>
      <c r="G384" s="603">
        <v>0</v>
      </c>
      <c r="H384" s="603">
        <v>0</v>
      </c>
      <c r="I384" s="603">
        <v>0</v>
      </c>
      <c r="J384" s="603">
        <v>0</v>
      </c>
      <c r="K384" s="603">
        <v>0</v>
      </c>
      <c r="L384" s="603">
        <v>0</v>
      </c>
      <c r="M384" s="603">
        <v>0</v>
      </c>
      <c r="N384" s="603">
        <v>0</v>
      </c>
      <c r="O384" s="603">
        <v>0</v>
      </c>
      <c r="P384" s="603">
        <v>0</v>
      </c>
      <c r="Q384" s="603">
        <f>O384+M384+K384+I384+G384</f>
        <v>0</v>
      </c>
      <c r="R384" s="602">
        <f>P384+N384+L384+J384+H384</f>
        <v>0</v>
      </c>
    </row>
    <row r="385" spans="1:18" s="585" customFormat="1" ht="15.75" customHeight="1" x14ac:dyDescent="0.25">
      <c r="A385" s="626" t="s">
        <v>1103</v>
      </c>
      <c r="B385" s="648" t="s">
        <v>1102</v>
      </c>
      <c r="C385" s="624" t="s">
        <v>1005</v>
      </c>
      <c r="D385" s="603">
        <v>0</v>
      </c>
      <c r="E385" s="603">
        <v>0</v>
      </c>
      <c r="F385" s="603">
        <v>0</v>
      </c>
      <c r="G385" s="603">
        <v>0</v>
      </c>
      <c r="H385" s="603">
        <v>0</v>
      </c>
      <c r="I385" s="603">
        <v>0</v>
      </c>
      <c r="J385" s="603">
        <v>0</v>
      </c>
      <c r="K385" s="603">
        <v>0</v>
      </c>
      <c r="L385" s="603">
        <v>0</v>
      </c>
      <c r="M385" s="603">
        <v>0</v>
      </c>
      <c r="N385" s="603">
        <v>0</v>
      </c>
      <c r="O385" s="603">
        <v>0</v>
      </c>
      <c r="P385" s="603">
        <v>0</v>
      </c>
      <c r="Q385" s="603">
        <f>O385+M385+K385+I385+G385</f>
        <v>0</v>
      </c>
      <c r="R385" s="602">
        <f>P385+N385+L385+J385+H385</f>
        <v>0</v>
      </c>
    </row>
    <row r="386" spans="1:18" s="585" customFormat="1" ht="15.75" customHeight="1" x14ac:dyDescent="0.25">
      <c r="A386" s="626" t="s">
        <v>1101</v>
      </c>
      <c r="B386" s="648" t="s">
        <v>1097</v>
      </c>
      <c r="C386" s="624" t="s">
        <v>1005</v>
      </c>
      <c r="D386" s="603">
        <v>0</v>
      </c>
      <c r="E386" s="603">
        <v>0</v>
      </c>
      <c r="F386" s="603">
        <v>0</v>
      </c>
      <c r="G386" s="603">
        <v>0</v>
      </c>
      <c r="H386" s="603">
        <v>0</v>
      </c>
      <c r="I386" s="603">
        <v>0</v>
      </c>
      <c r="J386" s="603">
        <v>0</v>
      </c>
      <c r="K386" s="603">
        <v>0</v>
      </c>
      <c r="L386" s="603">
        <v>0</v>
      </c>
      <c r="M386" s="603">
        <v>0</v>
      </c>
      <c r="N386" s="603">
        <v>0</v>
      </c>
      <c r="O386" s="603">
        <v>0</v>
      </c>
      <c r="P386" s="603">
        <v>0</v>
      </c>
      <c r="Q386" s="603">
        <f>O386+M386+K386+I386+G386</f>
        <v>0</v>
      </c>
      <c r="R386" s="602">
        <f>P386+N386+L386+J386+H386</f>
        <v>0</v>
      </c>
    </row>
    <row r="387" spans="1:18" s="585" customFormat="1" ht="15.75" customHeight="1" x14ac:dyDescent="0.25">
      <c r="A387" s="623" t="s">
        <v>1100</v>
      </c>
      <c r="B387" s="660" t="s">
        <v>1099</v>
      </c>
      <c r="C387" s="621" t="s">
        <v>1005</v>
      </c>
      <c r="D387" s="620">
        <v>0</v>
      </c>
      <c r="E387" s="619">
        <v>5.1249999999999997E-2</v>
      </c>
      <c r="F387" s="620">
        <v>0</v>
      </c>
      <c r="G387" s="620">
        <v>0</v>
      </c>
      <c r="H387" s="620">
        <v>0</v>
      </c>
      <c r="I387" s="620">
        <v>0</v>
      </c>
      <c r="J387" s="620">
        <v>0</v>
      </c>
      <c r="K387" s="620">
        <v>0</v>
      </c>
      <c r="L387" s="620">
        <v>0</v>
      </c>
      <c r="M387" s="620">
        <v>0</v>
      </c>
      <c r="N387" s="620">
        <v>0</v>
      </c>
      <c r="O387" s="620">
        <v>0</v>
      </c>
      <c r="P387" s="620">
        <v>0</v>
      </c>
      <c r="Q387" s="620">
        <f>O387+M387+K387+I387+G387</f>
        <v>0</v>
      </c>
      <c r="R387" s="659">
        <f>E387+F387</f>
        <v>5.1249999999999997E-2</v>
      </c>
    </row>
    <row r="388" spans="1:18" s="585" customFormat="1" ht="15.75" customHeight="1" x14ac:dyDescent="0.25">
      <c r="A388" s="626" t="s">
        <v>1098</v>
      </c>
      <c r="B388" s="648" t="s">
        <v>1097</v>
      </c>
      <c r="C388" s="624" t="s">
        <v>1005</v>
      </c>
      <c r="D388" s="603">
        <v>0</v>
      </c>
      <c r="E388" s="603">
        <v>0</v>
      </c>
      <c r="F388" s="603">
        <v>0</v>
      </c>
      <c r="G388" s="603">
        <v>0</v>
      </c>
      <c r="H388" s="603">
        <v>0</v>
      </c>
      <c r="I388" s="603">
        <v>0</v>
      </c>
      <c r="J388" s="603">
        <v>0</v>
      </c>
      <c r="K388" s="603">
        <v>0</v>
      </c>
      <c r="L388" s="603">
        <v>0</v>
      </c>
      <c r="M388" s="603">
        <v>0</v>
      </c>
      <c r="N388" s="603">
        <v>0</v>
      </c>
      <c r="O388" s="603">
        <v>0</v>
      </c>
      <c r="P388" s="603">
        <v>0</v>
      </c>
      <c r="Q388" s="603">
        <f>O388+M388+K388+I388+G388</f>
        <v>0</v>
      </c>
      <c r="R388" s="602">
        <f>P388+N388+L388+J388+H388</f>
        <v>0</v>
      </c>
    </row>
    <row r="389" spans="1:18" s="585" customFormat="1" ht="15.75" customHeight="1" x14ac:dyDescent="0.25">
      <c r="A389" s="626" t="s">
        <v>1096</v>
      </c>
      <c r="B389" s="625" t="s">
        <v>1095</v>
      </c>
      <c r="C389" s="624" t="s">
        <v>1005</v>
      </c>
      <c r="D389" s="603">
        <v>0</v>
      </c>
      <c r="E389" s="603">
        <v>0</v>
      </c>
      <c r="F389" s="603">
        <v>0</v>
      </c>
      <c r="G389" s="603">
        <v>0</v>
      </c>
      <c r="H389" s="603">
        <v>0</v>
      </c>
      <c r="I389" s="603">
        <v>0</v>
      </c>
      <c r="J389" s="603">
        <v>0</v>
      </c>
      <c r="K389" s="603">
        <v>0</v>
      </c>
      <c r="L389" s="603">
        <v>0</v>
      </c>
      <c r="M389" s="603">
        <v>0</v>
      </c>
      <c r="N389" s="603">
        <v>0</v>
      </c>
      <c r="O389" s="603">
        <v>0</v>
      </c>
      <c r="P389" s="603">
        <v>0</v>
      </c>
      <c r="Q389" s="603">
        <f>O389+M389+K389+I389+G389</f>
        <v>0</v>
      </c>
      <c r="R389" s="602">
        <f>P389+N389+L389+J389+H389</f>
        <v>0</v>
      </c>
    </row>
    <row r="390" spans="1:18" s="585" customFormat="1" ht="15.75" customHeight="1" x14ac:dyDescent="0.25">
      <c r="A390" s="626" t="s">
        <v>1094</v>
      </c>
      <c r="B390" s="625" t="s">
        <v>1062</v>
      </c>
      <c r="C390" s="624" t="s">
        <v>1005</v>
      </c>
      <c r="D390" s="603">
        <v>0</v>
      </c>
      <c r="E390" s="603">
        <v>0</v>
      </c>
      <c r="F390" s="603">
        <v>0</v>
      </c>
      <c r="G390" s="603">
        <v>0</v>
      </c>
      <c r="H390" s="603">
        <v>0</v>
      </c>
      <c r="I390" s="603">
        <v>0</v>
      </c>
      <c r="J390" s="603">
        <v>0</v>
      </c>
      <c r="K390" s="603">
        <v>0</v>
      </c>
      <c r="L390" s="603">
        <v>0</v>
      </c>
      <c r="M390" s="603">
        <v>0</v>
      </c>
      <c r="N390" s="603">
        <v>0</v>
      </c>
      <c r="O390" s="603">
        <v>0</v>
      </c>
      <c r="P390" s="603">
        <v>0</v>
      </c>
      <c r="Q390" s="603">
        <f>O390+M390+K390+I390+G390</f>
        <v>0</v>
      </c>
      <c r="R390" s="602">
        <f>P390+N390+L390+J390+H390</f>
        <v>0</v>
      </c>
    </row>
    <row r="391" spans="1:18" s="585" customFormat="1" ht="15.75" customHeight="1" x14ac:dyDescent="0.25">
      <c r="A391" s="626" t="s">
        <v>1093</v>
      </c>
      <c r="B391" s="625" t="s">
        <v>1092</v>
      </c>
      <c r="C391" s="624" t="s">
        <v>1005</v>
      </c>
      <c r="D391" s="603">
        <v>0</v>
      </c>
      <c r="E391" s="603">
        <v>0</v>
      </c>
      <c r="F391" s="603">
        <v>0</v>
      </c>
      <c r="G391" s="603">
        <v>0</v>
      </c>
      <c r="H391" s="603">
        <v>0</v>
      </c>
      <c r="I391" s="603">
        <v>0</v>
      </c>
      <c r="J391" s="603">
        <v>0</v>
      </c>
      <c r="K391" s="603">
        <v>0</v>
      </c>
      <c r="L391" s="603">
        <v>0</v>
      </c>
      <c r="M391" s="603">
        <v>0</v>
      </c>
      <c r="N391" s="603">
        <v>0</v>
      </c>
      <c r="O391" s="603">
        <v>0</v>
      </c>
      <c r="P391" s="603">
        <v>0</v>
      </c>
      <c r="Q391" s="603">
        <f>O391+M391+K391+I391+G391</f>
        <v>0</v>
      </c>
      <c r="R391" s="602">
        <f>P391+N391+L391+J391+H391</f>
        <v>0</v>
      </c>
    </row>
    <row r="392" spans="1:18" s="585" customFormat="1" ht="15.75" customHeight="1" x14ac:dyDescent="0.25">
      <c r="A392" s="626" t="s">
        <v>1091</v>
      </c>
      <c r="B392" s="648" t="s">
        <v>1058</v>
      </c>
      <c r="C392" s="624" t="s">
        <v>1005</v>
      </c>
      <c r="D392" s="603">
        <v>0</v>
      </c>
      <c r="E392" s="603">
        <v>0</v>
      </c>
      <c r="F392" s="603">
        <v>0</v>
      </c>
      <c r="G392" s="603">
        <v>0</v>
      </c>
      <c r="H392" s="603">
        <v>0</v>
      </c>
      <c r="I392" s="603">
        <v>0</v>
      </c>
      <c r="J392" s="603">
        <v>0</v>
      </c>
      <c r="K392" s="603">
        <v>0</v>
      </c>
      <c r="L392" s="603">
        <v>0</v>
      </c>
      <c r="M392" s="603">
        <v>0</v>
      </c>
      <c r="N392" s="603">
        <v>0</v>
      </c>
      <c r="O392" s="603">
        <v>0</v>
      </c>
      <c r="P392" s="603">
        <v>0</v>
      </c>
      <c r="Q392" s="603">
        <f>O392+M392+K392+I392+G392</f>
        <v>0</v>
      </c>
      <c r="R392" s="602">
        <f>P392+N392+L392+J392+H392</f>
        <v>0</v>
      </c>
    </row>
    <row r="393" spans="1:18" s="585" customFormat="1" ht="15.75" customHeight="1" x14ac:dyDescent="0.25">
      <c r="A393" s="626" t="s">
        <v>1090</v>
      </c>
      <c r="B393" s="641" t="s">
        <v>1056</v>
      </c>
      <c r="C393" s="624" t="s">
        <v>1005</v>
      </c>
      <c r="D393" s="603">
        <v>0</v>
      </c>
      <c r="E393" s="603">
        <v>0</v>
      </c>
      <c r="F393" s="603">
        <v>0</v>
      </c>
      <c r="G393" s="603">
        <v>0</v>
      </c>
      <c r="H393" s="603">
        <v>0</v>
      </c>
      <c r="I393" s="603">
        <v>0</v>
      </c>
      <c r="J393" s="603">
        <v>0</v>
      </c>
      <c r="K393" s="603">
        <v>0</v>
      </c>
      <c r="L393" s="603">
        <v>0</v>
      </c>
      <c r="M393" s="603">
        <v>0</v>
      </c>
      <c r="N393" s="603">
        <v>0</v>
      </c>
      <c r="O393" s="603">
        <v>0</v>
      </c>
      <c r="P393" s="603">
        <v>0</v>
      </c>
      <c r="Q393" s="603">
        <f>O393+M393+K393+I393+G393</f>
        <v>0</v>
      </c>
      <c r="R393" s="602">
        <f>P393+N393+L393+J393+H393</f>
        <v>0</v>
      </c>
    </row>
    <row r="394" spans="1:18" s="585" customFormat="1" ht="15.75" customHeight="1" x14ac:dyDescent="0.25">
      <c r="A394" s="626" t="s">
        <v>799</v>
      </c>
      <c r="B394" s="605" t="s">
        <v>1089</v>
      </c>
      <c r="C394" s="624" t="s">
        <v>1005</v>
      </c>
      <c r="D394" s="603">
        <v>0</v>
      </c>
      <c r="E394" s="603">
        <v>0</v>
      </c>
      <c r="F394" s="603">
        <v>0</v>
      </c>
      <c r="G394" s="603">
        <v>0</v>
      </c>
      <c r="H394" s="603">
        <v>0</v>
      </c>
      <c r="I394" s="603">
        <v>0</v>
      </c>
      <c r="J394" s="603">
        <v>0</v>
      </c>
      <c r="K394" s="603">
        <v>0</v>
      </c>
      <c r="L394" s="603">
        <v>0</v>
      </c>
      <c r="M394" s="603">
        <v>0</v>
      </c>
      <c r="N394" s="603">
        <v>0</v>
      </c>
      <c r="O394" s="603">
        <v>0</v>
      </c>
      <c r="P394" s="603">
        <v>0</v>
      </c>
      <c r="Q394" s="603">
        <f>O394+M394+K394+I394+G394</f>
        <v>0</v>
      </c>
      <c r="R394" s="602">
        <f>P394+N394+L394+J394+H394</f>
        <v>0</v>
      </c>
    </row>
    <row r="395" spans="1:18" s="585" customFormat="1" ht="15.75" customHeight="1" x14ac:dyDescent="0.25">
      <c r="A395" s="626" t="s">
        <v>798</v>
      </c>
      <c r="B395" s="625" t="s">
        <v>1073</v>
      </c>
      <c r="C395" s="624" t="s">
        <v>1005</v>
      </c>
      <c r="D395" s="603">
        <v>0</v>
      </c>
      <c r="E395" s="603">
        <v>0</v>
      </c>
      <c r="F395" s="603">
        <v>0</v>
      </c>
      <c r="G395" s="603">
        <v>0</v>
      </c>
      <c r="H395" s="603">
        <v>0</v>
      </c>
      <c r="I395" s="603">
        <v>0</v>
      </c>
      <c r="J395" s="603">
        <v>0</v>
      </c>
      <c r="K395" s="603">
        <v>0</v>
      </c>
      <c r="L395" s="603">
        <v>0</v>
      </c>
      <c r="M395" s="603">
        <v>0</v>
      </c>
      <c r="N395" s="603">
        <v>0</v>
      </c>
      <c r="O395" s="603">
        <v>0</v>
      </c>
      <c r="P395" s="603">
        <v>0</v>
      </c>
      <c r="Q395" s="603">
        <f>O395+M395+K395+I395+G395</f>
        <v>0</v>
      </c>
      <c r="R395" s="602">
        <f>P395+N395+L395+J395+H395</f>
        <v>0</v>
      </c>
    </row>
    <row r="396" spans="1:18" s="585" customFormat="1" ht="15.75" customHeight="1" x14ac:dyDescent="0.25">
      <c r="A396" s="626" t="s">
        <v>797</v>
      </c>
      <c r="B396" s="625" t="s">
        <v>1071</v>
      </c>
      <c r="C396" s="624" t="s">
        <v>1005</v>
      </c>
      <c r="D396" s="603">
        <v>0</v>
      </c>
      <c r="E396" s="603">
        <v>0</v>
      </c>
      <c r="F396" s="603">
        <v>0</v>
      </c>
      <c r="G396" s="603">
        <v>0</v>
      </c>
      <c r="H396" s="603">
        <v>0</v>
      </c>
      <c r="I396" s="603">
        <v>0</v>
      </c>
      <c r="J396" s="603">
        <v>0</v>
      </c>
      <c r="K396" s="603">
        <v>0</v>
      </c>
      <c r="L396" s="603">
        <v>0</v>
      </c>
      <c r="M396" s="603">
        <v>0</v>
      </c>
      <c r="N396" s="603">
        <v>0</v>
      </c>
      <c r="O396" s="603">
        <v>0</v>
      </c>
      <c r="P396" s="603">
        <v>0</v>
      </c>
      <c r="Q396" s="603">
        <f>O396+M396+K396+I396+G396</f>
        <v>0</v>
      </c>
      <c r="R396" s="602">
        <f>P396+N396+L396+J396+H396</f>
        <v>0</v>
      </c>
    </row>
    <row r="397" spans="1:18" s="585" customFormat="1" ht="15.75" customHeight="1" x14ac:dyDescent="0.25">
      <c r="A397" s="626" t="s">
        <v>796</v>
      </c>
      <c r="B397" s="625" t="s">
        <v>1069</v>
      </c>
      <c r="C397" s="624" t="s">
        <v>1005</v>
      </c>
      <c r="D397" s="603">
        <v>0</v>
      </c>
      <c r="E397" s="603">
        <v>0</v>
      </c>
      <c r="F397" s="603">
        <v>0</v>
      </c>
      <c r="G397" s="603">
        <v>0</v>
      </c>
      <c r="H397" s="603">
        <v>0</v>
      </c>
      <c r="I397" s="603">
        <v>0</v>
      </c>
      <c r="J397" s="603">
        <v>0</v>
      </c>
      <c r="K397" s="603">
        <v>0</v>
      </c>
      <c r="L397" s="603">
        <v>0</v>
      </c>
      <c r="M397" s="603">
        <v>0</v>
      </c>
      <c r="N397" s="603">
        <v>0</v>
      </c>
      <c r="O397" s="603">
        <v>0</v>
      </c>
      <c r="P397" s="603">
        <v>0</v>
      </c>
      <c r="Q397" s="603">
        <f>O397+M397+K397+I397+G397</f>
        <v>0</v>
      </c>
      <c r="R397" s="602">
        <f>P397+N397+L397+J397+H397</f>
        <v>0</v>
      </c>
    </row>
    <row r="398" spans="1:18" s="585" customFormat="1" ht="15.75" customHeight="1" x14ac:dyDescent="0.25">
      <c r="A398" s="626" t="s">
        <v>794</v>
      </c>
      <c r="B398" s="605" t="s">
        <v>1088</v>
      </c>
      <c r="C398" s="624" t="s">
        <v>1005</v>
      </c>
      <c r="D398" s="603">
        <v>0</v>
      </c>
      <c r="E398" s="603">
        <v>0</v>
      </c>
      <c r="F398" s="603">
        <v>0</v>
      </c>
      <c r="G398" s="603">
        <v>0</v>
      </c>
      <c r="H398" s="603">
        <v>0</v>
      </c>
      <c r="I398" s="603">
        <v>0</v>
      </c>
      <c r="J398" s="603">
        <v>0</v>
      </c>
      <c r="K398" s="603">
        <v>0</v>
      </c>
      <c r="L398" s="603">
        <v>0</v>
      </c>
      <c r="M398" s="603">
        <v>0</v>
      </c>
      <c r="N398" s="603">
        <v>0</v>
      </c>
      <c r="O398" s="603">
        <v>0</v>
      </c>
      <c r="P398" s="603">
        <v>0</v>
      </c>
      <c r="Q398" s="603">
        <f>O398+M398+K398+I398+G398</f>
        <v>0</v>
      </c>
      <c r="R398" s="602">
        <f>P398+N398+L398+J398+H398</f>
        <v>0</v>
      </c>
    </row>
    <row r="399" spans="1:18" s="585" customFormat="1" ht="15.75" customHeight="1" x14ac:dyDescent="0.25">
      <c r="A399" s="633" t="s">
        <v>776</v>
      </c>
      <c r="B399" s="658" t="s">
        <v>1087</v>
      </c>
      <c r="C399" s="631" t="s">
        <v>1005</v>
      </c>
      <c r="D399" s="657">
        <f>D400</f>
        <v>1.17</v>
      </c>
      <c r="E399" s="657">
        <f>E400</f>
        <v>2.56</v>
      </c>
      <c r="F399" s="657">
        <f>F400</f>
        <v>2.56</v>
      </c>
      <c r="G399" s="655">
        <f>G400</f>
        <v>4.8</v>
      </c>
      <c r="H399" s="656">
        <f>H400</f>
        <v>0</v>
      </c>
      <c r="I399" s="655">
        <f>I400</f>
        <v>4.2939999999999996</v>
      </c>
      <c r="J399" s="656">
        <f>J400</f>
        <v>0</v>
      </c>
      <c r="K399" s="655">
        <f>K400</f>
        <v>1.7689999999999999</v>
      </c>
      <c r="L399" s="656">
        <f>L400</f>
        <v>0</v>
      </c>
      <c r="M399" s="655">
        <f>M400</f>
        <v>2.274</v>
      </c>
      <c r="N399" s="656">
        <f>N400</f>
        <v>0</v>
      </c>
      <c r="O399" s="655">
        <f>O400</f>
        <v>2.9710000000000001</v>
      </c>
      <c r="P399" s="656">
        <f>P400</f>
        <v>0</v>
      </c>
      <c r="Q399" s="655">
        <f>Q400</f>
        <v>16.108000000000001</v>
      </c>
      <c r="R399" s="654">
        <f>R400</f>
        <v>0</v>
      </c>
    </row>
    <row r="400" spans="1:18" s="585" customFormat="1" ht="15.75" customHeight="1" x14ac:dyDescent="0.25">
      <c r="A400" s="626" t="s">
        <v>774</v>
      </c>
      <c r="B400" s="605" t="s">
        <v>1086</v>
      </c>
      <c r="C400" s="624" t="s">
        <v>1005</v>
      </c>
      <c r="D400" s="653">
        <f>D401+D402+D403+D405+D406+D407+D408+D409+D410+D411+D412</f>
        <v>1.17</v>
      </c>
      <c r="E400" s="653">
        <f>E401+E402+E403+E405+E406+E407+E408+E409+E410+E411+E412</f>
        <v>2.56</v>
      </c>
      <c r="F400" s="653">
        <f>F401+F402+F403+F405+F406+F407+F408+F409+F410+F411+F412</f>
        <v>2.56</v>
      </c>
      <c r="G400" s="651">
        <f>G406</f>
        <v>4.8</v>
      </c>
      <c r="H400" s="652">
        <f>H406</f>
        <v>0</v>
      </c>
      <c r="I400" s="651">
        <f>I406</f>
        <v>4.2939999999999996</v>
      </c>
      <c r="J400" s="652">
        <f>J406</f>
        <v>0</v>
      </c>
      <c r="K400" s="651">
        <f>K406</f>
        <v>1.7689999999999999</v>
      </c>
      <c r="L400" s="652">
        <f>L406</f>
        <v>0</v>
      </c>
      <c r="M400" s="651">
        <f>M406</f>
        <v>2.274</v>
      </c>
      <c r="N400" s="652">
        <f>N406</f>
        <v>0</v>
      </c>
      <c r="O400" s="651">
        <f>O406</f>
        <v>2.9710000000000001</v>
      </c>
      <c r="P400" s="652">
        <f>P406</f>
        <v>0</v>
      </c>
      <c r="Q400" s="651">
        <f>Q406</f>
        <v>16.108000000000001</v>
      </c>
      <c r="R400" s="650">
        <f>R406</f>
        <v>0</v>
      </c>
    </row>
    <row r="401" spans="1:18" s="585" customFormat="1" ht="15.75" customHeight="1" x14ac:dyDescent="0.25">
      <c r="A401" s="626" t="s">
        <v>772</v>
      </c>
      <c r="B401" s="625" t="s">
        <v>1075</v>
      </c>
      <c r="C401" s="624" t="s">
        <v>1005</v>
      </c>
      <c r="D401" s="603">
        <v>0</v>
      </c>
      <c r="E401" s="603">
        <v>0</v>
      </c>
      <c r="F401" s="603">
        <v>0</v>
      </c>
      <c r="G401" s="603">
        <v>0</v>
      </c>
      <c r="H401" s="603">
        <v>0</v>
      </c>
      <c r="I401" s="603">
        <v>0</v>
      </c>
      <c r="J401" s="603">
        <v>0</v>
      </c>
      <c r="K401" s="603">
        <v>0</v>
      </c>
      <c r="L401" s="603">
        <v>0</v>
      </c>
      <c r="M401" s="603">
        <v>0</v>
      </c>
      <c r="N401" s="603">
        <v>0</v>
      </c>
      <c r="O401" s="603">
        <v>0</v>
      </c>
      <c r="P401" s="603">
        <v>0</v>
      </c>
      <c r="Q401" s="603">
        <f>O401+M401+K401+I401+G401</f>
        <v>0</v>
      </c>
      <c r="R401" s="602">
        <f>P401+N401+L401+J401+H401</f>
        <v>0</v>
      </c>
    </row>
    <row r="402" spans="1:18" s="585" customFormat="1" ht="15.75" customHeight="1" x14ac:dyDescent="0.25">
      <c r="A402" s="626" t="s">
        <v>1085</v>
      </c>
      <c r="B402" s="625" t="s">
        <v>1073</v>
      </c>
      <c r="C402" s="624" t="s">
        <v>1005</v>
      </c>
      <c r="D402" s="603">
        <v>0</v>
      </c>
      <c r="E402" s="603">
        <v>0</v>
      </c>
      <c r="F402" s="603">
        <v>0</v>
      </c>
      <c r="G402" s="603">
        <v>0</v>
      </c>
      <c r="H402" s="603">
        <v>0</v>
      </c>
      <c r="I402" s="603">
        <v>0</v>
      </c>
      <c r="J402" s="603">
        <v>0</v>
      </c>
      <c r="K402" s="603">
        <v>0</v>
      </c>
      <c r="L402" s="603">
        <v>0</v>
      </c>
      <c r="M402" s="603">
        <v>0</v>
      </c>
      <c r="N402" s="603">
        <v>0</v>
      </c>
      <c r="O402" s="603">
        <v>0</v>
      </c>
      <c r="P402" s="603">
        <v>0</v>
      </c>
      <c r="Q402" s="603">
        <f>O402+M402+K402+I402+G402</f>
        <v>0</v>
      </c>
      <c r="R402" s="602">
        <f>P402+N402+L402+J402+H402</f>
        <v>0</v>
      </c>
    </row>
    <row r="403" spans="1:18" s="585" customFormat="1" ht="15.75" customHeight="1" x14ac:dyDescent="0.25">
      <c r="A403" s="626" t="s">
        <v>1084</v>
      </c>
      <c r="B403" s="625" t="s">
        <v>1071</v>
      </c>
      <c r="C403" s="624" t="s">
        <v>1005</v>
      </c>
      <c r="D403" s="603">
        <v>0</v>
      </c>
      <c r="E403" s="603">
        <v>0</v>
      </c>
      <c r="F403" s="603">
        <v>0</v>
      </c>
      <c r="G403" s="603">
        <v>0</v>
      </c>
      <c r="H403" s="603">
        <v>0</v>
      </c>
      <c r="I403" s="603">
        <v>0</v>
      </c>
      <c r="J403" s="603">
        <v>0</v>
      </c>
      <c r="K403" s="603">
        <v>0</v>
      </c>
      <c r="L403" s="603">
        <v>0</v>
      </c>
      <c r="M403" s="603">
        <v>0</v>
      </c>
      <c r="N403" s="603">
        <v>0</v>
      </c>
      <c r="O403" s="603">
        <v>0</v>
      </c>
      <c r="P403" s="603">
        <v>0</v>
      </c>
      <c r="Q403" s="603">
        <f>O403+M403+K403+I403+G403</f>
        <v>0</v>
      </c>
      <c r="R403" s="602">
        <f>P403+N403+L403+J403+H403</f>
        <v>0</v>
      </c>
    </row>
    <row r="404" spans="1:18" s="585" customFormat="1" ht="15.75" customHeight="1" x14ac:dyDescent="0.25">
      <c r="A404" s="626" t="s">
        <v>1083</v>
      </c>
      <c r="B404" s="625" t="s">
        <v>1069</v>
      </c>
      <c r="C404" s="624" t="s">
        <v>1005</v>
      </c>
      <c r="D404" s="603">
        <v>0</v>
      </c>
      <c r="E404" s="603">
        <v>0</v>
      </c>
      <c r="F404" s="603">
        <v>0</v>
      </c>
      <c r="G404" s="603">
        <v>0</v>
      </c>
      <c r="H404" s="603">
        <v>0</v>
      </c>
      <c r="I404" s="603">
        <v>0</v>
      </c>
      <c r="J404" s="603">
        <v>0</v>
      </c>
      <c r="K404" s="603">
        <v>0</v>
      </c>
      <c r="L404" s="603">
        <v>0</v>
      </c>
      <c r="M404" s="603">
        <v>0</v>
      </c>
      <c r="N404" s="603">
        <v>0</v>
      </c>
      <c r="O404" s="603">
        <v>0</v>
      </c>
      <c r="P404" s="603">
        <v>0</v>
      </c>
      <c r="Q404" s="603">
        <f>O404+M404+K404+I404+G404</f>
        <v>0</v>
      </c>
      <c r="R404" s="602">
        <f>P404+N404+L404+J404+H404</f>
        <v>0</v>
      </c>
    </row>
    <row r="405" spans="1:18" s="585" customFormat="1" ht="15.75" customHeight="1" x14ac:dyDescent="0.25">
      <c r="A405" s="626" t="s">
        <v>771</v>
      </c>
      <c r="B405" s="625" t="s">
        <v>1068</v>
      </c>
      <c r="C405" s="624" t="s">
        <v>1005</v>
      </c>
      <c r="D405" s="603">
        <v>0</v>
      </c>
      <c r="E405" s="603">
        <v>0</v>
      </c>
      <c r="F405" s="603">
        <v>0</v>
      </c>
      <c r="G405" s="603">
        <v>0</v>
      </c>
      <c r="H405" s="603">
        <v>0</v>
      </c>
      <c r="I405" s="603">
        <v>0</v>
      </c>
      <c r="J405" s="603">
        <v>0</v>
      </c>
      <c r="K405" s="603">
        <v>0</v>
      </c>
      <c r="L405" s="603">
        <v>0</v>
      </c>
      <c r="M405" s="603">
        <v>0</v>
      </c>
      <c r="N405" s="603">
        <v>0</v>
      </c>
      <c r="O405" s="603">
        <v>0</v>
      </c>
      <c r="P405" s="603">
        <v>0</v>
      </c>
      <c r="Q405" s="603">
        <f>O405+M405+K405+I405+G405</f>
        <v>0</v>
      </c>
      <c r="R405" s="602">
        <f>P405+N405+L405+J405+H405</f>
        <v>0</v>
      </c>
    </row>
    <row r="406" spans="1:18" s="585" customFormat="1" ht="15.75" customHeight="1" x14ac:dyDescent="0.25">
      <c r="A406" s="623" t="s">
        <v>770</v>
      </c>
      <c r="B406" s="644" t="s">
        <v>1067</v>
      </c>
      <c r="C406" s="621" t="s">
        <v>1005</v>
      </c>
      <c r="D406" s="620">
        <v>1.17</v>
      </c>
      <c r="E406" s="640">
        <v>2.56</v>
      </c>
      <c r="F406" s="640">
        <v>2.56</v>
      </c>
      <c r="G406" s="640">
        <v>4.8</v>
      </c>
      <c r="H406" s="620">
        <v>0</v>
      </c>
      <c r="I406" s="640">
        <v>4.2939999999999996</v>
      </c>
      <c r="J406" s="620">
        <v>0</v>
      </c>
      <c r="K406" s="640">
        <v>1.7689999999999999</v>
      </c>
      <c r="L406" s="620">
        <v>0</v>
      </c>
      <c r="M406" s="640">
        <v>2.274</v>
      </c>
      <c r="N406" s="620">
        <v>0</v>
      </c>
      <c r="O406" s="640">
        <v>2.9710000000000001</v>
      </c>
      <c r="P406" s="620">
        <v>0</v>
      </c>
      <c r="Q406" s="638">
        <f>O406+M406+K406+I406+G406</f>
        <v>16.108000000000001</v>
      </c>
      <c r="R406" s="649">
        <f>P406+N406+L406+J406+H406</f>
        <v>0</v>
      </c>
    </row>
    <row r="407" spans="1:18" s="585" customFormat="1" ht="15.75" customHeight="1" x14ac:dyDescent="0.25">
      <c r="A407" s="626" t="s">
        <v>769</v>
      </c>
      <c r="B407" s="625" t="s">
        <v>1066</v>
      </c>
      <c r="C407" s="624" t="s">
        <v>1005</v>
      </c>
      <c r="D407" s="603">
        <v>0</v>
      </c>
      <c r="E407" s="603">
        <v>0</v>
      </c>
      <c r="F407" s="603">
        <v>0</v>
      </c>
      <c r="G407" s="603">
        <v>0</v>
      </c>
      <c r="H407" s="603">
        <v>0</v>
      </c>
      <c r="I407" s="603">
        <v>0</v>
      </c>
      <c r="J407" s="603">
        <v>0</v>
      </c>
      <c r="K407" s="603">
        <v>0</v>
      </c>
      <c r="L407" s="603">
        <v>0</v>
      </c>
      <c r="M407" s="603">
        <v>0</v>
      </c>
      <c r="N407" s="603">
        <v>0</v>
      </c>
      <c r="O407" s="603">
        <v>0</v>
      </c>
      <c r="P407" s="603">
        <v>0</v>
      </c>
      <c r="Q407" s="603">
        <f>O407+M407+K407+I407+G407</f>
        <v>0</v>
      </c>
      <c r="R407" s="602">
        <f>P407+N407+L407+J407+H407</f>
        <v>0</v>
      </c>
    </row>
    <row r="408" spans="1:18" s="585" customFormat="1" ht="15.75" customHeight="1" x14ac:dyDescent="0.25">
      <c r="A408" s="626" t="s">
        <v>1082</v>
      </c>
      <c r="B408" s="625" t="s">
        <v>1064</v>
      </c>
      <c r="C408" s="624" t="s">
        <v>1005</v>
      </c>
      <c r="D408" s="603">
        <v>0</v>
      </c>
      <c r="E408" s="603">
        <v>0</v>
      </c>
      <c r="F408" s="603">
        <v>0</v>
      </c>
      <c r="G408" s="603">
        <v>0</v>
      </c>
      <c r="H408" s="603">
        <v>0</v>
      </c>
      <c r="I408" s="603">
        <v>0</v>
      </c>
      <c r="J408" s="603">
        <v>0</v>
      </c>
      <c r="K408" s="603">
        <v>0</v>
      </c>
      <c r="L408" s="603">
        <v>0</v>
      </c>
      <c r="M408" s="603">
        <v>0</v>
      </c>
      <c r="N408" s="603">
        <v>0</v>
      </c>
      <c r="O408" s="603">
        <v>0</v>
      </c>
      <c r="P408" s="603">
        <v>0</v>
      </c>
      <c r="Q408" s="603">
        <f>O408+M408+K408+I408+G408</f>
        <v>0</v>
      </c>
      <c r="R408" s="602">
        <f>P408+N408+L408+J408+H408</f>
        <v>0</v>
      </c>
    </row>
    <row r="409" spans="1:18" s="585" customFormat="1" ht="15.75" customHeight="1" x14ac:dyDescent="0.25">
      <c r="A409" s="626" t="s">
        <v>1081</v>
      </c>
      <c r="B409" s="625" t="s">
        <v>1062</v>
      </c>
      <c r="C409" s="624" t="s">
        <v>1005</v>
      </c>
      <c r="D409" s="603">
        <v>0</v>
      </c>
      <c r="E409" s="603">
        <v>0</v>
      </c>
      <c r="F409" s="603">
        <v>0</v>
      </c>
      <c r="G409" s="603">
        <v>0</v>
      </c>
      <c r="H409" s="603">
        <v>0</v>
      </c>
      <c r="I409" s="603">
        <v>0</v>
      </c>
      <c r="J409" s="603">
        <v>0</v>
      </c>
      <c r="K409" s="603">
        <v>0</v>
      </c>
      <c r="L409" s="603">
        <v>0</v>
      </c>
      <c r="M409" s="603">
        <v>0</v>
      </c>
      <c r="N409" s="603">
        <v>0</v>
      </c>
      <c r="O409" s="603">
        <v>0</v>
      </c>
      <c r="P409" s="603">
        <v>0</v>
      </c>
      <c r="Q409" s="603">
        <f>O409+M409+K409+I409+G409</f>
        <v>0</v>
      </c>
      <c r="R409" s="602">
        <f>P409+N409+L409+J409+H409</f>
        <v>0</v>
      </c>
    </row>
    <row r="410" spans="1:18" s="585" customFormat="1" ht="15.75" customHeight="1" x14ac:dyDescent="0.25">
      <c r="A410" s="626" t="s">
        <v>1080</v>
      </c>
      <c r="B410" s="625" t="s">
        <v>1060</v>
      </c>
      <c r="C410" s="624" t="s">
        <v>1005</v>
      </c>
      <c r="D410" s="603">
        <v>0</v>
      </c>
      <c r="E410" s="603">
        <v>0</v>
      </c>
      <c r="F410" s="603">
        <v>0</v>
      </c>
      <c r="G410" s="603">
        <v>0</v>
      </c>
      <c r="H410" s="603">
        <v>0</v>
      </c>
      <c r="I410" s="603">
        <v>0</v>
      </c>
      <c r="J410" s="603">
        <v>0</v>
      </c>
      <c r="K410" s="603">
        <v>0</v>
      </c>
      <c r="L410" s="603">
        <v>0</v>
      </c>
      <c r="M410" s="603">
        <v>0</v>
      </c>
      <c r="N410" s="603">
        <v>0</v>
      </c>
      <c r="O410" s="603">
        <v>0</v>
      </c>
      <c r="P410" s="603">
        <v>0</v>
      </c>
      <c r="Q410" s="603">
        <f>O410+M410+K410+I410+G410</f>
        <v>0</v>
      </c>
      <c r="R410" s="602">
        <f>P410+N410+L410+J410+H410</f>
        <v>0</v>
      </c>
    </row>
    <row r="411" spans="1:18" s="585" customFormat="1" ht="15.75" customHeight="1" x14ac:dyDescent="0.25">
      <c r="A411" s="626" t="s">
        <v>1079</v>
      </c>
      <c r="B411" s="648" t="s">
        <v>1058</v>
      </c>
      <c r="C411" s="624" t="s">
        <v>1005</v>
      </c>
      <c r="D411" s="603">
        <v>0</v>
      </c>
      <c r="E411" s="603">
        <v>0</v>
      </c>
      <c r="F411" s="603">
        <v>0</v>
      </c>
      <c r="G411" s="603">
        <v>0</v>
      </c>
      <c r="H411" s="603">
        <v>0</v>
      </c>
      <c r="I411" s="603">
        <v>0</v>
      </c>
      <c r="J411" s="603">
        <v>0</v>
      </c>
      <c r="K411" s="603">
        <v>0</v>
      </c>
      <c r="L411" s="603">
        <v>0</v>
      </c>
      <c r="M411" s="603">
        <v>0</v>
      </c>
      <c r="N411" s="603">
        <v>0</v>
      </c>
      <c r="O411" s="603">
        <v>0</v>
      </c>
      <c r="P411" s="603">
        <v>0</v>
      </c>
      <c r="Q411" s="603">
        <f>O411+M411+K411+I411+G411</f>
        <v>0</v>
      </c>
      <c r="R411" s="602">
        <f>P411+N411+L411+J411+H411</f>
        <v>0</v>
      </c>
    </row>
    <row r="412" spans="1:18" s="585" customFormat="1" ht="15.75" customHeight="1" x14ac:dyDescent="0.25">
      <c r="A412" s="626" t="s">
        <v>1078</v>
      </c>
      <c r="B412" s="641" t="s">
        <v>1056</v>
      </c>
      <c r="C412" s="624" t="s">
        <v>1005</v>
      </c>
      <c r="D412" s="603">
        <v>0</v>
      </c>
      <c r="E412" s="603">
        <v>0</v>
      </c>
      <c r="F412" s="603">
        <v>0</v>
      </c>
      <c r="G412" s="603">
        <v>0</v>
      </c>
      <c r="H412" s="603">
        <v>0</v>
      </c>
      <c r="I412" s="603">
        <v>0</v>
      </c>
      <c r="J412" s="603">
        <v>0</v>
      </c>
      <c r="K412" s="603">
        <v>0</v>
      </c>
      <c r="L412" s="603">
        <v>0</v>
      </c>
      <c r="M412" s="603">
        <v>0</v>
      </c>
      <c r="N412" s="603">
        <v>0</v>
      </c>
      <c r="O412" s="603">
        <v>0</v>
      </c>
      <c r="P412" s="603">
        <v>0</v>
      </c>
      <c r="Q412" s="603">
        <f>O412+M412+K412+I412+G412</f>
        <v>0</v>
      </c>
      <c r="R412" s="602">
        <f>P412+N412+L412+J412+H412</f>
        <v>0</v>
      </c>
    </row>
    <row r="413" spans="1:18" s="585" customFormat="1" ht="15.75" customHeight="1" x14ac:dyDescent="0.25">
      <c r="A413" s="626" t="s">
        <v>11</v>
      </c>
      <c r="B413" s="605" t="s">
        <v>1077</v>
      </c>
      <c r="C413" s="624" t="s">
        <v>1005</v>
      </c>
      <c r="D413" s="603">
        <v>0</v>
      </c>
      <c r="E413" s="603">
        <v>0</v>
      </c>
      <c r="F413" s="603">
        <v>0</v>
      </c>
      <c r="G413" s="603">
        <v>0</v>
      </c>
      <c r="H413" s="603">
        <v>0</v>
      </c>
      <c r="I413" s="603">
        <v>0</v>
      </c>
      <c r="J413" s="603">
        <v>0</v>
      </c>
      <c r="K413" s="603">
        <v>0</v>
      </c>
      <c r="L413" s="603">
        <v>0</v>
      </c>
      <c r="M413" s="603">
        <v>0</v>
      </c>
      <c r="N413" s="603">
        <v>0</v>
      </c>
      <c r="O413" s="603">
        <v>0</v>
      </c>
      <c r="P413" s="603">
        <v>0</v>
      </c>
      <c r="Q413" s="603">
        <f>O413+M413+K413+I413+G413</f>
        <v>0</v>
      </c>
      <c r="R413" s="602">
        <f>P413+N413+L413+J413+H413</f>
        <v>0</v>
      </c>
    </row>
    <row r="414" spans="1:18" s="585" customFormat="1" ht="15.75" customHeight="1" x14ac:dyDescent="0.25">
      <c r="A414" s="633" t="s">
        <v>764</v>
      </c>
      <c r="B414" s="647" t="s">
        <v>1076</v>
      </c>
      <c r="C414" s="631" t="s">
        <v>1005</v>
      </c>
      <c r="D414" s="646">
        <v>0</v>
      </c>
      <c r="E414" s="646">
        <v>0</v>
      </c>
      <c r="F414" s="646">
        <v>0</v>
      </c>
      <c r="G414" s="646">
        <v>0</v>
      </c>
      <c r="H414" s="646">
        <v>0</v>
      </c>
      <c r="I414" s="646">
        <v>0</v>
      </c>
      <c r="J414" s="646">
        <v>0</v>
      </c>
      <c r="K414" s="646">
        <v>0</v>
      </c>
      <c r="L414" s="646">
        <v>0</v>
      </c>
      <c r="M414" s="646">
        <v>0</v>
      </c>
      <c r="N414" s="646">
        <v>0</v>
      </c>
      <c r="O414" s="646">
        <v>0</v>
      </c>
      <c r="P414" s="646">
        <v>0</v>
      </c>
      <c r="Q414" s="646">
        <f>O414+M414+K414+I414+G414</f>
        <v>0</v>
      </c>
      <c r="R414" s="645">
        <f>E414+F414</f>
        <v>0</v>
      </c>
    </row>
    <row r="415" spans="1:18" s="585" customFormat="1" ht="15.75" customHeight="1" x14ac:dyDescent="0.25">
      <c r="A415" s="626" t="s">
        <v>762</v>
      </c>
      <c r="B415" s="625" t="s">
        <v>1075</v>
      </c>
      <c r="C415" s="624" t="s">
        <v>1005</v>
      </c>
      <c r="D415" s="603">
        <v>0</v>
      </c>
      <c r="E415" s="603">
        <v>0</v>
      </c>
      <c r="F415" s="603">
        <v>0</v>
      </c>
      <c r="G415" s="603">
        <v>0</v>
      </c>
      <c r="H415" s="603">
        <v>0</v>
      </c>
      <c r="I415" s="603">
        <v>0</v>
      </c>
      <c r="J415" s="603">
        <v>0</v>
      </c>
      <c r="K415" s="603">
        <v>0</v>
      </c>
      <c r="L415" s="603">
        <v>0</v>
      </c>
      <c r="M415" s="603">
        <v>0</v>
      </c>
      <c r="N415" s="603">
        <v>0</v>
      </c>
      <c r="O415" s="603">
        <v>0</v>
      </c>
      <c r="P415" s="603">
        <v>0</v>
      </c>
      <c r="Q415" s="603">
        <f>O415+M415+K415+I415+G415</f>
        <v>0</v>
      </c>
      <c r="R415" s="602">
        <f>P415+N415+L415+J415+H415</f>
        <v>0</v>
      </c>
    </row>
    <row r="416" spans="1:18" s="585" customFormat="1" ht="15.75" customHeight="1" x14ac:dyDescent="0.25">
      <c r="A416" s="626" t="s">
        <v>1074</v>
      </c>
      <c r="B416" s="625" t="s">
        <v>1073</v>
      </c>
      <c r="C416" s="624" t="s">
        <v>1005</v>
      </c>
      <c r="D416" s="603">
        <v>0</v>
      </c>
      <c r="E416" s="603">
        <v>0</v>
      </c>
      <c r="F416" s="603">
        <v>0</v>
      </c>
      <c r="G416" s="603">
        <v>0</v>
      </c>
      <c r="H416" s="603">
        <v>0</v>
      </c>
      <c r="I416" s="603">
        <v>0</v>
      </c>
      <c r="J416" s="603">
        <v>0</v>
      </c>
      <c r="K416" s="603">
        <v>0</v>
      </c>
      <c r="L416" s="603">
        <v>0</v>
      </c>
      <c r="M416" s="603">
        <v>0</v>
      </c>
      <c r="N416" s="603">
        <v>0</v>
      </c>
      <c r="O416" s="603">
        <v>0</v>
      </c>
      <c r="P416" s="603">
        <v>0</v>
      </c>
      <c r="Q416" s="603">
        <f>O416+M416+K416+I416+G416</f>
        <v>0</v>
      </c>
      <c r="R416" s="602">
        <f>P416+N416+L416+J416+H416</f>
        <v>0</v>
      </c>
    </row>
    <row r="417" spans="1:20" s="585" customFormat="1" ht="15.75" customHeight="1" x14ac:dyDescent="0.25">
      <c r="A417" s="626" t="s">
        <v>1072</v>
      </c>
      <c r="B417" s="625" t="s">
        <v>1071</v>
      </c>
      <c r="C417" s="624" t="s">
        <v>1005</v>
      </c>
      <c r="D417" s="603">
        <v>0</v>
      </c>
      <c r="E417" s="603">
        <v>0</v>
      </c>
      <c r="F417" s="603">
        <v>0</v>
      </c>
      <c r="G417" s="603">
        <v>0</v>
      </c>
      <c r="H417" s="603">
        <v>0</v>
      </c>
      <c r="I417" s="603">
        <v>0</v>
      </c>
      <c r="J417" s="603">
        <v>0</v>
      </c>
      <c r="K417" s="603">
        <v>0</v>
      </c>
      <c r="L417" s="603">
        <v>0</v>
      </c>
      <c r="M417" s="603">
        <v>0</v>
      </c>
      <c r="N417" s="603">
        <v>0</v>
      </c>
      <c r="O417" s="603">
        <v>0</v>
      </c>
      <c r="P417" s="603">
        <v>0</v>
      </c>
      <c r="Q417" s="603">
        <f>O417+M417+K417+I417+G417</f>
        <v>0</v>
      </c>
      <c r="R417" s="602">
        <f>P417+N417+L417+J417+H417</f>
        <v>0</v>
      </c>
    </row>
    <row r="418" spans="1:20" s="585" customFormat="1" ht="15.75" customHeight="1" x14ac:dyDescent="0.25">
      <c r="A418" s="626" t="s">
        <v>1070</v>
      </c>
      <c r="B418" s="625" t="s">
        <v>1069</v>
      </c>
      <c r="C418" s="624" t="s">
        <v>1005</v>
      </c>
      <c r="D418" s="603">
        <v>0</v>
      </c>
      <c r="E418" s="603">
        <v>0</v>
      </c>
      <c r="F418" s="603">
        <v>0</v>
      </c>
      <c r="G418" s="603">
        <v>0</v>
      </c>
      <c r="H418" s="603">
        <v>0</v>
      </c>
      <c r="I418" s="603">
        <v>0</v>
      </c>
      <c r="J418" s="603">
        <v>0</v>
      </c>
      <c r="K418" s="603">
        <v>0</v>
      </c>
      <c r="L418" s="603">
        <v>0</v>
      </c>
      <c r="M418" s="603">
        <v>0</v>
      </c>
      <c r="N418" s="603">
        <v>0</v>
      </c>
      <c r="O418" s="603">
        <v>0</v>
      </c>
      <c r="P418" s="603">
        <v>0</v>
      </c>
      <c r="Q418" s="603">
        <f>O418+M418+K418+I418+G418</f>
        <v>0</v>
      </c>
      <c r="R418" s="602">
        <f>P418+N418+L418+J418+H418</f>
        <v>0</v>
      </c>
    </row>
    <row r="419" spans="1:20" s="585" customFormat="1" ht="15.75" customHeight="1" x14ac:dyDescent="0.25">
      <c r="A419" s="626" t="s">
        <v>760</v>
      </c>
      <c r="B419" s="625" t="s">
        <v>1068</v>
      </c>
      <c r="C419" s="624" t="s">
        <v>1005</v>
      </c>
      <c r="D419" s="603">
        <v>0</v>
      </c>
      <c r="E419" s="603">
        <v>0</v>
      </c>
      <c r="F419" s="603">
        <v>0</v>
      </c>
      <c r="G419" s="603">
        <v>0</v>
      </c>
      <c r="H419" s="603">
        <v>0</v>
      </c>
      <c r="I419" s="603">
        <v>0</v>
      </c>
      <c r="J419" s="603">
        <v>0</v>
      </c>
      <c r="K419" s="603">
        <v>0</v>
      </c>
      <c r="L419" s="603">
        <v>0</v>
      </c>
      <c r="M419" s="603">
        <v>0</v>
      </c>
      <c r="N419" s="603">
        <v>0</v>
      </c>
      <c r="O419" s="603">
        <v>0</v>
      </c>
      <c r="P419" s="603">
        <v>0</v>
      </c>
      <c r="Q419" s="603">
        <f>O419+M419+K419+I419+G419</f>
        <v>0</v>
      </c>
      <c r="R419" s="602">
        <f>P419+N419+L419+J419+H419</f>
        <v>0</v>
      </c>
    </row>
    <row r="420" spans="1:20" s="585" customFormat="1" ht="15.75" customHeight="1" x14ac:dyDescent="0.25">
      <c r="A420" s="623" t="s">
        <v>759</v>
      </c>
      <c r="B420" s="644" t="s">
        <v>1067</v>
      </c>
      <c r="C420" s="621" t="s">
        <v>1005</v>
      </c>
      <c r="D420" s="643">
        <v>0</v>
      </c>
      <c r="E420" s="643">
        <v>0</v>
      </c>
      <c r="F420" s="643">
        <v>0</v>
      </c>
      <c r="G420" s="643">
        <v>0</v>
      </c>
      <c r="H420" s="643">
        <v>0</v>
      </c>
      <c r="I420" s="643">
        <v>0</v>
      </c>
      <c r="J420" s="643">
        <v>0</v>
      </c>
      <c r="K420" s="643">
        <v>0</v>
      </c>
      <c r="L420" s="643">
        <v>0</v>
      </c>
      <c r="M420" s="643">
        <v>0</v>
      </c>
      <c r="N420" s="643">
        <v>0</v>
      </c>
      <c r="O420" s="643">
        <v>0</v>
      </c>
      <c r="P420" s="643">
        <v>0</v>
      </c>
      <c r="Q420" s="643">
        <v>0</v>
      </c>
      <c r="R420" s="642">
        <f>E420+F420</f>
        <v>0</v>
      </c>
    </row>
    <row r="421" spans="1:20" s="585" customFormat="1" ht="15.75" customHeight="1" x14ac:dyDescent="0.25">
      <c r="A421" s="626" t="s">
        <v>758</v>
      </c>
      <c r="B421" s="625" t="s">
        <v>1066</v>
      </c>
      <c r="C421" s="624" t="s">
        <v>1005</v>
      </c>
      <c r="D421" s="603">
        <v>0</v>
      </c>
      <c r="E421" s="603">
        <v>0</v>
      </c>
      <c r="F421" s="603">
        <v>0</v>
      </c>
      <c r="G421" s="603">
        <v>0</v>
      </c>
      <c r="H421" s="603">
        <v>0</v>
      </c>
      <c r="I421" s="603">
        <v>0</v>
      </c>
      <c r="J421" s="603">
        <v>0</v>
      </c>
      <c r="K421" s="603">
        <v>0</v>
      </c>
      <c r="L421" s="603">
        <v>0</v>
      </c>
      <c r="M421" s="603">
        <v>0</v>
      </c>
      <c r="N421" s="603">
        <v>0</v>
      </c>
      <c r="O421" s="603">
        <v>0</v>
      </c>
      <c r="P421" s="603">
        <v>0</v>
      </c>
      <c r="Q421" s="603">
        <f>O421+M421+K421+I421+G421</f>
        <v>0</v>
      </c>
      <c r="R421" s="602">
        <f>P421+N421+L421+J421+H421</f>
        <v>0</v>
      </c>
    </row>
    <row r="422" spans="1:20" s="585" customFormat="1" ht="15.75" customHeight="1" x14ac:dyDescent="0.25">
      <c r="A422" s="626" t="s">
        <v>1065</v>
      </c>
      <c r="B422" s="625" t="s">
        <v>1064</v>
      </c>
      <c r="C422" s="624" t="s">
        <v>1005</v>
      </c>
      <c r="D422" s="603">
        <v>0</v>
      </c>
      <c r="E422" s="603">
        <v>0</v>
      </c>
      <c r="F422" s="603">
        <v>0</v>
      </c>
      <c r="G422" s="603">
        <v>0</v>
      </c>
      <c r="H422" s="603">
        <v>0</v>
      </c>
      <c r="I422" s="603">
        <v>0</v>
      </c>
      <c r="J422" s="603">
        <v>0</v>
      </c>
      <c r="K422" s="603">
        <v>0</v>
      </c>
      <c r="L422" s="603">
        <v>0</v>
      </c>
      <c r="M422" s="603">
        <v>0</v>
      </c>
      <c r="N422" s="603">
        <v>0</v>
      </c>
      <c r="O422" s="603">
        <v>0</v>
      </c>
      <c r="P422" s="603">
        <v>0</v>
      </c>
      <c r="Q422" s="603">
        <f>O422+M422+K422+I422+G422</f>
        <v>0</v>
      </c>
      <c r="R422" s="602">
        <f>P422+N422+L422+J422+H422</f>
        <v>0</v>
      </c>
    </row>
    <row r="423" spans="1:20" s="585" customFormat="1" ht="15.75" customHeight="1" x14ac:dyDescent="0.25">
      <c r="A423" s="626" t="s">
        <v>1063</v>
      </c>
      <c r="B423" s="625" t="s">
        <v>1062</v>
      </c>
      <c r="C423" s="624" t="s">
        <v>1005</v>
      </c>
      <c r="D423" s="603">
        <v>0</v>
      </c>
      <c r="E423" s="603">
        <v>0</v>
      </c>
      <c r="F423" s="603">
        <v>0</v>
      </c>
      <c r="G423" s="603">
        <v>0</v>
      </c>
      <c r="H423" s="603">
        <v>0</v>
      </c>
      <c r="I423" s="603">
        <v>0</v>
      </c>
      <c r="J423" s="603">
        <v>0</v>
      </c>
      <c r="K423" s="603">
        <v>0</v>
      </c>
      <c r="L423" s="603">
        <v>0</v>
      </c>
      <c r="M423" s="603">
        <v>0</v>
      </c>
      <c r="N423" s="603">
        <v>0</v>
      </c>
      <c r="O423" s="603">
        <v>0</v>
      </c>
      <c r="P423" s="603">
        <v>0</v>
      </c>
      <c r="Q423" s="603">
        <f>O423+M423+K423+I423+G423</f>
        <v>0</v>
      </c>
      <c r="R423" s="602">
        <f>P423+N423+L423+J423+H423</f>
        <v>0</v>
      </c>
    </row>
    <row r="424" spans="1:20" s="585" customFormat="1" ht="15.75" customHeight="1" x14ac:dyDescent="0.25">
      <c r="A424" s="626" t="s">
        <v>1061</v>
      </c>
      <c r="B424" s="625" t="s">
        <v>1060</v>
      </c>
      <c r="C424" s="624" t="s">
        <v>1005</v>
      </c>
      <c r="D424" s="603">
        <v>0</v>
      </c>
      <c r="E424" s="603">
        <v>0</v>
      </c>
      <c r="F424" s="603">
        <v>0</v>
      </c>
      <c r="G424" s="603">
        <v>0</v>
      </c>
      <c r="H424" s="603">
        <v>0</v>
      </c>
      <c r="I424" s="603">
        <v>0</v>
      </c>
      <c r="J424" s="603">
        <v>0</v>
      </c>
      <c r="K424" s="603">
        <v>0</v>
      </c>
      <c r="L424" s="603">
        <v>0</v>
      </c>
      <c r="M424" s="603">
        <v>0</v>
      </c>
      <c r="N424" s="603">
        <v>0</v>
      </c>
      <c r="O424" s="603">
        <v>0</v>
      </c>
      <c r="P424" s="603">
        <v>0</v>
      </c>
      <c r="Q424" s="603">
        <f>O424+M424+K424+I424+G424</f>
        <v>0</v>
      </c>
      <c r="R424" s="602">
        <f>P424+N424+L424+J424+H424</f>
        <v>0</v>
      </c>
    </row>
    <row r="425" spans="1:20" s="585" customFormat="1" ht="15.75" customHeight="1" x14ac:dyDescent="0.25">
      <c r="A425" s="626" t="s">
        <v>1059</v>
      </c>
      <c r="B425" s="641" t="s">
        <v>1058</v>
      </c>
      <c r="C425" s="624" t="s">
        <v>1005</v>
      </c>
      <c r="D425" s="603">
        <v>0</v>
      </c>
      <c r="E425" s="603">
        <v>0</v>
      </c>
      <c r="F425" s="603">
        <v>0</v>
      </c>
      <c r="G425" s="603">
        <v>0</v>
      </c>
      <c r="H425" s="603">
        <v>0</v>
      </c>
      <c r="I425" s="603">
        <v>0</v>
      </c>
      <c r="J425" s="603">
        <v>0</v>
      </c>
      <c r="K425" s="603">
        <v>0</v>
      </c>
      <c r="L425" s="603">
        <v>0</v>
      </c>
      <c r="M425" s="603">
        <v>0</v>
      </c>
      <c r="N425" s="603">
        <v>0</v>
      </c>
      <c r="O425" s="603">
        <v>0</v>
      </c>
      <c r="P425" s="603">
        <v>0</v>
      </c>
      <c r="Q425" s="603">
        <f>O425+M425+K425+I425+G425</f>
        <v>0</v>
      </c>
      <c r="R425" s="602">
        <f>P425+N425+L425+J425+H425</f>
        <v>0</v>
      </c>
    </row>
    <row r="426" spans="1:20" s="585" customFormat="1" ht="15.75" customHeight="1" x14ac:dyDescent="0.25">
      <c r="A426" s="626" t="s">
        <v>1057</v>
      </c>
      <c r="B426" s="641" t="s">
        <v>1056</v>
      </c>
      <c r="C426" s="624" t="s">
        <v>1005</v>
      </c>
      <c r="D426" s="603">
        <v>0</v>
      </c>
      <c r="E426" s="603">
        <v>0</v>
      </c>
      <c r="F426" s="603">
        <v>0</v>
      </c>
      <c r="G426" s="603">
        <v>0</v>
      </c>
      <c r="H426" s="603">
        <v>0</v>
      </c>
      <c r="I426" s="603">
        <v>0</v>
      </c>
      <c r="J426" s="603">
        <v>0</v>
      </c>
      <c r="K426" s="603">
        <v>0</v>
      </c>
      <c r="L426" s="603">
        <v>0</v>
      </c>
      <c r="M426" s="603">
        <v>0</v>
      </c>
      <c r="N426" s="603">
        <v>0</v>
      </c>
      <c r="O426" s="603">
        <v>0</v>
      </c>
      <c r="P426" s="603">
        <v>0</v>
      </c>
      <c r="Q426" s="603">
        <f>O426+M426+K426+I426+G426</f>
        <v>0</v>
      </c>
      <c r="R426" s="602">
        <f>P426+N426+L426+J426+H426</f>
        <v>0</v>
      </c>
    </row>
    <row r="427" spans="1:20" s="585" customFormat="1" ht="15.75" customHeight="1" x14ac:dyDescent="0.25">
      <c r="A427" s="623" t="s">
        <v>1055</v>
      </c>
      <c r="B427" s="622" t="s">
        <v>1054</v>
      </c>
      <c r="C427" s="621" t="s">
        <v>1005</v>
      </c>
      <c r="D427" s="620">
        <v>0.21099999999999999</v>
      </c>
      <c r="E427" s="619">
        <v>1.1509999999999998</v>
      </c>
      <c r="F427" s="640">
        <v>0.73</v>
      </c>
      <c r="G427" s="638">
        <v>1.042</v>
      </c>
      <c r="H427" s="639">
        <v>0</v>
      </c>
      <c r="I427" s="638">
        <v>1.0449999999999999</v>
      </c>
      <c r="J427" s="639">
        <v>0</v>
      </c>
      <c r="K427" s="638">
        <v>1.042</v>
      </c>
      <c r="L427" s="639">
        <v>0</v>
      </c>
      <c r="M427" s="638">
        <v>0.98799999999999999</v>
      </c>
      <c r="N427" s="639">
        <v>0</v>
      </c>
      <c r="O427" s="638">
        <v>1.08</v>
      </c>
      <c r="P427" s="639">
        <v>0</v>
      </c>
      <c r="Q427" s="638">
        <f>O427+M427+K427+I427+G427</f>
        <v>5.1970000000000001</v>
      </c>
      <c r="R427" s="637">
        <f>P427+N427+L427+J427+H427</f>
        <v>0</v>
      </c>
    </row>
    <row r="428" spans="1:20" s="585" customFormat="1" ht="15.75" customHeight="1" x14ac:dyDescent="0.25">
      <c r="A428" s="626" t="s">
        <v>1053</v>
      </c>
      <c r="B428" s="608" t="s">
        <v>1052</v>
      </c>
      <c r="C428" s="624" t="s">
        <v>1005</v>
      </c>
      <c r="D428" s="603">
        <v>0</v>
      </c>
      <c r="E428" s="603">
        <v>0</v>
      </c>
      <c r="F428" s="603">
        <v>0</v>
      </c>
      <c r="G428" s="603">
        <v>0</v>
      </c>
      <c r="H428" s="603">
        <v>0</v>
      </c>
      <c r="I428" s="603">
        <v>0</v>
      </c>
      <c r="J428" s="603">
        <v>0</v>
      </c>
      <c r="K428" s="603">
        <v>0</v>
      </c>
      <c r="L428" s="603">
        <v>0</v>
      </c>
      <c r="M428" s="603">
        <v>0</v>
      </c>
      <c r="N428" s="603">
        <v>0</v>
      </c>
      <c r="O428" s="603">
        <v>0</v>
      </c>
      <c r="P428" s="603">
        <v>0</v>
      </c>
      <c r="Q428" s="603">
        <f>O428+M428+K428+I428+G428</f>
        <v>0</v>
      </c>
      <c r="R428" s="602">
        <f>P428+N428+L428+J428+H428</f>
        <v>0</v>
      </c>
    </row>
    <row r="429" spans="1:20" s="585" customFormat="1" ht="15.75" customHeight="1" x14ac:dyDescent="0.3">
      <c r="A429" s="626" t="s">
        <v>1051</v>
      </c>
      <c r="B429" s="605" t="s">
        <v>1050</v>
      </c>
      <c r="C429" s="624" t="s">
        <v>1005</v>
      </c>
      <c r="D429" s="603">
        <v>0</v>
      </c>
      <c r="E429" s="603">
        <v>0</v>
      </c>
      <c r="F429" s="603">
        <v>0</v>
      </c>
      <c r="G429" s="603">
        <v>0</v>
      </c>
      <c r="H429" s="603">
        <v>0</v>
      </c>
      <c r="I429" s="603">
        <v>0</v>
      </c>
      <c r="J429" s="603">
        <v>0</v>
      </c>
      <c r="K429" s="603">
        <v>0</v>
      </c>
      <c r="L429" s="603">
        <v>0</v>
      </c>
      <c r="M429" s="603">
        <v>0</v>
      </c>
      <c r="N429" s="603">
        <v>0</v>
      </c>
      <c r="O429" s="603">
        <v>0</v>
      </c>
      <c r="P429" s="603">
        <v>0</v>
      </c>
      <c r="Q429" s="603">
        <f>O429+M429+K429+I429+G429</f>
        <v>0</v>
      </c>
      <c r="R429" s="602">
        <f>P429+N429+L429+J429+H429</f>
        <v>0</v>
      </c>
      <c r="S429" s="636"/>
      <c r="T429" s="635"/>
    </row>
    <row r="430" spans="1:20" s="585" customFormat="1" ht="15.75" customHeight="1" x14ac:dyDescent="0.25">
      <c r="A430" s="626" t="s">
        <v>1049</v>
      </c>
      <c r="B430" s="605" t="s">
        <v>1048</v>
      </c>
      <c r="C430" s="624" t="s">
        <v>1005</v>
      </c>
      <c r="D430" s="603">
        <v>0</v>
      </c>
      <c r="E430" s="603">
        <v>0</v>
      </c>
      <c r="F430" s="603">
        <v>0</v>
      </c>
      <c r="G430" s="603">
        <v>0</v>
      </c>
      <c r="H430" s="603">
        <v>0</v>
      </c>
      <c r="I430" s="603">
        <v>0</v>
      </c>
      <c r="J430" s="603">
        <v>0</v>
      </c>
      <c r="K430" s="603">
        <v>0</v>
      </c>
      <c r="L430" s="603">
        <v>0</v>
      </c>
      <c r="M430" s="603">
        <v>0</v>
      </c>
      <c r="N430" s="603">
        <v>0</v>
      </c>
      <c r="O430" s="603">
        <v>0</v>
      </c>
      <c r="P430" s="603">
        <v>0</v>
      </c>
      <c r="Q430" s="603">
        <f>O430+M430+K430+I430+G430</f>
        <v>0</v>
      </c>
      <c r="R430" s="602">
        <f>P430+N430+L430+J430+H430</f>
        <v>0</v>
      </c>
      <c r="S430" s="634"/>
    </row>
    <row r="431" spans="1:20" s="585" customFormat="1" ht="15.75" customHeight="1" x14ac:dyDescent="0.25">
      <c r="A431" s="633" t="s">
        <v>1047</v>
      </c>
      <c r="B431" s="632" t="s">
        <v>1046</v>
      </c>
      <c r="C431" s="631" t="s">
        <v>1005</v>
      </c>
      <c r="D431" s="630">
        <f>D441</f>
        <v>0.58399999999999996</v>
      </c>
      <c r="E431" s="629">
        <v>0</v>
      </c>
      <c r="F431" s="629">
        <f>F441</f>
        <v>2.343</v>
      </c>
      <c r="G431" s="628">
        <f>G441</f>
        <v>0</v>
      </c>
      <c r="H431" s="628">
        <f>H441</f>
        <v>0</v>
      </c>
      <c r="I431" s="628">
        <f>I441</f>
        <v>0</v>
      </c>
      <c r="J431" s="628">
        <f>J441</f>
        <v>0</v>
      </c>
      <c r="K431" s="628">
        <f>K441</f>
        <v>0</v>
      </c>
      <c r="L431" s="628">
        <f>L441</f>
        <v>0</v>
      </c>
      <c r="M431" s="628">
        <f>M441</f>
        <v>0</v>
      </c>
      <c r="N431" s="628">
        <f>N441</f>
        <v>0</v>
      </c>
      <c r="O431" s="628">
        <f>O441</f>
        <v>0</v>
      </c>
      <c r="P431" s="628">
        <f>P441</f>
        <v>0</v>
      </c>
      <c r="Q431" s="628">
        <f>Q441</f>
        <v>0</v>
      </c>
      <c r="R431" s="627">
        <f>R441</f>
        <v>2.343</v>
      </c>
    </row>
    <row r="432" spans="1:20" s="585" customFormat="1" ht="15.75" customHeight="1" x14ac:dyDescent="0.25">
      <c r="A432" s="626" t="s">
        <v>1045</v>
      </c>
      <c r="B432" s="608" t="s">
        <v>1044</v>
      </c>
      <c r="C432" s="624" t="s">
        <v>1005</v>
      </c>
      <c r="D432" s="603">
        <v>0</v>
      </c>
      <c r="E432" s="603">
        <v>0</v>
      </c>
      <c r="F432" s="603">
        <v>0</v>
      </c>
      <c r="G432" s="603">
        <v>0</v>
      </c>
      <c r="H432" s="603">
        <v>0</v>
      </c>
      <c r="I432" s="603">
        <v>0</v>
      </c>
      <c r="J432" s="603">
        <v>0</v>
      </c>
      <c r="K432" s="603">
        <v>0</v>
      </c>
      <c r="L432" s="603">
        <v>0</v>
      </c>
      <c r="M432" s="603">
        <v>0</v>
      </c>
      <c r="N432" s="603">
        <v>0</v>
      </c>
      <c r="O432" s="603">
        <v>0</v>
      </c>
      <c r="P432" s="603">
        <v>0</v>
      </c>
      <c r="Q432" s="603">
        <f>O432+M432+K432+I432+G432</f>
        <v>0</v>
      </c>
      <c r="R432" s="602">
        <f>P432+N432+L432+J432+H432</f>
        <v>0</v>
      </c>
    </row>
    <row r="433" spans="1:18" s="585" customFormat="1" ht="15.75" customHeight="1" x14ac:dyDescent="0.25">
      <c r="A433" s="626" t="s">
        <v>1043</v>
      </c>
      <c r="B433" s="608" t="s">
        <v>1042</v>
      </c>
      <c r="C433" s="624" t="s">
        <v>1005</v>
      </c>
      <c r="D433" s="603">
        <v>0</v>
      </c>
      <c r="E433" s="603">
        <v>0</v>
      </c>
      <c r="F433" s="603">
        <v>0</v>
      </c>
      <c r="G433" s="603">
        <v>0</v>
      </c>
      <c r="H433" s="603">
        <v>0</v>
      </c>
      <c r="I433" s="603">
        <v>0</v>
      </c>
      <c r="J433" s="603">
        <v>0</v>
      </c>
      <c r="K433" s="603">
        <v>0</v>
      </c>
      <c r="L433" s="603">
        <v>0</v>
      </c>
      <c r="M433" s="603">
        <v>0</v>
      </c>
      <c r="N433" s="603">
        <v>0</v>
      </c>
      <c r="O433" s="603">
        <v>0</v>
      </c>
      <c r="P433" s="603">
        <v>0</v>
      </c>
      <c r="Q433" s="603">
        <f>O433+M433+K433+I433+G433</f>
        <v>0</v>
      </c>
      <c r="R433" s="602">
        <f>P433+N433+L433+J433+H433</f>
        <v>0</v>
      </c>
    </row>
    <row r="434" spans="1:18" s="585" customFormat="1" ht="15.75" customHeight="1" x14ac:dyDescent="0.25">
      <c r="A434" s="626" t="s">
        <v>1041</v>
      </c>
      <c r="B434" s="608" t="s">
        <v>1040</v>
      </c>
      <c r="C434" s="624" t="s">
        <v>1005</v>
      </c>
      <c r="D434" s="603">
        <v>0</v>
      </c>
      <c r="E434" s="603">
        <v>0</v>
      </c>
      <c r="F434" s="603">
        <v>0</v>
      </c>
      <c r="G434" s="603">
        <v>0</v>
      </c>
      <c r="H434" s="603">
        <v>0</v>
      </c>
      <c r="I434" s="603">
        <v>0</v>
      </c>
      <c r="J434" s="603">
        <v>0</v>
      </c>
      <c r="K434" s="603">
        <v>0</v>
      </c>
      <c r="L434" s="603">
        <v>0</v>
      </c>
      <c r="M434" s="603">
        <v>0</v>
      </c>
      <c r="N434" s="603">
        <v>0</v>
      </c>
      <c r="O434" s="603">
        <v>0</v>
      </c>
      <c r="P434" s="603">
        <v>0</v>
      </c>
      <c r="Q434" s="603">
        <f>O434+M434+K434+I434+G434</f>
        <v>0</v>
      </c>
      <c r="R434" s="602">
        <f>P434+N434+L434+J434+H434</f>
        <v>0</v>
      </c>
    </row>
    <row r="435" spans="1:18" s="585" customFormat="1" ht="15.75" customHeight="1" x14ac:dyDescent="0.25">
      <c r="A435" s="626" t="s">
        <v>1039</v>
      </c>
      <c r="B435" s="608" t="s">
        <v>1038</v>
      </c>
      <c r="C435" s="624" t="s">
        <v>1005</v>
      </c>
      <c r="D435" s="603">
        <v>0</v>
      </c>
      <c r="E435" s="603">
        <v>0</v>
      </c>
      <c r="F435" s="603">
        <v>0</v>
      </c>
      <c r="G435" s="603">
        <v>0</v>
      </c>
      <c r="H435" s="603">
        <v>0</v>
      </c>
      <c r="I435" s="603">
        <v>0</v>
      </c>
      <c r="J435" s="603">
        <v>0</v>
      </c>
      <c r="K435" s="603">
        <v>0</v>
      </c>
      <c r="L435" s="603">
        <v>0</v>
      </c>
      <c r="M435" s="603">
        <v>0</v>
      </c>
      <c r="N435" s="603">
        <v>0</v>
      </c>
      <c r="O435" s="603">
        <v>0</v>
      </c>
      <c r="P435" s="603">
        <v>0</v>
      </c>
      <c r="Q435" s="603">
        <f>O435+M435+K435+I435+G435</f>
        <v>0</v>
      </c>
      <c r="R435" s="602">
        <f>P435+N435+L435+J435+H435</f>
        <v>0</v>
      </c>
    </row>
    <row r="436" spans="1:18" s="585" customFormat="1" ht="15.75" customHeight="1" x14ac:dyDescent="0.25">
      <c r="A436" s="626" t="s">
        <v>1037</v>
      </c>
      <c r="B436" s="608" t="s">
        <v>1036</v>
      </c>
      <c r="C436" s="624" t="s">
        <v>1005</v>
      </c>
      <c r="D436" s="603">
        <v>0</v>
      </c>
      <c r="E436" s="603">
        <v>0</v>
      </c>
      <c r="F436" s="603">
        <v>0</v>
      </c>
      <c r="G436" s="603">
        <v>0</v>
      </c>
      <c r="H436" s="603">
        <v>0</v>
      </c>
      <c r="I436" s="603">
        <v>0</v>
      </c>
      <c r="J436" s="603">
        <v>0</v>
      </c>
      <c r="K436" s="603">
        <v>0</v>
      </c>
      <c r="L436" s="603">
        <v>0</v>
      </c>
      <c r="M436" s="603">
        <v>0</v>
      </c>
      <c r="N436" s="603">
        <v>0</v>
      </c>
      <c r="O436" s="603">
        <v>0</v>
      </c>
      <c r="P436" s="603">
        <v>0</v>
      </c>
      <c r="Q436" s="603">
        <f>O436+M436+K436+I436+G436</f>
        <v>0</v>
      </c>
      <c r="R436" s="602">
        <f>P436+N436+L436+J436+H436</f>
        <v>0</v>
      </c>
    </row>
    <row r="437" spans="1:18" s="585" customFormat="1" ht="15.75" customHeight="1" x14ac:dyDescent="0.25">
      <c r="A437" s="626" t="s">
        <v>1035</v>
      </c>
      <c r="B437" s="605" t="s">
        <v>1034</v>
      </c>
      <c r="C437" s="624" t="s">
        <v>1005</v>
      </c>
      <c r="D437" s="603">
        <v>0</v>
      </c>
      <c r="E437" s="603">
        <v>0</v>
      </c>
      <c r="F437" s="603">
        <v>0</v>
      </c>
      <c r="G437" s="603">
        <v>0</v>
      </c>
      <c r="H437" s="603">
        <v>0</v>
      </c>
      <c r="I437" s="603">
        <v>0</v>
      </c>
      <c r="J437" s="603">
        <v>0</v>
      </c>
      <c r="K437" s="603">
        <v>0</v>
      </c>
      <c r="L437" s="603">
        <v>0</v>
      </c>
      <c r="M437" s="603">
        <v>0</v>
      </c>
      <c r="N437" s="603">
        <v>0</v>
      </c>
      <c r="O437" s="603">
        <v>0</v>
      </c>
      <c r="P437" s="603">
        <v>0</v>
      </c>
      <c r="Q437" s="603">
        <f>O437+M437+K437+I437+G437</f>
        <v>0</v>
      </c>
      <c r="R437" s="602">
        <f>P437+N437+L437+J437+H437</f>
        <v>0</v>
      </c>
    </row>
    <row r="438" spans="1:18" s="585" customFormat="1" ht="15.75" customHeight="1" x14ac:dyDescent="0.25">
      <c r="A438" s="626" t="s">
        <v>1033</v>
      </c>
      <c r="B438" s="625" t="s">
        <v>1032</v>
      </c>
      <c r="C438" s="624" t="s">
        <v>1005</v>
      </c>
      <c r="D438" s="603">
        <v>0</v>
      </c>
      <c r="E438" s="603">
        <v>0</v>
      </c>
      <c r="F438" s="603">
        <v>0</v>
      </c>
      <c r="G438" s="603">
        <v>0</v>
      </c>
      <c r="H438" s="603">
        <v>0</v>
      </c>
      <c r="I438" s="603">
        <v>0</v>
      </c>
      <c r="J438" s="603">
        <v>0</v>
      </c>
      <c r="K438" s="603">
        <v>0</v>
      </c>
      <c r="L438" s="603">
        <v>0</v>
      </c>
      <c r="M438" s="603">
        <v>0</v>
      </c>
      <c r="N438" s="603">
        <v>0</v>
      </c>
      <c r="O438" s="603">
        <v>0</v>
      </c>
      <c r="P438" s="603">
        <v>0</v>
      </c>
      <c r="Q438" s="603">
        <f>O438+M438+K438+I438+G438</f>
        <v>0</v>
      </c>
      <c r="R438" s="602">
        <f>P438+N438+L438+J438+H438</f>
        <v>0</v>
      </c>
    </row>
    <row r="439" spans="1:18" s="585" customFormat="1" ht="15.75" customHeight="1" x14ac:dyDescent="0.25">
      <c r="A439" s="626" t="s">
        <v>1031</v>
      </c>
      <c r="B439" s="605" t="s">
        <v>1030</v>
      </c>
      <c r="C439" s="624" t="s">
        <v>1005</v>
      </c>
      <c r="D439" s="603">
        <v>0</v>
      </c>
      <c r="E439" s="603">
        <v>0</v>
      </c>
      <c r="F439" s="603">
        <v>0</v>
      </c>
      <c r="G439" s="603">
        <v>0</v>
      </c>
      <c r="H439" s="603">
        <v>0</v>
      </c>
      <c r="I439" s="603">
        <v>0</v>
      </c>
      <c r="J439" s="603">
        <v>0</v>
      </c>
      <c r="K439" s="603">
        <v>0</v>
      </c>
      <c r="L439" s="603">
        <v>0</v>
      </c>
      <c r="M439" s="603">
        <v>0</v>
      </c>
      <c r="N439" s="603">
        <v>0</v>
      </c>
      <c r="O439" s="603">
        <v>0</v>
      </c>
      <c r="P439" s="603">
        <v>0</v>
      </c>
      <c r="Q439" s="603">
        <f>O439+M439+K439+I439+G439</f>
        <v>0</v>
      </c>
      <c r="R439" s="602">
        <f>P439+N439+L439+J439+H439</f>
        <v>0</v>
      </c>
    </row>
    <row r="440" spans="1:18" s="585" customFormat="1" ht="15.75" customHeight="1" x14ac:dyDescent="0.25">
      <c r="A440" s="626" t="s">
        <v>1029</v>
      </c>
      <c r="B440" s="625" t="s">
        <v>1028</v>
      </c>
      <c r="C440" s="624" t="s">
        <v>1005</v>
      </c>
      <c r="D440" s="603">
        <v>0</v>
      </c>
      <c r="E440" s="603">
        <v>0</v>
      </c>
      <c r="F440" s="603">
        <v>0</v>
      </c>
      <c r="G440" s="603">
        <v>0</v>
      </c>
      <c r="H440" s="603">
        <v>0</v>
      </c>
      <c r="I440" s="603">
        <v>0</v>
      </c>
      <c r="J440" s="603">
        <v>0</v>
      </c>
      <c r="K440" s="603">
        <v>0</v>
      </c>
      <c r="L440" s="603">
        <v>0</v>
      </c>
      <c r="M440" s="603">
        <v>0</v>
      </c>
      <c r="N440" s="603">
        <v>0</v>
      </c>
      <c r="O440" s="603">
        <v>0</v>
      </c>
      <c r="P440" s="603">
        <v>0</v>
      </c>
      <c r="Q440" s="603">
        <f>O440+M440+K440+I440+G440</f>
        <v>0</v>
      </c>
      <c r="R440" s="602">
        <f>P440+N440+L440+J440+H440</f>
        <v>0</v>
      </c>
    </row>
    <row r="441" spans="1:18" s="585" customFormat="1" ht="15.75" customHeight="1" x14ac:dyDescent="0.25">
      <c r="A441" s="623" t="s">
        <v>1027</v>
      </c>
      <c r="B441" s="622" t="s">
        <v>1026</v>
      </c>
      <c r="C441" s="621" t="s">
        <v>1005</v>
      </c>
      <c r="D441" s="620">
        <v>0.58399999999999996</v>
      </c>
      <c r="E441" s="620">
        <v>0</v>
      </c>
      <c r="F441" s="620">
        <v>2.343</v>
      </c>
      <c r="G441" s="619">
        <v>0</v>
      </c>
      <c r="H441" s="619">
        <v>0</v>
      </c>
      <c r="I441" s="619">
        <v>0</v>
      </c>
      <c r="J441" s="619">
        <v>0</v>
      </c>
      <c r="K441" s="619">
        <v>0</v>
      </c>
      <c r="L441" s="619">
        <v>0</v>
      </c>
      <c r="M441" s="619">
        <v>0</v>
      </c>
      <c r="N441" s="619">
        <v>0</v>
      </c>
      <c r="O441" s="619">
        <v>0</v>
      </c>
      <c r="P441" s="619">
        <v>0</v>
      </c>
      <c r="Q441" s="619">
        <f>O441+M441+K441+I441+G441</f>
        <v>0</v>
      </c>
      <c r="R441" s="618">
        <f>E441+F441</f>
        <v>2.343</v>
      </c>
    </row>
    <row r="442" spans="1:18" s="585" customFormat="1" ht="15.75" customHeight="1" thickBot="1" x14ac:dyDescent="0.3">
      <c r="A442" s="617" t="s">
        <v>1025</v>
      </c>
      <c r="B442" s="616" t="s">
        <v>1024</v>
      </c>
      <c r="C442" s="604" t="s">
        <v>1005</v>
      </c>
      <c r="D442" s="615">
        <v>0</v>
      </c>
      <c r="E442" s="615">
        <v>0</v>
      </c>
      <c r="F442" s="615">
        <v>0</v>
      </c>
      <c r="G442" s="615"/>
      <c r="H442" s="603">
        <v>0</v>
      </c>
      <c r="I442" s="603"/>
      <c r="J442" s="603">
        <v>0</v>
      </c>
      <c r="K442" s="603"/>
      <c r="L442" s="603">
        <v>0</v>
      </c>
      <c r="M442" s="603"/>
      <c r="N442" s="603">
        <v>0</v>
      </c>
      <c r="O442" s="603"/>
      <c r="P442" s="603">
        <v>0</v>
      </c>
      <c r="Q442" s="598">
        <f>O442+M442+K442+I442+G442</f>
        <v>0</v>
      </c>
      <c r="R442" s="597">
        <f>P442+N442+L442+J442+H442</f>
        <v>0</v>
      </c>
    </row>
    <row r="443" spans="1:18" s="585" customFormat="1" ht="15.75" customHeight="1" x14ac:dyDescent="0.25">
      <c r="A443" s="614" t="s">
        <v>1023</v>
      </c>
      <c r="B443" s="613" t="s">
        <v>1022</v>
      </c>
      <c r="C443" s="612" t="s">
        <v>856</v>
      </c>
      <c r="D443" s="611">
        <v>0</v>
      </c>
      <c r="E443" s="611">
        <v>0</v>
      </c>
      <c r="F443" s="611">
        <v>0</v>
      </c>
      <c r="G443" s="611">
        <v>0</v>
      </c>
      <c r="H443" s="611">
        <v>0</v>
      </c>
      <c r="I443" s="611">
        <v>0</v>
      </c>
      <c r="J443" s="611">
        <v>0</v>
      </c>
      <c r="K443" s="611">
        <v>0</v>
      </c>
      <c r="L443" s="611">
        <v>0</v>
      </c>
      <c r="M443" s="611">
        <v>0</v>
      </c>
      <c r="N443" s="611">
        <v>0</v>
      </c>
      <c r="O443" s="611">
        <v>0</v>
      </c>
      <c r="P443" s="611">
        <v>0</v>
      </c>
      <c r="Q443" s="610">
        <f>O443+M443+K443+I443+G443</f>
        <v>0</v>
      </c>
      <c r="R443" s="609">
        <f>P443+N443+L443+J443+H443</f>
        <v>0</v>
      </c>
    </row>
    <row r="444" spans="1:18" s="585" customFormat="1" ht="15.75" customHeight="1" x14ac:dyDescent="0.25">
      <c r="A444" s="606" t="s">
        <v>1021</v>
      </c>
      <c r="B444" s="608" t="s">
        <v>1020</v>
      </c>
      <c r="C444" s="604" t="s">
        <v>1005</v>
      </c>
      <c r="D444" s="603">
        <v>0</v>
      </c>
      <c r="E444" s="603">
        <v>0</v>
      </c>
      <c r="F444" s="603">
        <v>0</v>
      </c>
      <c r="G444" s="603">
        <v>0</v>
      </c>
      <c r="H444" s="603">
        <v>0</v>
      </c>
      <c r="I444" s="603">
        <v>0</v>
      </c>
      <c r="J444" s="603">
        <v>0</v>
      </c>
      <c r="K444" s="603">
        <v>0</v>
      </c>
      <c r="L444" s="603">
        <v>0</v>
      </c>
      <c r="M444" s="603">
        <v>0</v>
      </c>
      <c r="N444" s="603">
        <v>0</v>
      </c>
      <c r="O444" s="603">
        <v>0</v>
      </c>
      <c r="P444" s="603">
        <v>0</v>
      </c>
      <c r="Q444" s="603">
        <f>O444+M444+K444+I444+G444</f>
        <v>0</v>
      </c>
      <c r="R444" s="602">
        <f>P444+N444+L444+J444+H444</f>
        <v>0</v>
      </c>
    </row>
    <row r="445" spans="1:18" s="585" customFormat="1" ht="15.75" customHeight="1" x14ac:dyDescent="0.25">
      <c r="A445" s="606" t="s">
        <v>1019</v>
      </c>
      <c r="B445" s="605" t="s">
        <v>1018</v>
      </c>
      <c r="C445" s="604" t="s">
        <v>1005</v>
      </c>
      <c r="D445" s="603">
        <v>0</v>
      </c>
      <c r="E445" s="603">
        <v>0</v>
      </c>
      <c r="F445" s="603">
        <v>0</v>
      </c>
      <c r="G445" s="603">
        <v>0</v>
      </c>
      <c r="H445" s="603">
        <v>0</v>
      </c>
      <c r="I445" s="603">
        <v>0</v>
      </c>
      <c r="J445" s="603">
        <v>0</v>
      </c>
      <c r="K445" s="603">
        <v>0</v>
      </c>
      <c r="L445" s="603">
        <v>0</v>
      </c>
      <c r="M445" s="603">
        <v>0</v>
      </c>
      <c r="N445" s="603">
        <v>0</v>
      </c>
      <c r="O445" s="603">
        <v>0</v>
      </c>
      <c r="P445" s="603">
        <v>0</v>
      </c>
      <c r="Q445" s="603">
        <f>O445+M445+K445+I445+G445</f>
        <v>0</v>
      </c>
      <c r="R445" s="602">
        <f>P445+N445+L445+J445+H445</f>
        <v>0</v>
      </c>
    </row>
    <row r="446" spans="1:18" s="585" customFormat="1" ht="15.75" customHeight="1" x14ac:dyDescent="0.25">
      <c r="A446" s="606" t="s">
        <v>1017</v>
      </c>
      <c r="B446" s="605" t="s">
        <v>1016</v>
      </c>
      <c r="C446" s="604" t="s">
        <v>1005</v>
      </c>
      <c r="D446" s="603">
        <v>0</v>
      </c>
      <c r="E446" s="603">
        <v>0</v>
      </c>
      <c r="F446" s="603">
        <v>0</v>
      </c>
      <c r="G446" s="603">
        <v>0</v>
      </c>
      <c r="H446" s="603">
        <v>0</v>
      </c>
      <c r="I446" s="603">
        <v>0</v>
      </c>
      <c r="J446" s="603">
        <v>0</v>
      </c>
      <c r="K446" s="603">
        <v>0</v>
      </c>
      <c r="L446" s="603">
        <v>0</v>
      </c>
      <c r="M446" s="603">
        <v>0</v>
      </c>
      <c r="N446" s="603">
        <v>0</v>
      </c>
      <c r="O446" s="603">
        <v>0</v>
      </c>
      <c r="P446" s="603">
        <v>0</v>
      </c>
      <c r="Q446" s="603">
        <f>O446+M446+K446+I446+G446</f>
        <v>0</v>
      </c>
      <c r="R446" s="602">
        <f>P446+N446+L446+J446+H446</f>
        <v>0</v>
      </c>
    </row>
    <row r="447" spans="1:18" s="585" customFormat="1" ht="15.75" customHeight="1" x14ac:dyDescent="0.25">
      <c r="A447" s="606" t="s">
        <v>1015</v>
      </c>
      <c r="B447" s="605" t="s">
        <v>1014</v>
      </c>
      <c r="C447" s="604" t="s">
        <v>1005</v>
      </c>
      <c r="D447" s="603">
        <v>0</v>
      </c>
      <c r="E447" s="603">
        <v>0</v>
      </c>
      <c r="F447" s="603">
        <v>0</v>
      </c>
      <c r="G447" s="603">
        <v>0</v>
      </c>
      <c r="H447" s="603">
        <v>0</v>
      </c>
      <c r="I447" s="603">
        <v>0</v>
      </c>
      <c r="J447" s="603">
        <v>0</v>
      </c>
      <c r="K447" s="603">
        <v>0</v>
      </c>
      <c r="L447" s="603">
        <v>0</v>
      </c>
      <c r="M447" s="603">
        <v>0</v>
      </c>
      <c r="N447" s="603">
        <v>0</v>
      </c>
      <c r="O447" s="603">
        <v>0</v>
      </c>
      <c r="P447" s="603">
        <v>0</v>
      </c>
      <c r="Q447" s="603">
        <f>O447+M447+K447+I447+G447</f>
        <v>0</v>
      </c>
      <c r="R447" s="602">
        <f>P447+N447+L447+J447+H447</f>
        <v>0</v>
      </c>
    </row>
    <row r="448" spans="1:18" s="585" customFormat="1" ht="15.75" customHeight="1" x14ac:dyDescent="0.25">
      <c r="A448" s="606" t="s">
        <v>1013</v>
      </c>
      <c r="B448" s="608" t="s">
        <v>1012</v>
      </c>
      <c r="C448" s="607" t="s">
        <v>856</v>
      </c>
      <c r="D448" s="603">
        <v>0</v>
      </c>
      <c r="E448" s="603">
        <v>0</v>
      </c>
      <c r="F448" s="603">
        <v>0</v>
      </c>
      <c r="G448" s="603">
        <v>0</v>
      </c>
      <c r="H448" s="603">
        <v>0</v>
      </c>
      <c r="I448" s="603">
        <v>0</v>
      </c>
      <c r="J448" s="603">
        <v>0</v>
      </c>
      <c r="K448" s="603">
        <v>0</v>
      </c>
      <c r="L448" s="603">
        <v>0</v>
      </c>
      <c r="M448" s="603">
        <v>0</v>
      </c>
      <c r="N448" s="603">
        <v>0</v>
      </c>
      <c r="O448" s="603">
        <v>0</v>
      </c>
      <c r="P448" s="603">
        <v>0</v>
      </c>
      <c r="Q448" s="603">
        <f>O448+M448+K448+I448+G448</f>
        <v>0</v>
      </c>
      <c r="R448" s="602">
        <f>P448+N448+L448+J448+H448</f>
        <v>0</v>
      </c>
    </row>
    <row r="449" spans="1:18" s="585" customFormat="1" ht="15.75" customHeight="1" x14ac:dyDescent="0.25">
      <c r="A449" s="606" t="s">
        <v>1011</v>
      </c>
      <c r="B449" s="605" t="s">
        <v>1010</v>
      </c>
      <c r="C449" s="604" t="s">
        <v>1005</v>
      </c>
      <c r="D449" s="603">
        <v>0</v>
      </c>
      <c r="E449" s="603">
        <v>0</v>
      </c>
      <c r="F449" s="603">
        <v>0</v>
      </c>
      <c r="G449" s="603">
        <v>0</v>
      </c>
      <c r="H449" s="603">
        <v>0</v>
      </c>
      <c r="I449" s="603">
        <v>0</v>
      </c>
      <c r="J449" s="603">
        <v>0</v>
      </c>
      <c r="K449" s="603">
        <v>0</v>
      </c>
      <c r="L449" s="603">
        <v>0</v>
      </c>
      <c r="M449" s="603">
        <v>0</v>
      </c>
      <c r="N449" s="603">
        <v>0</v>
      </c>
      <c r="O449" s="603">
        <v>0</v>
      </c>
      <c r="P449" s="603">
        <v>0</v>
      </c>
      <c r="Q449" s="603">
        <f>O449+M449+K449+I449+G449</f>
        <v>0</v>
      </c>
      <c r="R449" s="602">
        <f>P449+N449+L449+J449+H449</f>
        <v>0</v>
      </c>
    </row>
    <row r="450" spans="1:18" s="585" customFormat="1" ht="15.75" customHeight="1" x14ac:dyDescent="0.25">
      <c r="A450" s="606" t="s">
        <v>1009</v>
      </c>
      <c r="B450" s="605" t="s">
        <v>1008</v>
      </c>
      <c r="C450" s="604" t="s">
        <v>1005</v>
      </c>
      <c r="D450" s="603">
        <v>0</v>
      </c>
      <c r="E450" s="603">
        <v>0</v>
      </c>
      <c r="F450" s="603">
        <v>0</v>
      </c>
      <c r="G450" s="603">
        <v>0</v>
      </c>
      <c r="H450" s="603">
        <v>0</v>
      </c>
      <c r="I450" s="603">
        <v>0</v>
      </c>
      <c r="J450" s="603">
        <v>0</v>
      </c>
      <c r="K450" s="603">
        <v>0</v>
      </c>
      <c r="L450" s="603">
        <v>0</v>
      </c>
      <c r="M450" s="603">
        <v>0</v>
      </c>
      <c r="N450" s="603">
        <v>0</v>
      </c>
      <c r="O450" s="603">
        <v>0</v>
      </c>
      <c r="P450" s="603">
        <v>0</v>
      </c>
      <c r="Q450" s="603">
        <f>O450+M450+K450+I450+G450</f>
        <v>0</v>
      </c>
      <c r="R450" s="602">
        <f>P450+N450+L450+J450+H450</f>
        <v>0</v>
      </c>
    </row>
    <row r="451" spans="1:18" s="585" customFormat="1" ht="15.75" customHeight="1" thickBot="1" x14ac:dyDescent="0.3">
      <c r="A451" s="601" t="s">
        <v>1007</v>
      </c>
      <c r="B451" s="600" t="s">
        <v>1006</v>
      </c>
      <c r="C451" s="599" t="s">
        <v>1005</v>
      </c>
      <c r="D451" s="598">
        <v>0</v>
      </c>
      <c r="E451" s="598">
        <v>0</v>
      </c>
      <c r="F451" s="598">
        <v>0</v>
      </c>
      <c r="G451" s="598">
        <v>0</v>
      </c>
      <c r="H451" s="598">
        <v>0</v>
      </c>
      <c r="I451" s="598">
        <v>0</v>
      </c>
      <c r="J451" s="598">
        <v>0</v>
      </c>
      <c r="K451" s="598">
        <v>0</v>
      </c>
      <c r="L451" s="598">
        <v>0</v>
      </c>
      <c r="M451" s="598">
        <v>0</v>
      </c>
      <c r="N451" s="598">
        <v>0</v>
      </c>
      <c r="O451" s="598">
        <v>0</v>
      </c>
      <c r="P451" s="598">
        <v>0</v>
      </c>
      <c r="Q451" s="598">
        <f>O451+M451+K451+I451+G451</f>
        <v>0</v>
      </c>
      <c r="R451" s="597">
        <f>P451+N451+L451+J451+H451</f>
        <v>0</v>
      </c>
    </row>
    <row r="452" spans="1:18" s="585" customFormat="1" x14ac:dyDescent="0.25">
      <c r="A452" s="596"/>
      <c r="B452" s="592"/>
      <c r="C452" s="591"/>
      <c r="D452" s="590"/>
      <c r="E452" s="590"/>
      <c r="F452" s="590"/>
      <c r="G452" s="590"/>
      <c r="H452" s="590"/>
      <c r="I452" s="590"/>
      <c r="J452" s="590"/>
      <c r="K452" s="590"/>
      <c r="L452" s="590"/>
      <c r="M452" s="590"/>
      <c r="N452" s="590"/>
      <c r="O452" s="590"/>
      <c r="P452" s="590"/>
      <c r="Q452" s="590"/>
      <c r="R452" s="590"/>
    </row>
    <row r="453" spans="1:18" s="585" customFormat="1" x14ac:dyDescent="0.25">
      <c r="A453" s="596"/>
      <c r="B453" s="592"/>
      <c r="C453" s="591"/>
      <c r="D453" s="590"/>
      <c r="E453" s="590"/>
      <c r="F453" s="590"/>
      <c r="G453" s="590"/>
      <c r="H453" s="590"/>
      <c r="I453" s="590"/>
      <c r="J453" s="590"/>
      <c r="K453" s="590"/>
      <c r="L453" s="590"/>
      <c r="M453" s="590"/>
      <c r="N453" s="590"/>
      <c r="O453" s="590"/>
      <c r="P453" s="590"/>
      <c r="Q453" s="590"/>
      <c r="R453" s="590"/>
    </row>
    <row r="454" spans="1:18" s="585" customFormat="1" x14ac:dyDescent="0.25">
      <c r="A454" s="595" t="s">
        <v>1004</v>
      </c>
      <c r="B454" s="592"/>
      <c r="C454" s="591"/>
      <c r="D454" s="590"/>
      <c r="E454" s="590"/>
      <c r="F454" s="590"/>
      <c r="G454" s="590"/>
      <c r="H454" s="590"/>
      <c r="I454" s="590"/>
      <c r="J454" s="590"/>
      <c r="K454" s="590"/>
      <c r="L454" s="590"/>
      <c r="M454" s="590"/>
      <c r="N454" s="590"/>
      <c r="O454" s="590"/>
      <c r="P454" s="590"/>
      <c r="Q454" s="590"/>
      <c r="R454" s="590"/>
    </row>
    <row r="455" spans="1:18" s="585" customFormat="1" x14ac:dyDescent="0.25">
      <c r="A455" s="594" t="s">
        <v>1003</v>
      </c>
      <c r="B455" s="594"/>
      <c r="C455" s="594"/>
      <c r="D455" s="594"/>
      <c r="E455" s="594"/>
      <c r="F455" s="594"/>
      <c r="G455" s="594"/>
      <c r="H455" s="594"/>
      <c r="I455" s="594"/>
      <c r="J455" s="594"/>
      <c r="K455" s="594"/>
      <c r="L455" s="594"/>
      <c r="M455" s="594"/>
      <c r="N455" s="594"/>
      <c r="O455" s="594"/>
      <c r="P455" s="594"/>
      <c r="Q455" s="594"/>
      <c r="R455" s="594"/>
    </row>
    <row r="456" spans="1:18" s="585" customFormat="1" x14ac:dyDescent="0.25">
      <c r="A456" s="594" t="s">
        <v>1002</v>
      </c>
      <c r="B456" s="594"/>
      <c r="C456" s="594"/>
      <c r="D456" s="594"/>
      <c r="E456" s="594"/>
      <c r="F456" s="594"/>
      <c r="G456" s="594"/>
      <c r="H456" s="594"/>
      <c r="I456" s="594"/>
      <c r="J456" s="594"/>
      <c r="K456" s="594"/>
      <c r="L456" s="594"/>
      <c r="M456" s="594"/>
      <c r="N456" s="594"/>
      <c r="O456" s="594"/>
      <c r="P456" s="594"/>
      <c r="Q456" s="594"/>
      <c r="R456" s="594"/>
    </row>
    <row r="457" spans="1:18" s="585" customFormat="1" x14ac:dyDescent="0.25">
      <c r="A457" s="594" t="s">
        <v>1001</v>
      </c>
      <c r="B457" s="594"/>
      <c r="C457" s="594"/>
      <c r="D457" s="594"/>
      <c r="E457" s="594"/>
      <c r="F457" s="594"/>
      <c r="G457" s="594"/>
      <c r="H457" s="594"/>
      <c r="I457" s="594"/>
      <c r="J457" s="594"/>
      <c r="K457" s="594"/>
      <c r="L457" s="594"/>
      <c r="M457" s="594"/>
      <c r="N457" s="594"/>
      <c r="O457" s="594"/>
      <c r="P457" s="594"/>
      <c r="Q457" s="594"/>
      <c r="R457" s="594"/>
    </row>
    <row r="458" spans="1:18" s="585" customFormat="1" x14ac:dyDescent="0.25">
      <c r="A458" s="593" t="s">
        <v>1000</v>
      </c>
      <c r="B458" s="592"/>
      <c r="C458" s="591"/>
      <c r="D458" s="590"/>
      <c r="E458" s="590"/>
      <c r="F458" s="590"/>
      <c r="G458" s="590"/>
      <c r="H458" s="590"/>
      <c r="I458" s="590"/>
      <c r="J458" s="590"/>
      <c r="K458" s="590"/>
      <c r="L458" s="590"/>
      <c r="M458" s="590"/>
      <c r="N458" s="590"/>
      <c r="O458" s="590"/>
      <c r="P458" s="590"/>
      <c r="Q458" s="590"/>
      <c r="R458" s="590"/>
    </row>
    <row r="459" spans="1:18" s="585" customFormat="1" ht="53.25" customHeight="1" x14ac:dyDescent="0.25">
      <c r="A459" s="589" t="s">
        <v>999</v>
      </c>
      <c r="B459" s="589"/>
      <c r="C459" s="589"/>
      <c r="D459" s="589"/>
      <c r="E459" s="589"/>
      <c r="F459" s="589"/>
      <c r="G459" s="589"/>
      <c r="H459" s="589"/>
      <c r="I459" s="589"/>
      <c r="J459" s="589"/>
      <c r="K459" s="589"/>
      <c r="L459" s="589"/>
      <c r="M459" s="589"/>
      <c r="N459" s="589"/>
      <c r="O459" s="589"/>
      <c r="P459" s="589"/>
      <c r="Q459" s="589"/>
      <c r="R459" s="589"/>
    </row>
  </sheetData>
  <mergeCells count="32">
    <mergeCell ref="O370:P370"/>
    <mergeCell ref="Q370:R370"/>
    <mergeCell ref="A373:B373"/>
    <mergeCell ref="A455:R455"/>
    <mergeCell ref="A456:R456"/>
    <mergeCell ref="A457:R457"/>
    <mergeCell ref="A459:R459"/>
    <mergeCell ref="A318:R318"/>
    <mergeCell ref="A368:R369"/>
    <mergeCell ref="A370:A371"/>
    <mergeCell ref="B370:B371"/>
    <mergeCell ref="C370:C371"/>
    <mergeCell ref="G370:H370"/>
    <mergeCell ref="I370:J370"/>
    <mergeCell ref="K370:L370"/>
    <mergeCell ref="M370:N370"/>
    <mergeCell ref="I19:J19"/>
    <mergeCell ref="K19:L19"/>
    <mergeCell ref="M19:N19"/>
    <mergeCell ref="O19:P19"/>
    <mergeCell ref="Q19:R19"/>
    <mergeCell ref="A22:R22"/>
    <mergeCell ref="A166:R166"/>
    <mergeCell ref="A6:R7"/>
    <mergeCell ref="A12:B12"/>
    <mergeCell ref="A14:B14"/>
    <mergeCell ref="A15:B15"/>
    <mergeCell ref="A18:R18"/>
    <mergeCell ref="A19:A20"/>
    <mergeCell ref="B19:B20"/>
    <mergeCell ref="C19:C20"/>
    <mergeCell ref="G19:H19"/>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9"/>
  <sheetViews>
    <sheetView view="pageBreakPreview" zoomScale="90" zoomScaleNormal="100" zoomScaleSheetLayoutView="90" workbookViewId="0">
      <selection activeCell="J16" sqref="J16:K16"/>
    </sheetView>
  </sheetViews>
  <sheetFormatPr defaultRowHeight="12" x14ac:dyDescent="0.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x14ac:dyDescent="0.2">
      <c r="F2" s="44"/>
      <c r="G2" s="52"/>
      <c r="H2" s="52"/>
      <c r="I2" s="44"/>
    </row>
    <row r="3" spans="1:32" x14ac:dyDescent="0.2">
      <c r="F3" s="33"/>
      <c r="G3" s="33"/>
      <c r="H3" s="33"/>
      <c r="I3" s="33"/>
    </row>
    <row r="4" spans="1:32" ht="18.75" x14ac:dyDescent="0.2">
      <c r="A4" s="53" t="s">
        <v>58</v>
      </c>
      <c r="B4" s="53"/>
      <c r="C4" s="53"/>
      <c r="D4" s="53"/>
      <c r="E4" s="53"/>
      <c r="F4" s="53"/>
      <c r="G4" s="53"/>
      <c r="H4" s="53"/>
      <c r="I4" s="53"/>
      <c r="J4" s="53"/>
      <c r="K4" s="53"/>
      <c r="L4" s="53"/>
      <c r="M4" s="53"/>
      <c r="N4" s="53"/>
      <c r="O4" s="53"/>
      <c r="P4" s="53"/>
      <c r="Q4" s="53"/>
      <c r="R4" s="53"/>
      <c r="S4" s="53"/>
    </row>
    <row r="5" spans="1:32" ht="18.75" x14ac:dyDescent="0.3">
      <c r="A5" s="56" t="s">
        <v>71</v>
      </c>
      <c r="B5" s="56"/>
      <c r="C5" s="56"/>
      <c r="D5" s="56"/>
      <c r="E5" s="56"/>
      <c r="F5" s="56"/>
      <c r="G5" s="56"/>
      <c r="H5" s="56"/>
      <c r="I5" s="56"/>
      <c r="J5" s="56"/>
      <c r="K5" s="56"/>
      <c r="L5" s="56"/>
      <c r="M5" s="56"/>
      <c r="N5" s="56"/>
      <c r="O5" s="56"/>
      <c r="P5" s="56"/>
      <c r="Q5" s="56"/>
      <c r="R5" s="56"/>
      <c r="S5" s="56"/>
    </row>
    <row r="6" spans="1:32" ht="15.75" customHeight="1" x14ac:dyDescent="0.2"/>
    <row r="7" spans="1:32" ht="21.75" customHeight="1" x14ac:dyDescent="0.2">
      <c r="A7" s="54" t="s">
        <v>57</v>
      </c>
      <c r="B7" s="54"/>
      <c r="C7" s="54"/>
      <c r="D7" s="54"/>
      <c r="E7" s="54"/>
      <c r="F7" s="54"/>
      <c r="G7" s="54"/>
      <c r="H7" s="54"/>
      <c r="I7" s="54"/>
      <c r="J7" s="54"/>
      <c r="K7" s="54"/>
      <c r="L7" s="54"/>
      <c r="M7" s="54"/>
      <c r="N7" s="54"/>
      <c r="O7" s="54"/>
      <c r="P7" s="54"/>
      <c r="Q7" s="54"/>
      <c r="R7" s="54"/>
      <c r="S7" s="54"/>
    </row>
    <row r="8" spans="1:32" ht="15.75" customHeight="1" x14ac:dyDescent="0.2">
      <c r="A8" s="55" t="s">
        <v>56</v>
      </c>
      <c r="B8" s="55"/>
      <c r="C8" s="55"/>
      <c r="D8" s="55"/>
      <c r="E8" s="55"/>
      <c r="F8" s="55"/>
      <c r="G8" s="55"/>
      <c r="H8" s="55"/>
      <c r="I8" s="55"/>
      <c r="J8" s="55"/>
      <c r="K8" s="55"/>
      <c r="L8" s="55"/>
      <c r="M8" s="55"/>
      <c r="N8" s="55"/>
      <c r="O8" s="55"/>
      <c r="P8" s="55"/>
      <c r="Q8" s="55"/>
      <c r="R8" s="55"/>
      <c r="S8" s="55"/>
    </row>
    <row r="10" spans="1:32" ht="16.5" customHeight="1" x14ac:dyDescent="0.2">
      <c r="A10" s="54" t="s">
        <v>60</v>
      </c>
      <c r="B10" s="54"/>
      <c r="C10" s="54"/>
      <c r="D10" s="54"/>
      <c r="E10" s="54"/>
      <c r="F10" s="54"/>
      <c r="G10" s="54"/>
      <c r="H10" s="54"/>
      <c r="I10" s="54"/>
      <c r="J10" s="54"/>
      <c r="K10" s="54"/>
      <c r="L10" s="54"/>
      <c r="M10" s="54"/>
      <c r="N10" s="54"/>
      <c r="O10" s="54"/>
      <c r="P10" s="54"/>
      <c r="Q10" s="54"/>
      <c r="R10" s="54"/>
      <c r="S10" s="54"/>
    </row>
    <row r="11" spans="1:32" ht="15" customHeight="1" x14ac:dyDescent="0.2">
      <c r="A11" s="45"/>
      <c r="B11" s="45"/>
      <c r="C11" s="45"/>
      <c r="D11" s="45"/>
      <c r="E11" s="45"/>
      <c r="F11" s="45"/>
      <c r="G11" s="45"/>
      <c r="H11" s="45"/>
      <c r="I11" s="45"/>
      <c r="J11" s="37"/>
      <c r="K11" s="37"/>
      <c r="L11" s="37"/>
      <c r="M11" s="37"/>
      <c r="N11" s="37"/>
      <c r="O11" s="37"/>
      <c r="P11" s="45"/>
      <c r="Q11" s="45"/>
      <c r="R11" s="45"/>
      <c r="S11" s="45"/>
    </row>
    <row r="12" spans="1:32" s="33" customFormat="1" ht="15.75" customHeight="1" x14ac:dyDescent="0.3">
      <c r="A12" s="57" t="s">
        <v>70</v>
      </c>
      <c r="B12" s="57"/>
      <c r="C12" s="57"/>
      <c r="D12" s="57"/>
      <c r="E12" s="57"/>
      <c r="F12" s="57"/>
      <c r="G12" s="57"/>
      <c r="H12" s="57"/>
      <c r="I12" s="57"/>
      <c r="J12" s="57"/>
      <c r="K12" s="57"/>
      <c r="L12" s="57"/>
      <c r="M12" s="57"/>
      <c r="N12" s="57"/>
      <c r="O12" s="57"/>
      <c r="P12" s="57"/>
      <c r="Q12" s="57"/>
      <c r="R12" s="57"/>
      <c r="S12" s="57"/>
      <c r="T12" s="34"/>
      <c r="U12" s="34"/>
      <c r="V12" s="34"/>
      <c r="W12" s="34"/>
      <c r="X12" s="34"/>
      <c r="Y12" s="34"/>
      <c r="Z12" s="34"/>
      <c r="AA12" s="34"/>
      <c r="AB12" s="34"/>
      <c r="AC12" s="34"/>
      <c r="AD12" s="34"/>
      <c r="AE12" s="34"/>
      <c r="AF12" s="34"/>
    </row>
    <row r="13" spans="1:32" s="33" customFormat="1" ht="15.75" customHeight="1" x14ac:dyDescent="0.25">
      <c r="A13" s="58" t="s">
        <v>55</v>
      </c>
      <c r="B13" s="58"/>
      <c r="C13" s="58"/>
      <c r="D13" s="58"/>
      <c r="E13" s="58"/>
      <c r="F13" s="58"/>
      <c r="G13" s="58"/>
      <c r="H13" s="58"/>
      <c r="I13" s="58"/>
      <c r="J13" s="58"/>
      <c r="K13" s="58"/>
      <c r="L13" s="58"/>
      <c r="M13" s="58"/>
      <c r="N13" s="58"/>
      <c r="O13" s="58"/>
      <c r="P13" s="58"/>
      <c r="Q13" s="58"/>
      <c r="R13" s="58"/>
      <c r="S13" s="58"/>
      <c r="T13" s="35"/>
      <c r="U13" s="35"/>
      <c r="V13" s="35"/>
      <c r="W13" s="35"/>
      <c r="X13" s="35"/>
      <c r="Y13" s="35"/>
      <c r="Z13" s="35"/>
      <c r="AA13" s="35"/>
      <c r="AB13" s="35"/>
      <c r="AC13" s="35"/>
      <c r="AD13" s="35"/>
      <c r="AE13" s="35"/>
      <c r="AF13" s="35"/>
    </row>
    <row r="14" spans="1:32" s="33" customFormat="1" ht="15.75" customHeight="1" x14ac:dyDescent="0.3">
      <c r="A14" s="57"/>
      <c r="B14" s="57"/>
      <c r="C14" s="57"/>
      <c r="D14" s="57"/>
      <c r="E14" s="57"/>
      <c r="F14" s="57"/>
      <c r="G14" s="57"/>
      <c r="H14" s="57"/>
      <c r="I14" s="57"/>
      <c r="J14" s="57"/>
      <c r="K14" s="57"/>
      <c r="L14" s="57"/>
      <c r="M14" s="57"/>
      <c r="N14" s="57"/>
      <c r="O14" s="57"/>
      <c r="P14" s="57"/>
      <c r="Q14" s="57"/>
      <c r="R14" s="57"/>
      <c r="S14" s="57"/>
      <c r="T14" s="34"/>
      <c r="U14" s="34"/>
      <c r="V14" s="34"/>
      <c r="W14" s="34"/>
      <c r="X14" s="34"/>
      <c r="Y14" s="34"/>
      <c r="Z14" s="34"/>
      <c r="AA14" s="34"/>
      <c r="AB14" s="34"/>
      <c r="AC14" s="34"/>
      <c r="AD14" s="34"/>
      <c r="AE14" s="34"/>
      <c r="AF14" s="34"/>
    </row>
    <row r="15" spans="1:32" s="32" customFormat="1" ht="33.75" customHeight="1" x14ac:dyDescent="0.25">
      <c r="A15" s="49" t="s">
        <v>54</v>
      </c>
      <c r="B15" s="49" t="s">
        <v>53</v>
      </c>
      <c r="C15" s="49" t="s">
        <v>52</v>
      </c>
      <c r="D15" s="49" t="s">
        <v>51</v>
      </c>
      <c r="E15" s="49"/>
      <c r="F15" s="49"/>
      <c r="G15" s="49"/>
      <c r="H15" s="49"/>
      <c r="I15" s="49"/>
      <c r="J15" s="49"/>
      <c r="K15" s="49"/>
      <c r="L15" s="49"/>
      <c r="M15" s="49"/>
      <c r="N15" s="49"/>
      <c r="O15" s="49"/>
      <c r="P15" s="49"/>
      <c r="Q15" s="49"/>
      <c r="R15" s="49"/>
      <c r="S15" s="49"/>
    </row>
    <row r="16" spans="1:32" ht="205.5" customHeight="1" x14ac:dyDescent="0.2">
      <c r="A16" s="49"/>
      <c r="B16" s="49"/>
      <c r="C16" s="49"/>
      <c r="D16" s="49" t="s">
        <v>50</v>
      </c>
      <c r="E16" s="49"/>
      <c r="F16" s="49" t="s">
        <v>49</v>
      </c>
      <c r="G16" s="49"/>
      <c r="H16" s="49"/>
      <c r="I16" s="49"/>
      <c r="J16" s="49" t="s">
        <v>48</v>
      </c>
      <c r="K16" s="49"/>
      <c r="L16" s="49" t="s">
        <v>47</v>
      </c>
      <c r="M16" s="49"/>
      <c r="N16" s="49" t="s">
        <v>46</v>
      </c>
      <c r="O16" s="49"/>
      <c r="P16" s="49" t="s">
        <v>45</v>
      </c>
      <c r="Q16" s="49"/>
      <c r="R16" s="49" t="s">
        <v>44</v>
      </c>
      <c r="S16" s="49"/>
    </row>
    <row r="17" spans="1:19" s="31" customFormat="1" ht="192" customHeight="1" x14ac:dyDescent="0.2">
      <c r="A17" s="49"/>
      <c r="B17" s="49"/>
      <c r="C17" s="49"/>
      <c r="D17" s="50" t="s">
        <v>40</v>
      </c>
      <c r="E17" s="50"/>
      <c r="F17" s="50" t="s">
        <v>43</v>
      </c>
      <c r="G17" s="50"/>
      <c r="H17" s="50" t="s">
        <v>42</v>
      </c>
      <c r="I17" s="50"/>
      <c r="J17" s="50" t="s">
        <v>40</v>
      </c>
      <c r="K17" s="50"/>
      <c r="L17" s="50" t="s">
        <v>40</v>
      </c>
      <c r="M17" s="50"/>
      <c r="N17" s="50" t="s">
        <v>40</v>
      </c>
      <c r="O17" s="50"/>
      <c r="P17" s="50" t="s">
        <v>41</v>
      </c>
      <c r="Q17" s="50"/>
      <c r="R17" s="50" t="s">
        <v>40</v>
      </c>
      <c r="S17" s="50"/>
    </row>
    <row r="18" spans="1:19" ht="128.25" customHeight="1" x14ac:dyDescent="0.2">
      <c r="A18" s="49"/>
      <c r="B18" s="49"/>
      <c r="C18" s="49"/>
      <c r="D18" s="30" t="s">
        <v>39</v>
      </c>
      <c r="E18" s="30" t="s">
        <v>38</v>
      </c>
      <c r="F18" s="30" t="s">
        <v>39</v>
      </c>
      <c r="G18" s="30" t="s">
        <v>38</v>
      </c>
      <c r="H18" s="30" t="s">
        <v>39</v>
      </c>
      <c r="I18" s="30" t="s">
        <v>38</v>
      </c>
      <c r="J18" s="30" t="s">
        <v>39</v>
      </c>
      <c r="K18" s="30" t="s">
        <v>38</v>
      </c>
      <c r="L18" s="30" t="s">
        <v>39</v>
      </c>
      <c r="M18" s="30" t="s">
        <v>38</v>
      </c>
      <c r="N18" s="30" t="s">
        <v>39</v>
      </c>
      <c r="O18" s="30" t="s">
        <v>38</v>
      </c>
      <c r="P18" s="30" t="s">
        <v>39</v>
      </c>
      <c r="Q18" s="30" t="s">
        <v>38</v>
      </c>
      <c r="R18" s="30" t="s">
        <v>39</v>
      </c>
      <c r="S18" s="30" t="s">
        <v>38</v>
      </c>
    </row>
    <row r="19" spans="1:19" s="16" customFormat="1" ht="15.75" x14ac:dyDescent="0.25">
      <c r="A19" s="28">
        <v>1</v>
      </c>
      <c r="B19" s="29">
        <v>2</v>
      </c>
      <c r="C19" s="28">
        <v>3</v>
      </c>
      <c r="D19" s="27" t="s">
        <v>37</v>
      </c>
      <c r="E19" s="27" t="s">
        <v>36</v>
      </c>
      <c r="F19" s="27" t="s">
        <v>35</v>
      </c>
      <c r="G19" s="27" t="s">
        <v>34</v>
      </c>
      <c r="H19" s="27" t="s">
        <v>33</v>
      </c>
      <c r="I19" s="27" t="s">
        <v>32</v>
      </c>
      <c r="J19" s="27" t="s">
        <v>31</v>
      </c>
      <c r="K19" s="27" t="s">
        <v>30</v>
      </c>
      <c r="L19" s="27" t="s">
        <v>29</v>
      </c>
      <c r="M19" s="27" t="s">
        <v>28</v>
      </c>
      <c r="N19" s="27" t="s">
        <v>27</v>
      </c>
      <c r="O19" s="27" t="s">
        <v>26</v>
      </c>
      <c r="P19" s="27" t="s">
        <v>25</v>
      </c>
      <c r="Q19" s="27" t="s">
        <v>24</v>
      </c>
      <c r="R19" s="27" t="s">
        <v>23</v>
      </c>
      <c r="S19" s="27" t="s">
        <v>22</v>
      </c>
    </row>
    <row r="20" spans="1:19" s="16" customFormat="1" ht="31.5" x14ac:dyDescent="0.25">
      <c r="A20" s="26" t="s">
        <v>21</v>
      </c>
      <c r="B20" s="25" t="s">
        <v>20</v>
      </c>
      <c r="C20" s="24"/>
      <c r="D20" s="65">
        <f>SUM(D21:D23)</f>
        <v>0</v>
      </c>
      <c r="E20" s="65">
        <f>SUM(E21:E23)</f>
        <v>0</v>
      </c>
      <c r="F20" s="65">
        <f>SUM(F21:F23)</f>
        <v>0</v>
      </c>
      <c r="G20" s="65">
        <f>SUM(G21:G23)</f>
        <v>0</v>
      </c>
      <c r="H20" s="65">
        <f>SUM(H21:H23)</f>
        <v>0.25</v>
      </c>
      <c r="I20" s="65">
        <f>SUM(I21:I23)</f>
        <v>0</v>
      </c>
      <c r="J20" s="65">
        <f>SUM(J21:J23)</f>
        <v>0</v>
      </c>
      <c r="K20" s="65">
        <f>SUM(K21:K23)</f>
        <v>0</v>
      </c>
      <c r="L20" s="65">
        <f>SUM(L21:L23)</f>
        <v>0</v>
      </c>
      <c r="M20" s="65">
        <f>SUM(M21:M23)</f>
        <v>0</v>
      </c>
      <c r="N20" s="65">
        <f>SUM(N21:N23)</f>
        <v>0</v>
      </c>
      <c r="O20" s="65">
        <f>SUM(O21:O23)</f>
        <v>0</v>
      </c>
      <c r="P20" s="65">
        <f>SUM(P21:P23)</f>
        <v>0</v>
      </c>
      <c r="Q20" s="65">
        <f>SUM(Q21:Q23)</f>
        <v>0</v>
      </c>
      <c r="R20" s="65">
        <f>SUM(R21:R23)</f>
        <v>0</v>
      </c>
      <c r="S20" s="65"/>
    </row>
    <row r="21" spans="1:19" s="16" customFormat="1" ht="31.5" x14ac:dyDescent="0.25">
      <c r="A21" s="15" t="s">
        <v>19</v>
      </c>
      <c r="B21" s="14" t="s">
        <v>18</v>
      </c>
      <c r="C21" s="13"/>
      <c r="D21" s="64">
        <f>D24</f>
        <v>0</v>
      </c>
      <c r="E21" s="64">
        <f>E24</f>
        <v>0</v>
      </c>
      <c r="F21" s="64">
        <f>F24</f>
        <v>0</v>
      </c>
      <c r="G21" s="64">
        <f>G24</f>
        <v>0</v>
      </c>
      <c r="H21" s="64">
        <f>H24</f>
        <v>0</v>
      </c>
      <c r="I21" s="64">
        <f>I24</f>
        <v>0</v>
      </c>
      <c r="J21" s="64">
        <f>J24</f>
        <v>0</v>
      </c>
      <c r="K21" s="64">
        <f>K24</f>
        <v>0</v>
      </c>
      <c r="L21" s="64">
        <f>L24</f>
        <v>0</v>
      </c>
      <c r="M21" s="64">
        <f>M24</f>
        <v>0</v>
      </c>
      <c r="N21" s="64">
        <f>N24</f>
        <v>0</v>
      </c>
      <c r="O21" s="64">
        <f>O24</f>
        <v>0</v>
      </c>
      <c r="P21" s="64">
        <f>P24</f>
        <v>0</v>
      </c>
      <c r="Q21" s="64">
        <f>Q24</f>
        <v>0</v>
      </c>
      <c r="R21" s="64">
        <f>R24</f>
        <v>0</v>
      </c>
      <c r="S21" s="64">
        <f>S24</f>
        <v>0</v>
      </c>
    </row>
    <row r="22" spans="1:19" s="16" customFormat="1" ht="31.5" x14ac:dyDescent="0.25">
      <c r="A22" s="15" t="s">
        <v>17</v>
      </c>
      <c r="B22" s="14" t="s">
        <v>16</v>
      </c>
      <c r="C22" s="13"/>
      <c r="D22" s="64">
        <f>D26</f>
        <v>0</v>
      </c>
      <c r="E22" s="64">
        <f>E26</f>
        <v>0</v>
      </c>
      <c r="F22" s="64">
        <f>F26</f>
        <v>0</v>
      </c>
      <c r="G22" s="64">
        <f>G26</f>
        <v>0</v>
      </c>
      <c r="H22" s="64">
        <f>H26</f>
        <v>0</v>
      </c>
      <c r="I22" s="64">
        <f>I26</f>
        <v>0</v>
      </c>
      <c r="J22" s="64">
        <f>J26</f>
        <v>0</v>
      </c>
      <c r="K22" s="64">
        <f>K26</f>
        <v>0</v>
      </c>
      <c r="L22" s="64">
        <f>L26</f>
        <v>0</v>
      </c>
      <c r="M22" s="64">
        <f>M26</f>
        <v>0</v>
      </c>
      <c r="N22" s="64">
        <f>N26</f>
        <v>0</v>
      </c>
      <c r="O22" s="64">
        <f>O26</f>
        <v>0</v>
      </c>
      <c r="P22" s="64">
        <f>P26</f>
        <v>0</v>
      </c>
      <c r="Q22" s="64">
        <f>Q26</f>
        <v>0</v>
      </c>
      <c r="R22" s="64">
        <f>R26</f>
        <v>0</v>
      </c>
      <c r="S22" s="64">
        <f>S26</f>
        <v>0</v>
      </c>
    </row>
    <row r="23" spans="1:19" s="16" customFormat="1" ht="31.5" x14ac:dyDescent="0.25">
      <c r="A23" s="15" t="s">
        <v>15</v>
      </c>
      <c r="B23" s="14" t="s">
        <v>14</v>
      </c>
      <c r="C23" s="13"/>
      <c r="D23" s="64">
        <f>D30</f>
        <v>0</v>
      </c>
      <c r="E23" s="64">
        <f>E30</f>
        <v>0</v>
      </c>
      <c r="F23" s="64">
        <f>F30</f>
        <v>0</v>
      </c>
      <c r="G23" s="64">
        <f>G30</f>
        <v>0</v>
      </c>
      <c r="H23" s="64">
        <f>H30</f>
        <v>0.25</v>
      </c>
      <c r="I23" s="64">
        <f>I30</f>
        <v>0</v>
      </c>
      <c r="J23" s="64">
        <f>J30</f>
        <v>0</v>
      </c>
      <c r="K23" s="64">
        <f>K30</f>
        <v>0</v>
      </c>
      <c r="L23" s="64">
        <f>L30</f>
        <v>0</v>
      </c>
      <c r="M23" s="64">
        <f>M30</f>
        <v>0</v>
      </c>
      <c r="N23" s="64">
        <f>N30</f>
        <v>0</v>
      </c>
      <c r="O23" s="64">
        <f>O30</f>
        <v>0</v>
      </c>
      <c r="P23" s="64">
        <f>P30</f>
        <v>0</v>
      </c>
      <c r="Q23" s="64">
        <f>Q30</f>
        <v>0</v>
      </c>
      <c r="R23" s="64">
        <f>R30</f>
        <v>0</v>
      </c>
      <c r="S23" s="64">
        <f>S30</f>
        <v>0</v>
      </c>
    </row>
    <row r="24" spans="1:19" s="16" customFormat="1" ht="31.5" x14ac:dyDescent="0.25">
      <c r="A24" s="10">
        <v>0</v>
      </c>
      <c r="B24" s="18" t="s">
        <v>13</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x14ac:dyDescent="0.25">
      <c r="A25" s="10">
        <v>0</v>
      </c>
      <c r="B25" s="18" t="str">
        <f>'[1]1(2017)'!B25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x14ac:dyDescent="0.25">
      <c r="A26" s="15" t="s">
        <v>11</v>
      </c>
      <c r="B26" s="14" t="s">
        <v>10</v>
      </c>
      <c r="C26" s="13"/>
      <c r="D26" s="12">
        <f>D27</f>
        <v>0</v>
      </c>
      <c r="E26" s="12">
        <f>E27</f>
        <v>0</v>
      </c>
      <c r="F26" s="12">
        <f>F27</f>
        <v>0</v>
      </c>
      <c r="G26" s="12">
        <f>G27</f>
        <v>0</v>
      </c>
      <c r="H26" s="12">
        <f>H27</f>
        <v>0</v>
      </c>
      <c r="I26" s="12">
        <f>I27</f>
        <v>0</v>
      </c>
      <c r="J26" s="12">
        <f>J27</f>
        <v>0</v>
      </c>
      <c r="K26" s="12">
        <f>K27</f>
        <v>0</v>
      </c>
      <c r="L26" s="12">
        <f>L27</f>
        <v>0</v>
      </c>
      <c r="M26" s="12">
        <f>M27</f>
        <v>0</v>
      </c>
      <c r="N26" s="12">
        <f>N27</f>
        <v>0</v>
      </c>
      <c r="O26" s="12">
        <f>O27</f>
        <v>0</v>
      </c>
      <c r="P26" s="12">
        <f>P27</f>
        <v>0</v>
      </c>
      <c r="Q26" s="12">
        <f>Q27</f>
        <v>0</v>
      </c>
      <c r="R26" s="12">
        <f>R27</f>
        <v>0</v>
      </c>
      <c r="S26" s="12">
        <f>S27</f>
        <v>0</v>
      </c>
    </row>
    <row r="27" spans="1:19" s="16" customFormat="1" ht="31.5" x14ac:dyDescent="0.25">
      <c r="A27" s="15" t="s">
        <v>9</v>
      </c>
      <c r="B27" s="14" t="s">
        <v>8</v>
      </c>
      <c r="C27" s="13"/>
      <c r="D27" s="12">
        <f>SUM(D28)</f>
        <v>0</v>
      </c>
      <c r="E27" s="12">
        <f>SUM(E28)</f>
        <v>0</v>
      </c>
      <c r="F27" s="12">
        <f>SUM(F28)</f>
        <v>0</v>
      </c>
      <c r="G27" s="12">
        <f>SUM(G28)</f>
        <v>0</v>
      </c>
      <c r="H27" s="12">
        <f>SUM(H28)</f>
        <v>0</v>
      </c>
      <c r="I27" s="12">
        <f>SUM(I28)</f>
        <v>0</v>
      </c>
      <c r="J27" s="12">
        <f>SUM(J28)</f>
        <v>0</v>
      </c>
      <c r="K27" s="12">
        <f>SUM(K28)</f>
        <v>0</v>
      </c>
      <c r="L27" s="12">
        <f>SUM(L28)</f>
        <v>0</v>
      </c>
      <c r="M27" s="12">
        <f>SUM(M28)</f>
        <v>0</v>
      </c>
      <c r="N27" s="12">
        <f>SUM(N28)</f>
        <v>0</v>
      </c>
      <c r="O27" s="12">
        <f>SUM(O28)</f>
        <v>0</v>
      </c>
      <c r="P27" s="12">
        <f>SUM(P28)</f>
        <v>0</v>
      </c>
      <c r="Q27" s="12">
        <f>SUM(Q28)</f>
        <v>0</v>
      </c>
      <c r="R27" s="12">
        <f>SUM(R28)</f>
        <v>0</v>
      </c>
      <c r="S27" s="12">
        <f>SUM(S28)</f>
        <v>0</v>
      </c>
    </row>
    <row r="28" spans="1:19" s="16" customFormat="1" ht="141.75" x14ac:dyDescent="0.25">
      <c r="A28" s="10" t="s">
        <v>7</v>
      </c>
      <c r="B28" s="18" t="s">
        <v>6</v>
      </c>
      <c r="C28" s="11" t="s">
        <v>69</v>
      </c>
      <c r="D28" s="17">
        <v>0</v>
      </c>
      <c r="E28" s="17">
        <v>0</v>
      </c>
      <c r="F28" s="41" t="s">
        <v>68</v>
      </c>
      <c r="G28" s="17">
        <v>0</v>
      </c>
      <c r="H28" s="17">
        <v>0</v>
      </c>
      <c r="I28" s="17">
        <v>0</v>
      </c>
      <c r="J28" s="17">
        <v>0</v>
      </c>
      <c r="K28" s="17">
        <v>0</v>
      </c>
      <c r="L28" s="17">
        <v>0</v>
      </c>
      <c r="M28" s="17">
        <v>0</v>
      </c>
      <c r="N28" s="17">
        <v>0</v>
      </c>
      <c r="O28" s="17">
        <v>0</v>
      </c>
      <c r="P28" s="17">
        <v>0</v>
      </c>
      <c r="Q28" s="17">
        <v>0</v>
      </c>
      <c r="R28" s="17">
        <v>0</v>
      </c>
      <c r="S28" s="17">
        <v>0</v>
      </c>
    </row>
    <row r="29" spans="1:19" s="16" customFormat="1" ht="15.75" hidden="1" x14ac:dyDescent="0.25">
      <c r="A29" s="10"/>
      <c r="B29" s="63"/>
      <c r="C29" s="62"/>
      <c r="D29" s="17"/>
      <c r="E29" s="17"/>
      <c r="F29" s="17"/>
      <c r="G29" s="17"/>
      <c r="H29" s="17"/>
      <c r="I29" s="17"/>
      <c r="J29" s="17"/>
      <c r="K29" s="17"/>
      <c r="L29" s="17"/>
      <c r="M29" s="17"/>
      <c r="N29" s="17"/>
      <c r="O29" s="17"/>
      <c r="P29" s="17"/>
      <c r="Q29" s="17"/>
      <c r="R29" s="17"/>
      <c r="S29" s="17"/>
    </row>
    <row r="30" spans="1:19" ht="31.5" x14ac:dyDescent="0.2">
      <c r="A30" s="15" t="s">
        <v>4</v>
      </c>
      <c r="B30" s="14" t="s">
        <v>3</v>
      </c>
      <c r="C30" s="13"/>
      <c r="D30" s="12">
        <f>SUM(D31:D31)</f>
        <v>0</v>
      </c>
      <c r="E30" s="12">
        <f>SUM(E31:E31)</f>
        <v>0</v>
      </c>
      <c r="F30" s="12">
        <f>SUM(F31:F31)</f>
        <v>0</v>
      </c>
      <c r="G30" s="12">
        <f>SUM(G31:G31)</f>
        <v>0</v>
      </c>
      <c r="H30" s="12">
        <f>SUM(H31:H31)</f>
        <v>0.25</v>
      </c>
      <c r="I30" s="12">
        <f>SUM(I31:I31)</f>
        <v>0</v>
      </c>
      <c r="J30" s="12">
        <f>SUM(J31:J31)</f>
        <v>0</v>
      </c>
      <c r="K30" s="12">
        <f>SUM(K31:K31)</f>
        <v>0</v>
      </c>
      <c r="L30" s="12">
        <f>SUM(L31:L31)</f>
        <v>0</v>
      </c>
      <c r="M30" s="12">
        <f>SUM(M31:M31)</f>
        <v>0</v>
      </c>
      <c r="N30" s="12">
        <f>SUM(N31:N31)</f>
        <v>0</v>
      </c>
      <c r="O30" s="12">
        <f>SUM(O31:O31)</f>
        <v>0</v>
      </c>
      <c r="P30" s="12">
        <f>SUM(P31:P31)</f>
        <v>0</v>
      </c>
      <c r="Q30" s="12">
        <f>SUM(Q31:Q31)</f>
        <v>0</v>
      </c>
      <c r="R30" s="12">
        <f>SUM(R31:R31)</f>
        <v>0</v>
      </c>
      <c r="S30" s="12">
        <f>SUM(S31:S31)</f>
        <v>0</v>
      </c>
    </row>
    <row r="31" spans="1:19" ht="63" x14ac:dyDescent="0.2">
      <c r="A31" s="10" t="s">
        <v>2</v>
      </c>
      <c r="B31" s="39" t="s">
        <v>67</v>
      </c>
      <c r="C31" s="9" t="s">
        <v>66</v>
      </c>
      <c r="D31" s="17">
        <v>0</v>
      </c>
      <c r="E31" s="17">
        <v>0</v>
      </c>
      <c r="F31" s="61">
        <v>0</v>
      </c>
      <c r="G31" s="61">
        <v>0</v>
      </c>
      <c r="H31" s="41">
        <v>0.25</v>
      </c>
      <c r="I31" s="17">
        <v>0</v>
      </c>
      <c r="J31" s="61">
        <v>0</v>
      </c>
      <c r="K31" s="61">
        <v>0</v>
      </c>
      <c r="L31" s="61">
        <v>0</v>
      </c>
      <c r="M31" s="61">
        <v>0</v>
      </c>
      <c r="N31" s="61">
        <v>0</v>
      </c>
      <c r="O31" s="61">
        <v>0</v>
      </c>
      <c r="P31" s="17">
        <v>0</v>
      </c>
      <c r="Q31" s="17">
        <v>0</v>
      </c>
      <c r="R31" s="61">
        <v>0</v>
      </c>
      <c r="S31" s="61">
        <v>0</v>
      </c>
    </row>
    <row r="34" spans="2:11" s="2" customFormat="1" ht="15.75" x14ac:dyDescent="0.25">
      <c r="B34" s="60" t="s">
        <v>65</v>
      </c>
      <c r="C34" s="60"/>
      <c r="D34" s="60"/>
      <c r="F34" s="3"/>
      <c r="G34" s="3"/>
      <c r="H34" s="3"/>
      <c r="I34" s="3"/>
      <c r="J34" s="3"/>
      <c r="K34" s="3"/>
    </row>
    <row r="35" spans="2:11" s="2" customFormat="1" ht="15" x14ac:dyDescent="0.25">
      <c r="B35" s="3"/>
      <c r="C35" s="3"/>
      <c r="D35" s="3"/>
      <c r="E35" s="3"/>
      <c r="F35" s="3"/>
      <c r="G35" s="3"/>
      <c r="H35" s="3"/>
      <c r="I35" s="3"/>
      <c r="J35" s="3"/>
      <c r="K35" s="3"/>
    </row>
    <row r="36" spans="2:11" s="2" customFormat="1" ht="15" x14ac:dyDescent="0.25">
      <c r="B36" s="3"/>
      <c r="C36" s="3"/>
      <c r="D36" s="3"/>
      <c r="E36" s="3"/>
      <c r="F36" s="3"/>
      <c r="G36" s="3"/>
      <c r="H36" s="3"/>
      <c r="I36" s="3"/>
      <c r="J36" s="3"/>
      <c r="K36" s="3"/>
    </row>
    <row r="37" spans="2:11" s="2" customFormat="1" ht="15" x14ac:dyDescent="0.25">
      <c r="B37" s="3"/>
      <c r="C37" s="3"/>
      <c r="D37" s="3"/>
      <c r="E37" s="3"/>
      <c r="F37" s="3"/>
      <c r="G37" s="3"/>
      <c r="H37" s="3"/>
      <c r="I37" s="3"/>
      <c r="J37" s="3"/>
      <c r="K37" s="3"/>
    </row>
    <row r="38" spans="2:11" s="2" customFormat="1" ht="15.75" x14ac:dyDescent="0.25">
      <c r="B38" s="59" t="s">
        <v>63</v>
      </c>
      <c r="C38" s="59"/>
      <c r="D38" s="4"/>
      <c r="E38" s="4"/>
      <c r="F38" s="4"/>
      <c r="G38" s="4"/>
      <c r="H38" s="3"/>
      <c r="I38" s="3"/>
      <c r="J38" s="3"/>
      <c r="K38" s="3"/>
    </row>
    <row r="39" spans="2:11" s="2" customFormat="1" ht="15" x14ac:dyDescent="0.25">
      <c r="B39" s="3"/>
      <c r="C39" s="3"/>
      <c r="D39" s="3"/>
      <c r="E39" s="3"/>
      <c r="F39" s="3"/>
      <c r="G39" s="3"/>
      <c r="H39" s="3"/>
      <c r="I39" s="3"/>
      <c r="J39" s="3"/>
      <c r="K39" s="3"/>
    </row>
  </sheetData>
  <mergeCells count="28">
    <mergeCell ref="L16:M16"/>
    <mergeCell ref="N16:O16"/>
    <mergeCell ref="P16:Q16"/>
    <mergeCell ref="R16:S16"/>
    <mergeCell ref="D17:E17"/>
    <mergeCell ref="F17:G17"/>
    <mergeCell ref="H17:I17"/>
    <mergeCell ref="J17:K17"/>
    <mergeCell ref="L17:M17"/>
    <mergeCell ref="A15:A18"/>
    <mergeCell ref="B15:B18"/>
    <mergeCell ref="C15:C18"/>
    <mergeCell ref="D15:S15"/>
    <mergeCell ref="D16:E16"/>
    <mergeCell ref="F16:I16"/>
    <mergeCell ref="J16:K16"/>
    <mergeCell ref="P17:Q17"/>
    <mergeCell ref="R17:S17"/>
    <mergeCell ref="N17:O17"/>
    <mergeCell ref="A14:S14"/>
    <mergeCell ref="A12:S12"/>
    <mergeCell ref="A13:S13"/>
    <mergeCell ref="A10:S10"/>
    <mergeCell ref="G2:H2"/>
    <mergeCell ref="A4:S4"/>
    <mergeCell ref="A5:S5"/>
    <mergeCell ref="A7:S7"/>
    <mergeCell ref="A8:S8"/>
  </mergeCells>
  <pageMargins left="0.70866141732283472" right="0.70866141732283472" top="0.74803149606299213" bottom="0.74803149606299213" header="0.31496062992125984" footer="0.31496062992125984"/>
  <pageSetup paperSize="9"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9"/>
  <sheetViews>
    <sheetView view="pageBreakPreview" topLeftCell="A2" zoomScale="90" zoomScaleNormal="100" zoomScaleSheetLayoutView="90" workbookViewId="0">
      <selection activeCell="X28" sqref="X28"/>
    </sheetView>
  </sheetViews>
  <sheetFormatPr defaultRowHeight="12" x14ac:dyDescent="0.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x14ac:dyDescent="0.2">
      <c r="F2" s="44"/>
      <c r="G2" s="52"/>
      <c r="H2" s="52"/>
      <c r="I2" s="44"/>
    </row>
    <row r="3" spans="1:32" x14ac:dyDescent="0.2">
      <c r="F3" s="33"/>
      <c r="G3" s="33"/>
      <c r="H3" s="33"/>
      <c r="I3" s="33"/>
    </row>
    <row r="4" spans="1:32" ht="18.75" x14ac:dyDescent="0.2">
      <c r="A4" s="53" t="s">
        <v>58</v>
      </c>
      <c r="B4" s="53"/>
      <c r="C4" s="53"/>
      <c r="D4" s="53"/>
      <c r="E4" s="53"/>
      <c r="F4" s="53"/>
      <c r="G4" s="53"/>
      <c r="H4" s="53"/>
      <c r="I4" s="53"/>
      <c r="J4" s="53"/>
      <c r="K4" s="53"/>
      <c r="L4" s="53"/>
      <c r="M4" s="53"/>
      <c r="N4" s="53"/>
      <c r="O4" s="53"/>
      <c r="P4" s="53"/>
      <c r="Q4" s="53"/>
      <c r="R4" s="53"/>
      <c r="S4" s="53"/>
    </row>
    <row r="5" spans="1:32" ht="18.75" x14ac:dyDescent="0.3">
      <c r="A5" s="56" t="s">
        <v>80</v>
      </c>
      <c r="B5" s="56"/>
      <c r="C5" s="56"/>
      <c r="D5" s="56"/>
      <c r="E5" s="56"/>
      <c r="F5" s="56"/>
      <c r="G5" s="56"/>
      <c r="H5" s="56"/>
      <c r="I5" s="56"/>
      <c r="J5" s="56"/>
      <c r="K5" s="56"/>
      <c r="L5" s="56"/>
      <c r="M5" s="56"/>
      <c r="N5" s="56"/>
      <c r="O5" s="56"/>
      <c r="P5" s="56"/>
      <c r="Q5" s="56"/>
      <c r="R5" s="56"/>
      <c r="S5" s="56"/>
    </row>
    <row r="6" spans="1:32" ht="15.75" customHeight="1" x14ac:dyDescent="0.2"/>
    <row r="7" spans="1:32" ht="21.75" customHeight="1" x14ac:dyDescent="0.2">
      <c r="A7" s="54" t="s">
        <v>57</v>
      </c>
      <c r="B7" s="54"/>
      <c r="C7" s="54"/>
      <c r="D7" s="54"/>
      <c r="E7" s="54"/>
      <c r="F7" s="54"/>
      <c r="G7" s="54"/>
      <c r="H7" s="54"/>
      <c r="I7" s="54"/>
      <c r="J7" s="54"/>
      <c r="K7" s="54"/>
      <c r="L7" s="54"/>
      <c r="M7" s="54"/>
      <c r="N7" s="54"/>
      <c r="O7" s="54"/>
      <c r="P7" s="54"/>
      <c r="Q7" s="54"/>
      <c r="R7" s="54"/>
      <c r="S7" s="54"/>
    </row>
    <row r="8" spans="1:32" ht="15.75" customHeight="1" x14ac:dyDescent="0.2">
      <c r="A8" s="55" t="s">
        <v>56</v>
      </c>
      <c r="B8" s="55"/>
      <c r="C8" s="55"/>
      <c r="D8" s="55"/>
      <c r="E8" s="55"/>
      <c r="F8" s="55"/>
      <c r="G8" s="55"/>
      <c r="H8" s="55"/>
      <c r="I8" s="55"/>
      <c r="J8" s="55"/>
      <c r="K8" s="55"/>
      <c r="L8" s="55"/>
      <c r="M8" s="55"/>
      <c r="N8" s="55"/>
      <c r="O8" s="55"/>
      <c r="P8" s="55"/>
      <c r="Q8" s="55"/>
      <c r="R8" s="55"/>
      <c r="S8" s="55"/>
    </row>
    <row r="10" spans="1:32" ht="16.5" customHeight="1" x14ac:dyDescent="0.2">
      <c r="A10" s="54" t="s">
        <v>60</v>
      </c>
      <c r="B10" s="54"/>
      <c r="C10" s="54"/>
      <c r="D10" s="54"/>
      <c r="E10" s="54"/>
      <c r="F10" s="54"/>
      <c r="G10" s="54"/>
      <c r="H10" s="54"/>
      <c r="I10" s="54"/>
      <c r="J10" s="54"/>
      <c r="K10" s="54"/>
      <c r="L10" s="54"/>
      <c r="M10" s="54"/>
      <c r="N10" s="54"/>
      <c r="O10" s="54"/>
      <c r="P10" s="54"/>
      <c r="Q10" s="54"/>
      <c r="R10" s="54"/>
      <c r="S10" s="54"/>
    </row>
    <row r="11" spans="1:32" ht="15" customHeight="1" x14ac:dyDescent="0.2">
      <c r="A11" s="45"/>
      <c r="B11" s="45"/>
      <c r="C11" s="45"/>
      <c r="D11" s="45"/>
      <c r="E11" s="45"/>
      <c r="F11" s="45"/>
      <c r="G11" s="45"/>
      <c r="H11" s="45"/>
      <c r="I11" s="45"/>
      <c r="J11" s="37"/>
      <c r="K11" s="37"/>
      <c r="L11" s="37"/>
      <c r="M11" s="37"/>
      <c r="N11" s="37"/>
      <c r="O11" s="37"/>
      <c r="P11" s="45"/>
      <c r="Q11" s="45"/>
      <c r="R11" s="45"/>
      <c r="S11" s="45"/>
    </row>
    <row r="12" spans="1:32" s="33" customFormat="1" ht="15.75" customHeight="1" x14ac:dyDescent="0.3">
      <c r="A12" s="57" t="s">
        <v>79</v>
      </c>
      <c r="B12" s="57"/>
      <c r="C12" s="57"/>
      <c r="D12" s="57"/>
      <c r="E12" s="57"/>
      <c r="F12" s="57"/>
      <c r="G12" s="57"/>
      <c r="H12" s="57"/>
      <c r="I12" s="57"/>
      <c r="J12" s="57"/>
      <c r="K12" s="57"/>
      <c r="L12" s="57"/>
      <c r="M12" s="57"/>
      <c r="N12" s="57"/>
      <c r="O12" s="57"/>
      <c r="P12" s="57"/>
      <c r="Q12" s="57"/>
      <c r="R12" s="57"/>
      <c r="S12" s="57"/>
      <c r="T12" s="34"/>
      <c r="U12" s="34"/>
      <c r="V12" s="34"/>
      <c r="W12" s="34"/>
      <c r="X12" s="34"/>
      <c r="Y12" s="34"/>
      <c r="Z12" s="34"/>
      <c r="AA12" s="34"/>
      <c r="AB12" s="34"/>
      <c r="AC12" s="34"/>
      <c r="AD12" s="34"/>
      <c r="AE12" s="34"/>
      <c r="AF12" s="34"/>
    </row>
    <row r="13" spans="1:32" s="33" customFormat="1" ht="15.75" customHeight="1" x14ac:dyDescent="0.25">
      <c r="A13" s="58" t="s">
        <v>55</v>
      </c>
      <c r="B13" s="58"/>
      <c r="C13" s="58"/>
      <c r="D13" s="58"/>
      <c r="E13" s="58"/>
      <c r="F13" s="58"/>
      <c r="G13" s="58"/>
      <c r="H13" s="58"/>
      <c r="I13" s="58"/>
      <c r="J13" s="58"/>
      <c r="K13" s="58"/>
      <c r="L13" s="58"/>
      <c r="M13" s="58"/>
      <c r="N13" s="58"/>
      <c r="O13" s="58"/>
      <c r="P13" s="58"/>
      <c r="Q13" s="58"/>
      <c r="R13" s="58"/>
      <c r="S13" s="58"/>
      <c r="T13" s="35"/>
      <c r="U13" s="35"/>
      <c r="V13" s="35"/>
      <c r="W13" s="35"/>
      <c r="X13" s="35"/>
      <c r="Y13" s="35"/>
      <c r="Z13" s="35"/>
      <c r="AA13" s="35"/>
      <c r="AB13" s="35"/>
      <c r="AC13" s="35"/>
      <c r="AD13" s="35"/>
      <c r="AE13" s="35"/>
      <c r="AF13" s="35"/>
    </row>
    <row r="14" spans="1:32" s="33" customFormat="1" ht="15.75" customHeight="1" x14ac:dyDescent="0.3">
      <c r="A14" s="57"/>
      <c r="B14" s="57"/>
      <c r="C14" s="57"/>
      <c r="D14" s="57"/>
      <c r="E14" s="57"/>
      <c r="F14" s="57"/>
      <c r="G14" s="57"/>
      <c r="H14" s="57"/>
      <c r="I14" s="57"/>
      <c r="J14" s="57"/>
      <c r="K14" s="57"/>
      <c r="L14" s="57"/>
      <c r="M14" s="57"/>
      <c r="N14" s="57"/>
      <c r="O14" s="57"/>
      <c r="P14" s="57"/>
      <c r="Q14" s="57"/>
      <c r="R14" s="57"/>
      <c r="S14" s="57"/>
      <c r="T14" s="34"/>
      <c r="U14" s="34"/>
      <c r="V14" s="34"/>
      <c r="W14" s="34"/>
      <c r="X14" s="34"/>
      <c r="Y14" s="34"/>
      <c r="Z14" s="34"/>
      <c r="AA14" s="34"/>
      <c r="AB14" s="34"/>
      <c r="AC14" s="34"/>
      <c r="AD14" s="34"/>
      <c r="AE14" s="34"/>
      <c r="AF14" s="34"/>
    </row>
    <row r="15" spans="1:32" s="32" customFormat="1" ht="33.75" customHeight="1" x14ac:dyDescent="0.25">
      <c r="A15" s="49" t="s">
        <v>54</v>
      </c>
      <c r="B15" s="49" t="s">
        <v>53</v>
      </c>
      <c r="C15" s="49" t="s">
        <v>52</v>
      </c>
      <c r="D15" s="49" t="s">
        <v>51</v>
      </c>
      <c r="E15" s="49"/>
      <c r="F15" s="49"/>
      <c r="G15" s="49"/>
      <c r="H15" s="49"/>
      <c r="I15" s="49"/>
      <c r="J15" s="49"/>
      <c r="K15" s="49"/>
      <c r="L15" s="49"/>
      <c r="M15" s="49"/>
      <c r="N15" s="49"/>
      <c r="O15" s="49"/>
      <c r="P15" s="49"/>
      <c r="Q15" s="49"/>
      <c r="R15" s="49"/>
      <c r="S15" s="49"/>
    </row>
    <row r="16" spans="1:32" ht="205.5" customHeight="1" x14ac:dyDescent="0.2">
      <c r="A16" s="49"/>
      <c r="B16" s="49"/>
      <c r="C16" s="49"/>
      <c r="D16" s="49" t="s">
        <v>50</v>
      </c>
      <c r="E16" s="49"/>
      <c r="F16" s="49" t="s">
        <v>49</v>
      </c>
      <c r="G16" s="49"/>
      <c r="H16" s="49"/>
      <c r="I16" s="49"/>
      <c r="J16" s="49" t="s">
        <v>48</v>
      </c>
      <c r="K16" s="49"/>
      <c r="L16" s="49" t="s">
        <v>47</v>
      </c>
      <c r="M16" s="49"/>
      <c r="N16" s="49" t="s">
        <v>46</v>
      </c>
      <c r="O16" s="49"/>
      <c r="P16" s="49" t="s">
        <v>45</v>
      </c>
      <c r="Q16" s="49"/>
      <c r="R16" s="49" t="s">
        <v>44</v>
      </c>
      <c r="S16" s="49"/>
    </row>
    <row r="17" spans="1:19" s="31" customFormat="1" ht="192" customHeight="1" x14ac:dyDescent="0.2">
      <c r="A17" s="49"/>
      <c r="B17" s="49"/>
      <c r="C17" s="49"/>
      <c r="D17" s="50" t="s">
        <v>40</v>
      </c>
      <c r="E17" s="50"/>
      <c r="F17" s="50" t="s">
        <v>43</v>
      </c>
      <c r="G17" s="50"/>
      <c r="H17" s="50" t="s">
        <v>42</v>
      </c>
      <c r="I17" s="50"/>
      <c r="J17" s="50" t="s">
        <v>40</v>
      </c>
      <c r="K17" s="50"/>
      <c r="L17" s="50" t="s">
        <v>40</v>
      </c>
      <c r="M17" s="50"/>
      <c r="N17" s="50" t="s">
        <v>40</v>
      </c>
      <c r="O17" s="50"/>
      <c r="P17" s="50" t="s">
        <v>41</v>
      </c>
      <c r="Q17" s="50"/>
      <c r="R17" s="50" t="s">
        <v>40</v>
      </c>
      <c r="S17" s="50"/>
    </row>
    <row r="18" spans="1:19" ht="128.25" customHeight="1" x14ac:dyDescent="0.2">
      <c r="A18" s="49"/>
      <c r="B18" s="49"/>
      <c r="C18" s="49"/>
      <c r="D18" s="30" t="s">
        <v>39</v>
      </c>
      <c r="E18" s="30" t="s">
        <v>38</v>
      </c>
      <c r="F18" s="30" t="s">
        <v>39</v>
      </c>
      <c r="G18" s="30" t="s">
        <v>38</v>
      </c>
      <c r="H18" s="30" t="s">
        <v>39</v>
      </c>
      <c r="I18" s="30" t="s">
        <v>38</v>
      </c>
      <c r="J18" s="30" t="s">
        <v>39</v>
      </c>
      <c r="K18" s="30" t="s">
        <v>38</v>
      </c>
      <c r="L18" s="30" t="s">
        <v>39</v>
      </c>
      <c r="M18" s="30" t="s">
        <v>38</v>
      </c>
      <c r="N18" s="30" t="s">
        <v>39</v>
      </c>
      <c r="O18" s="30" t="s">
        <v>38</v>
      </c>
      <c r="P18" s="30" t="s">
        <v>39</v>
      </c>
      <c r="Q18" s="30" t="s">
        <v>38</v>
      </c>
      <c r="R18" s="30" t="s">
        <v>39</v>
      </c>
      <c r="S18" s="30" t="s">
        <v>38</v>
      </c>
    </row>
    <row r="19" spans="1:19" s="16" customFormat="1" ht="15.75" x14ac:dyDescent="0.25">
      <c r="A19" s="28">
        <v>1</v>
      </c>
      <c r="B19" s="29">
        <v>2</v>
      </c>
      <c r="C19" s="28">
        <v>3</v>
      </c>
      <c r="D19" s="27" t="s">
        <v>37</v>
      </c>
      <c r="E19" s="27" t="s">
        <v>36</v>
      </c>
      <c r="F19" s="27" t="s">
        <v>35</v>
      </c>
      <c r="G19" s="27" t="s">
        <v>34</v>
      </c>
      <c r="H19" s="27" t="s">
        <v>33</v>
      </c>
      <c r="I19" s="27" t="s">
        <v>32</v>
      </c>
      <c r="J19" s="27" t="s">
        <v>31</v>
      </c>
      <c r="K19" s="27" t="s">
        <v>30</v>
      </c>
      <c r="L19" s="27" t="s">
        <v>29</v>
      </c>
      <c r="M19" s="27" t="s">
        <v>28</v>
      </c>
      <c r="N19" s="27" t="s">
        <v>27</v>
      </c>
      <c r="O19" s="27" t="s">
        <v>26</v>
      </c>
      <c r="P19" s="27" t="s">
        <v>25</v>
      </c>
      <c r="Q19" s="27" t="s">
        <v>24</v>
      </c>
      <c r="R19" s="27" t="s">
        <v>23</v>
      </c>
      <c r="S19" s="27" t="s">
        <v>22</v>
      </c>
    </row>
    <row r="20" spans="1:19" s="16" customFormat="1" ht="31.5" x14ac:dyDescent="0.25">
      <c r="A20" s="26" t="s">
        <v>21</v>
      </c>
      <c r="B20" s="25" t="s">
        <v>20</v>
      </c>
      <c r="C20" s="24"/>
      <c r="D20" s="65">
        <f>SUM(D21:D23)</f>
        <v>0</v>
      </c>
      <c r="E20" s="65">
        <f>SUM(E21:E23)</f>
        <v>0</v>
      </c>
      <c r="F20" s="65">
        <f>SUM(F21:F23)</f>
        <v>1.68</v>
      </c>
      <c r="G20" s="65">
        <f>SUM(G21:G23)</f>
        <v>0</v>
      </c>
      <c r="H20" s="65">
        <f>SUM(H21:H23)</f>
        <v>0.16</v>
      </c>
      <c r="I20" s="65">
        <f>SUM(I21:I23)</f>
        <v>0</v>
      </c>
      <c r="J20" s="65">
        <f>SUM(J21:J23)</f>
        <v>0</v>
      </c>
      <c r="K20" s="65">
        <f>SUM(K21:K23)</f>
        <v>0</v>
      </c>
      <c r="L20" s="65">
        <f>SUM(L21:L23)</f>
        <v>0</v>
      </c>
      <c r="M20" s="65">
        <f>SUM(M21:M23)</f>
        <v>0</v>
      </c>
      <c r="N20" s="65">
        <f>SUM(N21:N23)</f>
        <v>0</v>
      </c>
      <c r="O20" s="65">
        <f>SUM(O21:O23)</f>
        <v>0</v>
      </c>
      <c r="P20" s="65">
        <f>SUM(P21:P23)</f>
        <v>0</v>
      </c>
      <c r="Q20" s="65">
        <f>SUM(Q21:Q23)</f>
        <v>0</v>
      </c>
      <c r="R20" s="65">
        <f>SUM(R21:R23)</f>
        <v>0</v>
      </c>
      <c r="S20" s="65">
        <f>SUM(S21:S23)</f>
        <v>0</v>
      </c>
    </row>
    <row r="21" spans="1:19" s="16" customFormat="1" ht="31.5" x14ac:dyDescent="0.25">
      <c r="A21" s="15" t="s">
        <v>19</v>
      </c>
      <c r="B21" s="14" t="s">
        <v>18</v>
      </c>
      <c r="C21" s="13"/>
      <c r="D21" s="64">
        <f>D24</f>
        <v>0</v>
      </c>
      <c r="E21" s="64">
        <f>E24</f>
        <v>0</v>
      </c>
      <c r="F21" s="64">
        <f>F24</f>
        <v>0</v>
      </c>
      <c r="G21" s="64">
        <f>G24</f>
        <v>0</v>
      </c>
      <c r="H21" s="64">
        <f>H24</f>
        <v>0</v>
      </c>
      <c r="I21" s="64">
        <f>I24</f>
        <v>0</v>
      </c>
      <c r="J21" s="64">
        <f>J24</f>
        <v>0</v>
      </c>
      <c r="K21" s="64">
        <f>K24</f>
        <v>0</v>
      </c>
      <c r="L21" s="64">
        <f>L24</f>
        <v>0</v>
      </c>
      <c r="M21" s="64">
        <f>M24</f>
        <v>0</v>
      </c>
      <c r="N21" s="64">
        <f>N24</f>
        <v>0</v>
      </c>
      <c r="O21" s="64">
        <f>O24</f>
        <v>0</v>
      </c>
      <c r="P21" s="64">
        <f>P24</f>
        <v>0</v>
      </c>
      <c r="Q21" s="64">
        <f>Q24</f>
        <v>0</v>
      </c>
      <c r="R21" s="64">
        <f>R24</f>
        <v>0</v>
      </c>
      <c r="S21" s="64">
        <f>S24</f>
        <v>0</v>
      </c>
    </row>
    <row r="22" spans="1:19" s="16" customFormat="1" ht="31.5" x14ac:dyDescent="0.25">
      <c r="A22" s="15" t="s">
        <v>17</v>
      </c>
      <c r="B22" s="14" t="s">
        <v>16</v>
      </c>
      <c r="C22" s="13"/>
      <c r="D22" s="64">
        <f>D26</f>
        <v>0</v>
      </c>
      <c r="E22" s="64">
        <f>E26</f>
        <v>0</v>
      </c>
      <c r="F22" s="64">
        <f>F26</f>
        <v>1.68</v>
      </c>
      <c r="G22" s="64">
        <f>G26</f>
        <v>0</v>
      </c>
      <c r="H22" s="64">
        <f>H26</f>
        <v>0</v>
      </c>
      <c r="I22" s="64">
        <f>I26</f>
        <v>0</v>
      </c>
      <c r="J22" s="64">
        <f>J26</f>
        <v>0</v>
      </c>
      <c r="K22" s="64">
        <f>K26</f>
        <v>0</v>
      </c>
      <c r="L22" s="64">
        <f>L26</f>
        <v>0</v>
      </c>
      <c r="M22" s="64">
        <f>M26</f>
        <v>0</v>
      </c>
      <c r="N22" s="64">
        <f>N26</f>
        <v>0</v>
      </c>
      <c r="O22" s="64">
        <f>O26</f>
        <v>0</v>
      </c>
      <c r="P22" s="64">
        <f>P26</f>
        <v>0</v>
      </c>
      <c r="Q22" s="64">
        <f>Q26</f>
        <v>0</v>
      </c>
      <c r="R22" s="64">
        <f>R26</f>
        <v>0</v>
      </c>
      <c r="S22" s="64">
        <f>S26</f>
        <v>0</v>
      </c>
    </row>
    <row r="23" spans="1:19" s="16" customFormat="1" ht="31.5" x14ac:dyDescent="0.25">
      <c r="A23" s="15" t="s">
        <v>15</v>
      </c>
      <c r="B23" s="14" t="s">
        <v>14</v>
      </c>
      <c r="C23" s="13"/>
      <c r="D23" s="64">
        <f>D30</f>
        <v>0</v>
      </c>
      <c r="E23" s="64">
        <f>E30</f>
        <v>0</v>
      </c>
      <c r="F23" s="64">
        <f>F30</f>
        <v>0</v>
      </c>
      <c r="G23" s="64">
        <f>G30</f>
        <v>0</v>
      </c>
      <c r="H23" s="64">
        <f>H30</f>
        <v>0.16</v>
      </c>
      <c r="I23" s="64">
        <f>I30</f>
        <v>0</v>
      </c>
      <c r="J23" s="64">
        <f>J30</f>
        <v>0</v>
      </c>
      <c r="K23" s="64">
        <f>K30</f>
        <v>0</v>
      </c>
      <c r="L23" s="64">
        <f>L30</f>
        <v>0</v>
      </c>
      <c r="M23" s="64">
        <f>M30</f>
        <v>0</v>
      </c>
      <c r="N23" s="64">
        <f>N30</f>
        <v>0</v>
      </c>
      <c r="O23" s="64">
        <f>O30</f>
        <v>0</v>
      </c>
      <c r="P23" s="64">
        <f>P30</f>
        <v>0</v>
      </c>
      <c r="Q23" s="64">
        <f>Q30</f>
        <v>0</v>
      </c>
      <c r="R23" s="64">
        <f>R30</f>
        <v>0</v>
      </c>
      <c r="S23" s="64">
        <f>S30</f>
        <v>0</v>
      </c>
    </row>
    <row r="24" spans="1:19" s="16" customFormat="1" ht="31.5" x14ac:dyDescent="0.25">
      <c r="A24" s="10">
        <v>0</v>
      </c>
      <c r="B24" s="18" t="s">
        <v>13</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x14ac:dyDescent="0.25">
      <c r="A25" s="10"/>
      <c r="B25" s="18" t="str">
        <f>'[1]1(2017)'!B25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x14ac:dyDescent="0.25">
      <c r="A26" s="15" t="s">
        <v>11</v>
      </c>
      <c r="B26" s="14" t="s">
        <v>10</v>
      </c>
      <c r="C26" s="13"/>
      <c r="D26" s="12">
        <f>D27</f>
        <v>0</v>
      </c>
      <c r="E26" s="12">
        <f>E27</f>
        <v>0</v>
      </c>
      <c r="F26" s="12">
        <f>F27</f>
        <v>1.68</v>
      </c>
      <c r="G26" s="12">
        <f>G27</f>
        <v>0</v>
      </c>
      <c r="H26" s="12">
        <f>H27</f>
        <v>0</v>
      </c>
      <c r="I26" s="12">
        <f>I27</f>
        <v>0</v>
      </c>
      <c r="J26" s="12">
        <f>J27</f>
        <v>0</v>
      </c>
      <c r="K26" s="12">
        <f>K27</f>
        <v>0</v>
      </c>
      <c r="L26" s="12">
        <f>L27</f>
        <v>0</v>
      </c>
      <c r="M26" s="12">
        <f>M27</f>
        <v>0</v>
      </c>
      <c r="N26" s="12">
        <f>N27</f>
        <v>0</v>
      </c>
      <c r="O26" s="12">
        <f>O27</f>
        <v>0</v>
      </c>
      <c r="P26" s="12">
        <f>P27</f>
        <v>0</v>
      </c>
      <c r="Q26" s="12">
        <f>Q27</f>
        <v>0</v>
      </c>
      <c r="R26" s="12">
        <f>R27</f>
        <v>0</v>
      </c>
      <c r="S26" s="12">
        <f>S27</f>
        <v>0</v>
      </c>
    </row>
    <row r="27" spans="1:19" s="16" customFormat="1" ht="31.5" x14ac:dyDescent="0.25">
      <c r="A27" s="15" t="s">
        <v>9</v>
      </c>
      <c r="B27" s="14" t="s">
        <v>8</v>
      </c>
      <c r="C27" s="13"/>
      <c r="D27" s="12">
        <f>SUM(D28)</f>
        <v>0</v>
      </c>
      <c r="E27" s="12">
        <f>SUM(E28)</f>
        <v>0</v>
      </c>
      <c r="F27" s="12">
        <f>SUM(F28)</f>
        <v>1.68</v>
      </c>
      <c r="G27" s="12">
        <f>SUM(G28)</f>
        <v>0</v>
      </c>
      <c r="H27" s="12">
        <f>SUM(H28)</f>
        <v>0</v>
      </c>
      <c r="I27" s="12">
        <f>SUM(I28)</f>
        <v>0</v>
      </c>
      <c r="J27" s="12">
        <f>SUM(J28)</f>
        <v>0</v>
      </c>
      <c r="K27" s="12">
        <f>SUM(K28)</f>
        <v>0</v>
      </c>
      <c r="L27" s="12">
        <f>SUM(L28)</f>
        <v>0</v>
      </c>
      <c r="M27" s="12">
        <f>SUM(M28)</f>
        <v>0</v>
      </c>
      <c r="N27" s="12">
        <f>SUM(N28)</f>
        <v>0</v>
      </c>
      <c r="O27" s="12">
        <f>SUM(O28)</f>
        <v>0</v>
      </c>
      <c r="P27" s="12">
        <f>SUM(P28)</f>
        <v>0</v>
      </c>
      <c r="Q27" s="12">
        <f>SUM(Q28)</f>
        <v>0</v>
      </c>
      <c r="R27" s="12">
        <f>SUM(R28)</f>
        <v>0</v>
      </c>
      <c r="S27" s="12">
        <f>SUM(S28)</f>
        <v>0</v>
      </c>
    </row>
    <row r="28" spans="1:19" s="16" customFormat="1" ht="141.75" x14ac:dyDescent="0.25">
      <c r="A28" s="10" t="s">
        <v>7</v>
      </c>
      <c r="B28" s="66" t="s">
        <v>6</v>
      </c>
      <c r="C28" s="62" t="s">
        <v>78</v>
      </c>
      <c r="D28" s="17">
        <v>0</v>
      </c>
      <c r="E28" s="17">
        <v>0</v>
      </c>
      <c r="F28" s="41">
        <v>1.68</v>
      </c>
      <c r="G28" s="17">
        <v>0</v>
      </c>
      <c r="H28" s="17">
        <v>0</v>
      </c>
      <c r="I28" s="17">
        <v>0</v>
      </c>
      <c r="J28" s="17">
        <v>0</v>
      </c>
      <c r="K28" s="17">
        <v>0</v>
      </c>
      <c r="L28" s="17">
        <v>0</v>
      </c>
      <c r="M28" s="17">
        <v>0</v>
      </c>
      <c r="N28" s="17">
        <v>0</v>
      </c>
      <c r="O28" s="17">
        <v>0</v>
      </c>
      <c r="P28" s="17">
        <v>0</v>
      </c>
      <c r="Q28" s="17">
        <v>0</v>
      </c>
      <c r="R28" s="17">
        <v>0</v>
      </c>
      <c r="S28" s="17">
        <v>0</v>
      </c>
    </row>
    <row r="29" spans="1:19" s="16" customFormat="1" ht="126" x14ac:dyDescent="0.25">
      <c r="A29" s="10" t="s">
        <v>77</v>
      </c>
      <c r="B29" s="66" t="s">
        <v>76</v>
      </c>
      <c r="C29" s="62" t="s">
        <v>75</v>
      </c>
      <c r="D29" s="17">
        <v>0</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ht="31.5" x14ac:dyDescent="0.2">
      <c r="A30" s="15" t="s">
        <v>4</v>
      </c>
      <c r="B30" s="14" t="s">
        <v>3</v>
      </c>
      <c r="C30" s="13"/>
      <c r="D30" s="12">
        <f>SUM(D31:D31)</f>
        <v>0</v>
      </c>
      <c r="E30" s="12">
        <f>SUM(E31:E31)</f>
        <v>0</v>
      </c>
      <c r="F30" s="12">
        <f>SUM(F31:F31)</f>
        <v>0</v>
      </c>
      <c r="G30" s="12">
        <f>SUM(G31:G31)</f>
        <v>0</v>
      </c>
      <c r="H30" s="12">
        <f>SUM(H31:H31)</f>
        <v>0.16</v>
      </c>
      <c r="I30" s="12">
        <f>SUM(I31:I31)</f>
        <v>0</v>
      </c>
      <c r="J30" s="12">
        <f>SUM(J31:J31)</f>
        <v>0</v>
      </c>
      <c r="K30" s="12">
        <f>SUM(K31:K31)</f>
        <v>0</v>
      </c>
      <c r="L30" s="12">
        <f>SUM(L31:L31)</f>
        <v>0</v>
      </c>
      <c r="M30" s="12">
        <f>SUM(M31:M31)</f>
        <v>0</v>
      </c>
      <c r="N30" s="12">
        <f>SUM(N31:N31)</f>
        <v>0</v>
      </c>
      <c r="O30" s="12">
        <f>SUM(O31:O31)</f>
        <v>0</v>
      </c>
      <c r="P30" s="12">
        <f>SUM(P31:P31)</f>
        <v>0</v>
      </c>
      <c r="Q30" s="12">
        <f>SUM(Q31:Q31)</f>
        <v>0</v>
      </c>
      <c r="R30" s="12">
        <f>SUM(R31:R31)</f>
        <v>0</v>
      </c>
      <c r="S30" s="12">
        <f>SUM(S31:S31)</f>
        <v>0</v>
      </c>
    </row>
    <row r="31" spans="1:19" ht="63" x14ac:dyDescent="0.2">
      <c r="A31" s="10" t="s">
        <v>2</v>
      </c>
      <c r="B31" s="39" t="s">
        <v>74</v>
      </c>
      <c r="C31" s="9" t="s">
        <v>73</v>
      </c>
      <c r="D31" s="17">
        <v>0</v>
      </c>
      <c r="E31" s="17">
        <v>0</v>
      </c>
      <c r="F31" s="61">
        <v>0</v>
      </c>
      <c r="G31" s="61">
        <v>0</v>
      </c>
      <c r="H31" s="41">
        <v>0.16</v>
      </c>
      <c r="I31" s="17">
        <v>0</v>
      </c>
      <c r="J31" s="61">
        <v>0</v>
      </c>
      <c r="K31" s="61">
        <v>0</v>
      </c>
      <c r="L31" s="61">
        <v>0</v>
      </c>
      <c r="M31" s="61">
        <v>0</v>
      </c>
      <c r="N31" s="61">
        <v>0</v>
      </c>
      <c r="O31" s="61">
        <v>0</v>
      </c>
      <c r="P31" s="61">
        <v>0</v>
      </c>
      <c r="Q31" s="61">
        <v>0</v>
      </c>
      <c r="R31" s="61">
        <v>0</v>
      </c>
      <c r="S31" s="61">
        <v>0</v>
      </c>
    </row>
    <row r="34" spans="2:11" s="2" customFormat="1" ht="15.75" x14ac:dyDescent="0.25">
      <c r="B34" s="60" t="s">
        <v>72</v>
      </c>
      <c r="C34" s="60"/>
      <c r="D34" s="60"/>
      <c r="F34" s="3"/>
      <c r="G34" s="3"/>
      <c r="H34" s="3"/>
      <c r="I34" s="3"/>
      <c r="J34" s="3"/>
      <c r="K34" s="3"/>
    </row>
    <row r="35" spans="2:11" s="2" customFormat="1" ht="15" x14ac:dyDescent="0.25">
      <c r="B35" s="3"/>
      <c r="C35" s="3"/>
      <c r="D35" s="3"/>
      <c r="E35" s="3"/>
      <c r="F35" s="3"/>
      <c r="G35" s="3"/>
      <c r="H35" s="3"/>
      <c r="I35" s="3"/>
      <c r="J35" s="3"/>
      <c r="K35" s="3"/>
    </row>
    <row r="36" spans="2:11" s="2" customFormat="1" ht="15" x14ac:dyDescent="0.25">
      <c r="B36" s="3"/>
      <c r="C36" s="3"/>
      <c r="D36" s="3"/>
      <c r="E36" s="3"/>
      <c r="F36" s="3"/>
      <c r="G36" s="3"/>
      <c r="H36" s="3"/>
      <c r="I36" s="3"/>
      <c r="J36" s="3"/>
      <c r="K36" s="3"/>
    </row>
    <row r="37" spans="2:11" s="2" customFormat="1" ht="15" x14ac:dyDescent="0.25">
      <c r="B37" s="3"/>
      <c r="C37" s="3"/>
      <c r="D37" s="3"/>
      <c r="E37" s="3"/>
      <c r="F37" s="3"/>
      <c r="G37" s="3"/>
      <c r="H37" s="3"/>
      <c r="I37" s="3"/>
      <c r="J37" s="3"/>
      <c r="K37" s="3"/>
    </row>
    <row r="38" spans="2:11" s="2" customFormat="1" ht="15.75" x14ac:dyDescent="0.25">
      <c r="B38" s="59" t="s">
        <v>63</v>
      </c>
      <c r="C38" s="59"/>
      <c r="D38" s="4"/>
      <c r="E38" s="4"/>
      <c r="F38" s="4"/>
      <c r="G38" s="4"/>
      <c r="H38" s="3"/>
      <c r="I38" s="3"/>
      <c r="J38" s="3"/>
      <c r="K38" s="3"/>
    </row>
    <row r="39" spans="2:11" s="2" customFormat="1" ht="15" x14ac:dyDescent="0.25">
      <c r="B39" s="3"/>
      <c r="C39" s="3"/>
      <c r="D39" s="3"/>
      <c r="E39" s="3"/>
      <c r="F39" s="3"/>
      <c r="G39" s="3"/>
      <c r="H39" s="3"/>
      <c r="I39" s="3"/>
      <c r="J39" s="3"/>
      <c r="K39" s="3"/>
    </row>
  </sheetData>
  <mergeCells count="28">
    <mergeCell ref="L16:M16"/>
    <mergeCell ref="N16:O16"/>
    <mergeCell ref="P16:Q16"/>
    <mergeCell ref="R16:S16"/>
    <mergeCell ref="D17:E17"/>
    <mergeCell ref="F17:G17"/>
    <mergeCell ref="H17:I17"/>
    <mergeCell ref="J17:K17"/>
    <mergeCell ref="L17:M17"/>
    <mergeCell ref="A15:A18"/>
    <mergeCell ref="B15:B18"/>
    <mergeCell ref="C15:C18"/>
    <mergeCell ref="D15:S15"/>
    <mergeCell ref="D16:E16"/>
    <mergeCell ref="F16:I16"/>
    <mergeCell ref="J16:K16"/>
    <mergeCell ref="P17:Q17"/>
    <mergeCell ref="R17:S17"/>
    <mergeCell ref="N17:O17"/>
    <mergeCell ref="A14:S14"/>
    <mergeCell ref="A12:S12"/>
    <mergeCell ref="A13:S13"/>
    <mergeCell ref="A10:S10"/>
    <mergeCell ref="G2:H2"/>
    <mergeCell ref="A4:S4"/>
    <mergeCell ref="A5:S5"/>
    <mergeCell ref="A7:S7"/>
    <mergeCell ref="A8:S8"/>
  </mergeCell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41"/>
  <sheetViews>
    <sheetView view="pageBreakPreview" topLeftCell="A22" zoomScale="90" zoomScaleNormal="100" zoomScaleSheetLayoutView="90" workbookViewId="0">
      <selection activeCell="F28" sqref="F28"/>
    </sheetView>
  </sheetViews>
  <sheetFormatPr defaultRowHeight="12" x14ac:dyDescent="0.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x14ac:dyDescent="0.2">
      <c r="F2" s="44"/>
      <c r="G2" s="52"/>
      <c r="H2" s="52"/>
      <c r="I2" s="44"/>
    </row>
    <row r="3" spans="1:32" x14ac:dyDescent="0.2">
      <c r="F3" s="33"/>
      <c r="G3" s="33"/>
      <c r="H3" s="33"/>
      <c r="I3" s="33"/>
    </row>
    <row r="4" spans="1:32" ht="18.75" x14ac:dyDescent="0.2">
      <c r="A4" s="53" t="s">
        <v>58</v>
      </c>
      <c r="B4" s="53"/>
      <c r="C4" s="53"/>
      <c r="D4" s="53"/>
      <c r="E4" s="53"/>
      <c r="F4" s="53"/>
      <c r="G4" s="53"/>
      <c r="H4" s="53"/>
      <c r="I4" s="53"/>
      <c r="J4" s="53"/>
      <c r="K4" s="53"/>
      <c r="L4" s="53"/>
      <c r="M4" s="53"/>
      <c r="N4" s="53"/>
      <c r="O4" s="53"/>
      <c r="P4" s="53"/>
      <c r="Q4" s="53"/>
      <c r="R4" s="53"/>
      <c r="S4" s="53"/>
    </row>
    <row r="5" spans="1:32" ht="18.75" x14ac:dyDescent="0.3">
      <c r="A5" s="56" t="s">
        <v>109</v>
      </c>
      <c r="B5" s="56"/>
      <c r="C5" s="56"/>
      <c r="D5" s="56"/>
      <c r="E5" s="56"/>
      <c r="F5" s="56"/>
      <c r="G5" s="56"/>
      <c r="H5" s="56"/>
      <c r="I5" s="56"/>
      <c r="J5" s="56"/>
      <c r="K5" s="56"/>
      <c r="L5" s="56"/>
      <c r="M5" s="56"/>
      <c r="N5" s="56"/>
      <c r="O5" s="56"/>
      <c r="P5" s="56"/>
      <c r="Q5" s="56"/>
      <c r="R5" s="56"/>
      <c r="S5" s="56"/>
    </row>
    <row r="6" spans="1:32" ht="15.75" customHeight="1" x14ac:dyDescent="0.2"/>
    <row r="7" spans="1:32" ht="21.75" customHeight="1" x14ac:dyDescent="0.2">
      <c r="A7" s="54" t="s">
        <v>57</v>
      </c>
      <c r="B7" s="54"/>
      <c r="C7" s="54"/>
      <c r="D7" s="54"/>
      <c r="E7" s="54"/>
      <c r="F7" s="54"/>
      <c r="G7" s="54"/>
      <c r="H7" s="54"/>
      <c r="I7" s="54"/>
      <c r="J7" s="54"/>
      <c r="K7" s="54"/>
      <c r="L7" s="54"/>
      <c r="M7" s="54"/>
      <c r="N7" s="54"/>
      <c r="O7" s="54"/>
      <c r="P7" s="54"/>
      <c r="Q7" s="54"/>
      <c r="R7" s="54"/>
      <c r="S7" s="54"/>
    </row>
    <row r="8" spans="1:32" ht="15.75" customHeight="1" x14ac:dyDescent="0.2">
      <c r="A8" s="55" t="s">
        <v>56</v>
      </c>
      <c r="B8" s="55"/>
      <c r="C8" s="55"/>
      <c r="D8" s="55"/>
      <c r="E8" s="55"/>
      <c r="F8" s="55"/>
      <c r="G8" s="55"/>
      <c r="H8" s="55"/>
      <c r="I8" s="55"/>
      <c r="J8" s="55"/>
      <c r="K8" s="55"/>
      <c r="L8" s="55"/>
      <c r="M8" s="55"/>
      <c r="N8" s="55"/>
      <c r="O8" s="55"/>
      <c r="P8" s="55"/>
      <c r="Q8" s="55"/>
      <c r="R8" s="55"/>
      <c r="S8" s="55"/>
    </row>
    <row r="10" spans="1:32" ht="16.5" customHeight="1" x14ac:dyDescent="0.2">
      <c r="A10" s="54" t="s">
        <v>60</v>
      </c>
      <c r="B10" s="54"/>
      <c r="C10" s="54"/>
      <c r="D10" s="54"/>
      <c r="E10" s="54"/>
      <c r="F10" s="54"/>
      <c r="G10" s="54"/>
      <c r="H10" s="54"/>
      <c r="I10" s="54"/>
      <c r="J10" s="54"/>
      <c r="K10" s="54"/>
      <c r="L10" s="54"/>
      <c r="M10" s="54"/>
      <c r="N10" s="54"/>
      <c r="O10" s="54"/>
      <c r="P10" s="54"/>
      <c r="Q10" s="54"/>
      <c r="R10" s="54"/>
      <c r="S10" s="54"/>
    </row>
    <row r="11" spans="1:32" ht="15" customHeight="1" x14ac:dyDescent="0.2">
      <c r="A11" s="45"/>
      <c r="B11" s="45"/>
      <c r="C11" s="45"/>
      <c r="D11" s="45"/>
      <c r="E11" s="45"/>
      <c r="F11" s="45"/>
      <c r="G11" s="45"/>
      <c r="H11" s="45"/>
      <c r="I11" s="45"/>
      <c r="J11" s="37"/>
      <c r="K11" s="37"/>
      <c r="L11" s="37"/>
      <c r="M11" s="37"/>
      <c r="N11" s="37"/>
      <c r="O11" s="37"/>
      <c r="P11" s="45"/>
      <c r="Q11" s="45"/>
      <c r="R11" s="45"/>
      <c r="S11" s="45"/>
    </row>
    <row r="12" spans="1:32" s="33" customFormat="1" ht="15.75" customHeight="1" x14ac:dyDescent="0.3">
      <c r="A12" s="57" t="s">
        <v>79</v>
      </c>
      <c r="B12" s="57"/>
      <c r="C12" s="57"/>
      <c r="D12" s="57"/>
      <c r="E12" s="57"/>
      <c r="F12" s="57"/>
      <c r="G12" s="57"/>
      <c r="H12" s="57"/>
      <c r="I12" s="57"/>
      <c r="J12" s="57"/>
      <c r="K12" s="57"/>
      <c r="L12" s="57"/>
      <c r="M12" s="57"/>
      <c r="N12" s="57"/>
      <c r="O12" s="57"/>
      <c r="P12" s="57"/>
      <c r="Q12" s="57"/>
      <c r="R12" s="57"/>
      <c r="S12" s="57"/>
      <c r="T12" s="34"/>
      <c r="U12" s="34"/>
      <c r="V12" s="34"/>
      <c r="W12" s="34"/>
      <c r="X12" s="34"/>
      <c r="Y12" s="34"/>
      <c r="Z12" s="34"/>
      <c r="AA12" s="34"/>
      <c r="AB12" s="34"/>
      <c r="AC12" s="34"/>
      <c r="AD12" s="34"/>
      <c r="AE12" s="34"/>
      <c r="AF12" s="34"/>
    </row>
    <row r="13" spans="1:32" s="33" customFormat="1" ht="15.75" customHeight="1" x14ac:dyDescent="0.25">
      <c r="A13" s="58" t="s">
        <v>55</v>
      </c>
      <c r="B13" s="58"/>
      <c r="C13" s="58"/>
      <c r="D13" s="58"/>
      <c r="E13" s="58"/>
      <c r="F13" s="58"/>
      <c r="G13" s="58"/>
      <c r="H13" s="58"/>
      <c r="I13" s="58"/>
      <c r="J13" s="58"/>
      <c r="K13" s="58"/>
      <c r="L13" s="58"/>
      <c r="M13" s="58"/>
      <c r="N13" s="58"/>
      <c r="O13" s="58"/>
      <c r="P13" s="58"/>
      <c r="Q13" s="58"/>
      <c r="R13" s="58"/>
      <c r="S13" s="58"/>
      <c r="T13" s="35"/>
      <c r="U13" s="35"/>
      <c r="V13" s="35"/>
      <c r="W13" s="35"/>
      <c r="X13" s="35"/>
      <c r="Y13" s="35"/>
      <c r="Z13" s="35"/>
      <c r="AA13" s="35"/>
      <c r="AB13" s="35"/>
      <c r="AC13" s="35"/>
      <c r="AD13" s="35"/>
      <c r="AE13" s="35"/>
      <c r="AF13" s="35"/>
    </row>
    <row r="14" spans="1:32" s="33" customFormat="1" ht="15.75" customHeight="1" x14ac:dyDescent="0.3">
      <c r="A14" s="57"/>
      <c r="B14" s="57"/>
      <c r="C14" s="57"/>
      <c r="D14" s="57"/>
      <c r="E14" s="57"/>
      <c r="F14" s="57"/>
      <c r="G14" s="57"/>
      <c r="H14" s="57"/>
      <c r="I14" s="57"/>
      <c r="J14" s="57"/>
      <c r="K14" s="57"/>
      <c r="L14" s="57"/>
      <c r="M14" s="57"/>
      <c r="N14" s="57"/>
      <c r="O14" s="57"/>
      <c r="P14" s="57"/>
      <c r="Q14" s="57"/>
      <c r="R14" s="57"/>
      <c r="S14" s="57"/>
      <c r="T14" s="34"/>
      <c r="U14" s="34"/>
      <c r="V14" s="34"/>
      <c r="W14" s="34"/>
      <c r="X14" s="34"/>
      <c r="Y14" s="34"/>
      <c r="Z14" s="34"/>
      <c r="AA14" s="34"/>
      <c r="AB14" s="34"/>
      <c r="AC14" s="34"/>
      <c r="AD14" s="34"/>
      <c r="AE14" s="34"/>
      <c r="AF14" s="34"/>
    </row>
    <row r="15" spans="1:32" s="32" customFormat="1" ht="33.75" customHeight="1" x14ac:dyDescent="0.25">
      <c r="A15" s="49" t="s">
        <v>54</v>
      </c>
      <c r="B15" s="49" t="s">
        <v>53</v>
      </c>
      <c r="C15" s="49" t="s">
        <v>52</v>
      </c>
      <c r="D15" s="49" t="s">
        <v>51</v>
      </c>
      <c r="E15" s="49"/>
      <c r="F15" s="49"/>
      <c r="G15" s="49"/>
      <c r="H15" s="49"/>
      <c r="I15" s="49"/>
      <c r="J15" s="49"/>
      <c r="K15" s="49"/>
      <c r="L15" s="49"/>
      <c r="M15" s="49"/>
      <c r="N15" s="49"/>
      <c r="O15" s="49"/>
      <c r="P15" s="49"/>
      <c r="Q15" s="49"/>
      <c r="R15" s="49"/>
      <c r="S15" s="49"/>
    </row>
    <row r="16" spans="1:32" ht="205.5" customHeight="1" x14ac:dyDescent="0.2">
      <c r="A16" s="49"/>
      <c r="B16" s="49"/>
      <c r="C16" s="49"/>
      <c r="D16" s="49" t="s">
        <v>50</v>
      </c>
      <c r="E16" s="49"/>
      <c r="F16" s="49" t="s">
        <v>49</v>
      </c>
      <c r="G16" s="49"/>
      <c r="H16" s="49"/>
      <c r="I16" s="49"/>
      <c r="J16" s="49" t="s">
        <v>48</v>
      </c>
      <c r="K16" s="49"/>
      <c r="L16" s="49" t="s">
        <v>47</v>
      </c>
      <c r="M16" s="49"/>
      <c r="N16" s="49" t="s">
        <v>46</v>
      </c>
      <c r="O16" s="49"/>
      <c r="P16" s="49" t="s">
        <v>45</v>
      </c>
      <c r="Q16" s="49"/>
      <c r="R16" s="49" t="s">
        <v>44</v>
      </c>
      <c r="S16" s="49"/>
    </row>
    <row r="17" spans="1:19" s="31" customFormat="1" ht="192" customHeight="1" x14ac:dyDescent="0.2">
      <c r="A17" s="49"/>
      <c r="B17" s="49"/>
      <c r="C17" s="49"/>
      <c r="D17" s="50" t="s">
        <v>40</v>
      </c>
      <c r="E17" s="50"/>
      <c r="F17" s="50" t="s">
        <v>108</v>
      </c>
      <c r="G17" s="50"/>
      <c r="H17" s="50" t="s">
        <v>42</v>
      </c>
      <c r="I17" s="50"/>
      <c r="J17" s="50" t="s">
        <v>40</v>
      </c>
      <c r="K17" s="50"/>
      <c r="L17" s="50" t="s">
        <v>40</v>
      </c>
      <c r="M17" s="50"/>
      <c r="N17" s="50" t="s">
        <v>40</v>
      </c>
      <c r="O17" s="50"/>
      <c r="P17" s="50" t="s">
        <v>41</v>
      </c>
      <c r="Q17" s="50"/>
      <c r="R17" s="50" t="s">
        <v>40</v>
      </c>
      <c r="S17" s="50"/>
    </row>
    <row r="18" spans="1:19" ht="128.25" customHeight="1" x14ac:dyDescent="0.2">
      <c r="A18" s="49"/>
      <c r="B18" s="49"/>
      <c r="C18" s="49"/>
      <c r="D18" s="30" t="s">
        <v>39</v>
      </c>
      <c r="E18" s="30" t="s">
        <v>38</v>
      </c>
      <c r="F18" s="30" t="s">
        <v>39</v>
      </c>
      <c r="G18" s="30" t="s">
        <v>38</v>
      </c>
      <c r="H18" s="30" t="s">
        <v>39</v>
      </c>
      <c r="I18" s="30" t="s">
        <v>38</v>
      </c>
      <c r="J18" s="30" t="s">
        <v>39</v>
      </c>
      <c r="K18" s="30" t="s">
        <v>38</v>
      </c>
      <c r="L18" s="30" t="s">
        <v>39</v>
      </c>
      <c r="M18" s="30" t="s">
        <v>38</v>
      </c>
      <c r="N18" s="30" t="s">
        <v>39</v>
      </c>
      <c r="O18" s="30" t="s">
        <v>38</v>
      </c>
      <c r="P18" s="30" t="s">
        <v>39</v>
      </c>
      <c r="Q18" s="30" t="s">
        <v>38</v>
      </c>
      <c r="R18" s="30" t="s">
        <v>39</v>
      </c>
      <c r="S18" s="30" t="s">
        <v>38</v>
      </c>
    </row>
    <row r="19" spans="1:19" s="16" customFormat="1" ht="15.75" x14ac:dyDescent="0.25">
      <c r="A19" s="28">
        <v>1</v>
      </c>
      <c r="B19" s="29">
        <v>2</v>
      </c>
      <c r="C19" s="28">
        <v>3</v>
      </c>
      <c r="D19" s="27" t="s">
        <v>37</v>
      </c>
      <c r="E19" s="27" t="s">
        <v>36</v>
      </c>
      <c r="F19" s="27" t="s">
        <v>35</v>
      </c>
      <c r="G19" s="27" t="s">
        <v>34</v>
      </c>
      <c r="H19" s="27" t="s">
        <v>33</v>
      </c>
      <c r="I19" s="27" t="s">
        <v>32</v>
      </c>
      <c r="J19" s="27" t="s">
        <v>31</v>
      </c>
      <c r="K19" s="27" t="s">
        <v>30</v>
      </c>
      <c r="L19" s="27" t="s">
        <v>29</v>
      </c>
      <c r="M19" s="27" t="s">
        <v>28</v>
      </c>
      <c r="N19" s="27" t="s">
        <v>27</v>
      </c>
      <c r="O19" s="27" t="s">
        <v>26</v>
      </c>
      <c r="P19" s="27" t="s">
        <v>25</v>
      </c>
      <c r="Q19" s="27" t="s">
        <v>24</v>
      </c>
      <c r="R19" s="27" t="s">
        <v>23</v>
      </c>
      <c r="S19" s="27" t="s">
        <v>22</v>
      </c>
    </row>
    <row r="20" spans="1:19" s="16" customFormat="1" ht="31.5" x14ac:dyDescent="0.25">
      <c r="A20" s="26" t="s">
        <v>21</v>
      </c>
      <c r="B20" s="25" t="s">
        <v>20</v>
      </c>
      <c r="C20" s="24"/>
      <c r="D20" s="65">
        <f>SUM(D21:D23)</f>
        <v>0</v>
      </c>
      <c r="E20" s="65">
        <f>SUM(E21:E23)</f>
        <v>0</v>
      </c>
      <c r="F20" s="65">
        <f>SUM(F21:F23)</f>
        <v>0.74</v>
      </c>
      <c r="G20" s="65">
        <f>SUM(G21:G23)</f>
        <v>0</v>
      </c>
      <c r="H20" s="65">
        <f>SUM(H21:H23)</f>
        <v>0.4</v>
      </c>
      <c r="I20" s="65">
        <f>SUM(I21:I23)</f>
        <v>0</v>
      </c>
      <c r="J20" s="65">
        <f>SUM(J21:J23)</f>
        <v>0</v>
      </c>
      <c r="K20" s="65">
        <f>SUM(K21:K23)</f>
        <v>0</v>
      </c>
      <c r="L20" s="65">
        <f>SUM(L21:L23)</f>
        <v>0</v>
      </c>
      <c r="M20" s="65">
        <f>SUM(M21:M23)</f>
        <v>0</v>
      </c>
      <c r="N20" s="65">
        <f>SUM(N21:N23)</f>
        <v>0</v>
      </c>
      <c r="O20" s="65">
        <f>SUM(O21:O23)</f>
        <v>0</v>
      </c>
      <c r="P20" s="65">
        <f>SUM(P21:P23)</f>
        <v>0</v>
      </c>
      <c r="Q20" s="65">
        <f>SUM(Q21:Q23)</f>
        <v>0</v>
      </c>
      <c r="R20" s="65">
        <f>SUM(R21:R23)</f>
        <v>0</v>
      </c>
      <c r="S20" s="65">
        <f>SUM(S21:S23)</f>
        <v>0</v>
      </c>
    </row>
    <row r="21" spans="1:19" s="16" customFormat="1" ht="31.5" x14ac:dyDescent="0.25">
      <c r="A21" s="15" t="s">
        <v>19</v>
      </c>
      <c r="B21" s="14" t="s">
        <v>18</v>
      </c>
      <c r="C21" s="13"/>
      <c r="D21" s="64">
        <f>D24</f>
        <v>0</v>
      </c>
      <c r="E21" s="64">
        <f>E24</f>
        <v>0</v>
      </c>
      <c r="F21" s="64">
        <f>F24</f>
        <v>0</v>
      </c>
      <c r="G21" s="64">
        <f>G24</f>
        <v>0</v>
      </c>
      <c r="H21" s="64">
        <f>H24</f>
        <v>0</v>
      </c>
      <c r="I21" s="64">
        <f>I24</f>
        <v>0</v>
      </c>
      <c r="J21" s="64">
        <f>J24</f>
        <v>0</v>
      </c>
      <c r="K21" s="64">
        <f>K24</f>
        <v>0</v>
      </c>
      <c r="L21" s="64">
        <f>L24</f>
        <v>0</v>
      </c>
      <c r="M21" s="64">
        <f>M24</f>
        <v>0</v>
      </c>
      <c r="N21" s="64">
        <f>N24</f>
        <v>0</v>
      </c>
      <c r="O21" s="64">
        <f>O24</f>
        <v>0</v>
      </c>
      <c r="P21" s="64">
        <f>P24</f>
        <v>0</v>
      </c>
      <c r="Q21" s="64">
        <f>Q24</f>
        <v>0</v>
      </c>
      <c r="R21" s="64">
        <f>R24</f>
        <v>0</v>
      </c>
      <c r="S21" s="64">
        <f>S24</f>
        <v>0</v>
      </c>
    </row>
    <row r="22" spans="1:19" s="16" customFormat="1" ht="31.5" x14ac:dyDescent="0.25">
      <c r="A22" s="15" t="s">
        <v>17</v>
      </c>
      <c r="B22" s="14" t="s">
        <v>16</v>
      </c>
      <c r="C22" s="13"/>
      <c r="D22" s="64">
        <f>D26</f>
        <v>0</v>
      </c>
      <c r="E22" s="64">
        <f>E26</f>
        <v>0</v>
      </c>
      <c r="F22" s="64">
        <f>F26</f>
        <v>0.74</v>
      </c>
      <c r="G22" s="64">
        <f>G26</f>
        <v>0</v>
      </c>
      <c r="H22" s="64">
        <f>H26</f>
        <v>0</v>
      </c>
      <c r="I22" s="64">
        <f>I26</f>
        <v>0</v>
      </c>
      <c r="J22" s="64">
        <f>J26</f>
        <v>0</v>
      </c>
      <c r="K22" s="64">
        <f>K26</f>
        <v>0</v>
      </c>
      <c r="L22" s="64">
        <f>L26</f>
        <v>0</v>
      </c>
      <c r="M22" s="64">
        <f>M26</f>
        <v>0</v>
      </c>
      <c r="N22" s="64">
        <f>N26</f>
        <v>0</v>
      </c>
      <c r="O22" s="64">
        <f>O26</f>
        <v>0</v>
      </c>
      <c r="P22" s="64">
        <f>P26</f>
        <v>0</v>
      </c>
      <c r="Q22" s="64">
        <f>Q26</f>
        <v>0</v>
      </c>
      <c r="R22" s="64">
        <f>R26</f>
        <v>0</v>
      </c>
      <c r="S22" s="64">
        <f>S26</f>
        <v>0</v>
      </c>
    </row>
    <row r="23" spans="1:19" s="16" customFormat="1" ht="31.5" x14ac:dyDescent="0.25">
      <c r="A23" s="15" t="s">
        <v>15</v>
      </c>
      <c r="B23" s="14" t="s">
        <v>14</v>
      </c>
      <c r="C23" s="13"/>
      <c r="D23" s="64">
        <f>D31</f>
        <v>0</v>
      </c>
      <c r="E23" s="64">
        <f>E31</f>
        <v>0</v>
      </c>
      <c r="F23" s="64">
        <f>F31</f>
        <v>0</v>
      </c>
      <c r="G23" s="64">
        <f>G31</f>
        <v>0</v>
      </c>
      <c r="H23" s="64">
        <f>H31</f>
        <v>0.4</v>
      </c>
      <c r="I23" s="64">
        <f>I31</f>
        <v>0</v>
      </c>
      <c r="J23" s="64">
        <f>J31</f>
        <v>0</v>
      </c>
      <c r="K23" s="64">
        <f>K31</f>
        <v>0</v>
      </c>
      <c r="L23" s="64">
        <f>L31</f>
        <v>0</v>
      </c>
      <c r="M23" s="64">
        <f>M31</f>
        <v>0</v>
      </c>
      <c r="N23" s="64">
        <f>N31</f>
        <v>0</v>
      </c>
      <c r="O23" s="64">
        <f>O31</f>
        <v>0</v>
      </c>
      <c r="P23" s="64">
        <f>P31</f>
        <v>0</v>
      </c>
      <c r="Q23" s="64">
        <f>Q31</f>
        <v>0</v>
      </c>
      <c r="R23" s="64">
        <f>R31</f>
        <v>0</v>
      </c>
      <c r="S23" s="64">
        <f>S31</f>
        <v>0</v>
      </c>
    </row>
    <row r="24" spans="1:19" s="16" customFormat="1" ht="31.5" x14ac:dyDescent="0.25">
      <c r="A24" s="10">
        <v>0</v>
      </c>
      <c r="B24" s="18" t="s">
        <v>13</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x14ac:dyDescent="0.25">
      <c r="A25" s="10"/>
      <c r="B25" s="18" t="str">
        <f>'[1]1(2017)'!B25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x14ac:dyDescent="0.25">
      <c r="A26" s="15" t="s">
        <v>11</v>
      </c>
      <c r="B26" s="14" t="s">
        <v>10</v>
      </c>
      <c r="C26" s="13"/>
      <c r="D26" s="12">
        <f>D27</f>
        <v>0</v>
      </c>
      <c r="E26" s="12">
        <f>E27</f>
        <v>0</v>
      </c>
      <c r="F26" s="12">
        <f>F27</f>
        <v>0.74</v>
      </c>
      <c r="G26" s="12">
        <f>G27</f>
        <v>0</v>
      </c>
      <c r="H26" s="12">
        <f>H27</f>
        <v>0</v>
      </c>
      <c r="I26" s="12">
        <f>I27</f>
        <v>0</v>
      </c>
      <c r="J26" s="12">
        <f>J27</f>
        <v>0</v>
      </c>
      <c r="K26" s="12">
        <f>K27</f>
        <v>0</v>
      </c>
      <c r="L26" s="12">
        <f>L27</f>
        <v>0</v>
      </c>
      <c r="M26" s="12">
        <f>M27</f>
        <v>0</v>
      </c>
      <c r="N26" s="12">
        <f>N27</f>
        <v>0</v>
      </c>
      <c r="O26" s="12">
        <f>O27</f>
        <v>0</v>
      </c>
      <c r="P26" s="12">
        <f>P27</f>
        <v>0</v>
      </c>
      <c r="Q26" s="12">
        <f>Q27</f>
        <v>0</v>
      </c>
      <c r="R26" s="12">
        <f>R27</f>
        <v>0</v>
      </c>
      <c r="S26" s="12">
        <f>S27</f>
        <v>0</v>
      </c>
    </row>
    <row r="27" spans="1:19" s="16" customFormat="1" ht="31.5" x14ac:dyDescent="0.25">
      <c r="A27" s="15" t="s">
        <v>9</v>
      </c>
      <c r="B27" s="14" t="s">
        <v>8</v>
      </c>
      <c r="C27" s="13"/>
      <c r="D27" s="12">
        <f>SUM(D28)</f>
        <v>0</v>
      </c>
      <c r="E27" s="12">
        <f>SUM(E28)</f>
        <v>0</v>
      </c>
      <c r="F27" s="12">
        <f>SUM(F28)</f>
        <v>0.74</v>
      </c>
      <c r="G27" s="12">
        <f>SUM(G28)</f>
        <v>0</v>
      </c>
      <c r="H27" s="12">
        <f>SUM(H28)</f>
        <v>0</v>
      </c>
      <c r="I27" s="12">
        <f>SUM(I28)</f>
        <v>0</v>
      </c>
      <c r="J27" s="12">
        <f>SUM(J28)</f>
        <v>0</v>
      </c>
      <c r="K27" s="12">
        <f>SUM(K28)</f>
        <v>0</v>
      </c>
      <c r="L27" s="12">
        <f>SUM(L28)</f>
        <v>0</v>
      </c>
      <c r="M27" s="12">
        <f>SUM(M28)</f>
        <v>0</v>
      </c>
      <c r="N27" s="12">
        <f>SUM(N28)</f>
        <v>0</v>
      </c>
      <c r="O27" s="12">
        <f>SUM(O28)</f>
        <v>0</v>
      </c>
      <c r="P27" s="12">
        <f>SUM(P28)</f>
        <v>0</v>
      </c>
      <c r="Q27" s="12">
        <f>SUM(Q28)</f>
        <v>0</v>
      </c>
      <c r="R27" s="12">
        <f>SUM(R28)</f>
        <v>0</v>
      </c>
      <c r="S27" s="12">
        <f>SUM(S28)</f>
        <v>0</v>
      </c>
    </row>
    <row r="28" spans="1:19" s="16" customFormat="1" ht="108" customHeight="1" x14ac:dyDescent="0.25">
      <c r="A28" s="10" t="s">
        <v>94</v>
      </c>
      <c r="B28" s="18" t="s">
        <v>107</v>
      </c>
      <c r="C28" s="11" t="s">
        <v>92</v>
      </c>
      <c r="D28" s="17">
        <v>0</v>
      </c>
      <c r="E28" s="17">
        <v>0</v>
      </c>
      <c r="F28" s="69">
        <v>0.74</v>
      </c>
      <c r="G28" s="17">
        <v>0</v>
      </c>
      <c r="H28" s="17">
        <v>0</v>
      </c>
      <c r="I28" s="17">
        <v>0</v>
      </c>
      <c r="J28" s="17">
        <v>0</v>
      </c>
      <c r="K28" s="17">
        <v>0</v>
      </c>
      <c r="L28" s="17">
        <v>0</v>
      </c>
      <c r="M28" s="17">
        <v>0</v>
      </c>
      <c r="N28" s="17">
        <v>0</v>
      </c>
      <c r="O28" s="17">
        <v>0</v>
      </c>
      <c r="P28" s="17">
        <v>0</v>
      </c>
      <c r="Q28" s="17">
        <v>0</v>
      </c>
      <c r="R28" s="17">
        <v>0</v>
      </c>
      <c r="S28" s="17">
        <v>0</v>
      </c>
    </row>
    <row r="29" spans="1:19" s="16" customFormat="1" ht="108" customHeight="1" x14ac:dyDescent="0.25">
      <c r="A29" s="10" t="s">
        <v>89</v>
      </c>
      <c r="B29" s="18" t="s">
        <v>106</v>
      </c>
      <c r="C29" s="62" t="s">
        <v>90</v>
      </c>
      <c r="D29" s="17">
        <v>0</v>
      </c>
      <c r="E29" s="17">
        <v>0</v>
      </c>
      <c r="F29" s="69">
        <v>0.68</v>
      </c>
      <c r="G29" s="17">
        <v>0</v>
      </c>
      <c r="H29" s="17">
        <v>0</v>
      </c>
      <c r="I29" s="17">
        <v>0</v>
      </c>
      <c r="J29" s="17">
        <v>0</v>
      </c>
      <c r="K29" s="17">
        <v>0</v>
      </c>
      <c r="L29" s="17">
        <v>0</v>
      </c>
      <c r="M29" s="17">
        <v>0</v>
      </c>
      <c r="N29" s="17">
        <v>0</v>
      </c>
      <c r="O29" s="17">
        <v>0</v>
      </c>
      <c r="P29" s="17">
        <v>0</v>
      </c>
      <c r="Q29" s="17">
        <v>0</v>
      </c>
      <c r="R29" s="17">
        <v>0</v>
      </c>
      <c r="S29" s="17">
        <v>0</v>
      </c>
    </row>
    <row r="30" spans="1:19" s="16" customFormat="1" ht="108" customHeight="1" x14ac:dyDescent="0.25">
      <c r="A30" s="10" t="s">
        <v>86</v>
      </c>
      <c r="B30" s="18" t="s">
        <v>105</v>
      </c>
      <c r="C30" s="70" t="s">
        <v>87</v>
      </c>
      <c r="D30" s="17">
        <v>0</v>
      </c>
      <c r="E30" s="17">
        <v>0</v>
      </c>
      <c r="F30" s="69">
        <v>0.55100000000000005</v>
      </c>
      <c r="G30" s="17">
        <v>0</v>
      </c>
      <c r="H30" s="17">
        <v>0</v>
      </c>
      <c r="I30" s="17">
        <v>0</v>
      </c>
      <c r="J30" s="17">
        <v>0</v>
      </c>
      <c r="K30" s="17">
        <v>0</v>
      </c>
      <c r="L30" s="17">
        <v>0</v>
      </c>
      <c r="M30" s="17">
        <v>0</v>
      </c>
      <c r="N30" s="17">
        <v>0</v>
      </c>
      <c r="O30" s="17">
        <v>0</v>
      </c>
      <c r="P30" s="17">
        <v>0</v>
      </c>
      <c r="Q30" s="17">
        <v>0</v>
      </c>
      <c r="R30" s="17">
        <v>0</v>
      </c>
      <c r="S30" s="17">
        <v>0</v>
      </c>
    </row>
    <row r="31" spans="1:19" ht="31.5" x14ac:dyDescent="0.2">
      <c r="A31" s="15" t="s">
        <v>4</v>
      </c>
      <c r="B31" s="14" t="s">
        <v>3</v>
      </c>
      <c r="C31" s="13"/>
      <c r="D31" s="12">
        <f>SUM(D32:D32)</f>
        <v>0</v>
      </c>
      <c r="E31" s="12">
        <f>SUM(E32:E32)</f>
        <v>0</v>
      </c>
      <c r="F31" s="12">
        <f>SUM(F32:F32)</f>
        <v>0</v>
      </c>
      <c r="G31" s="12">
        <f>SUM(G32:G32)</f>
        <v>0</v>
      </c>
      <c r="H31" s="12">
        <f>SUM(H32:H32)</f>
        <v>0.4</v>
      </c>
      <c r="I31" s="12">
        <f>SUM(I32:I32)</f>
        <v>0</v>
      </c>
      <c r="J31" s="12">
        <f>SUM(J32:J32)</f>
        <v>0</v>
      </c>
      <c r="K31" s="12">
        <f>SUM(K32:K32)</f>
        <v>0</v>
      </c>
      <c r="L31" s="12">
        <f>SUM(L32:L32)</f>
        <v>0</v>
      </c>
      <c r="M31" s="12">
        <f>SUM(M32:M32)</f>
        <v>0</v>
      </c>
      <c r="N31" s="12">
        <f>SUM(N32:N32)</f>
        <v>0</v>
      </c>
      <c r="O31" s="12">
        <f>SUM(O32:O32)</f>
        <v>0</v>
      </c>
      <c r="P31" s="12">
        <f>SUM(P32:P32)</f>
        <v>0</v>
      </c>
      <c r="Q31" s="12">
        <f>SUM(Q32:Q32)</f>
        <v>0</v>
      </c>
      <c r="R31" s="12">
        <f>SUM(R32:R32)</f>
        <v>0</v>
      </c>
      <c r="S31" s="12">
        <f>SUM(S32:S32)</f>
        <v>0</v>
      </c>
    </row>
    <row r="32" spans="1:19" ht="63" x14ac:dyDescent="0.2">
      <c r="A32" s="10" t="s">
        <v>2</v>
      </c>
      <c r="B32" s="39" t="s">
        <v>104</v>
      </c>
      <c r="C32" s="9" t="s">
        <v>103</v>
      </c>
      <c r="D32" s="17">
        <v>0</v>
      </c>
      <c r="E32" s="17">
        <v>0</v>
      </c>
      <c r="F32" s="61">
        <v>0</v>
      </c>
      <c r="G32" s="61">
        <v>0</v>
      </c>
      <c r="H32" s="41">
        <v>0.4</v>
      </c>
      <c r="I32" s="17">
        <v>0</v>
      </c>
      <c r="J32" s="61">
        <v>0</v>
      </c>
      <c r="K32" s="61">
        <v>0</v>
      </c>
      <c r="L32" s="61">
        <v>0</v>
      </c>
      <c r="M32" s="61">
        <v>0</v>
      </c>
      <c r="N32" s="61">
        <v>0</v>
      </c>
      <c r="O32" s="61">
        <v>0</v>
      </c>
      <c r="P32" s="61">
        <v>0</v>
      </c>
      <c r="Q32" s="61">
        <v>0</v>
      </c>
      <c r="R32" s="61">
        <v>0</v>
      </c>
      <c r="S32" s="61">
        <v>0</v>
      </c>
    </row>
    <row r="33" spans="1:19" ht="63" x14ac:dyDescent="0.2">
      <c r="A33" s="10" t="s">
        <v>102</v>
      </c>
      <c r="B33" s="39" t="s">
        <v>101</v>
      </c>
      <c r="C33" s="9" t="s">
        <v>100</v>
      </c>
      <c r="D33" s="17">
        <v>0</v>
      </c>
      <c r="E33" s="17">
        <v>0</v>
      </c>
      <c r="F33" s="61">
        <v>0</v>
      </c>
      <c r="G33" s="61">
        <v>0</v>
      </c>
      <c r="H33" s="41">
        <v>0.25</v>
      </c>
      <c r="I33" s="17">
        <v>0</v>
      </c>
      <c r="J33" s="61">
        <v>0</v>
      </c>
      <c r="K33" s="61">
        <v>0</v>
      </c>
      <c r="L33" s="61">
        <v>0</v>
      </c>
      <c r="M33" s="61">
        <v>0</v>
      </c>
      <c r="N33" s="61">
        <v>0</v>
      </c>
      <c r="O33" s="61">
        <v>0</v>
      </c>
      <c r="P33" s="61">
        <v>0</v>
      </c>
      <c r="Q33" s="61">
        <v>0</v>
      </c>
      <c r="R33" s="61">
        <v>0</v>
      </c>
      <c r="S33" s="61">
        <v>0</v>
      </c>
    </row>
    <row r="34" spans="1:19" ht="61.5" customHeight="1" x14ac:dyDescent="0.2">
      <c r="A34" s="10" t="s">
        <v>99</v>
      </c>
      <c r="B34" s="39" t="s">
        <v>98</v>
      </c>
      <c r="C34" s="9" t="s">
        <v>97</v>
      </c>
      <c r="D34" s="17">
        <v>0</v>
      </c>
      <c r="E34" s="17">
        <v>0</v>
      </c>
      <c r="F34" s="61">
        <v>0</v>
      </c>
      <c r="G34" s="61">
        <v>0</v>
      </c>
      <c r="H34" s="17">
        <v>0</v>
      </c>
      <c r="I34" s="17">
        <v>0</v>
      </c>
      <c r="J34" s="61">
        <v>0</v>
      </c>
      <c r="K34" s="61">
        <v>0</v>
      </c>
      <c r="L34" s="61">
        <v>0</v>
      </c>
      <c r="M34" s="61">
        <v>0</v>
      </c>
      <c r="N34" s="61">
        <v>0</v>
      </c>
      <c r="O34" s="61">
        <v>0</v>
      </c>
      <c r="P34" s="61">
        <v>0</v>
      </c>
      <c r="Q34" s="61">
        <v>0</v>
      </c>
      <c r="R34" s="61">
        <v>0</v>
      </c>
      <c r="S34" s="61">
        <v>0</v>
      </c>
    </row>
    <row r="36" spans="1:19" s="2" customFormat="1" ht="15.75" x14ac:dyDescent="0.25">
      <c r="B36" s="68" t="s">
        <v>1</v>
      </c>
      <c r="C36" s="68"/>
      <c r="D36" s="68"/>
      <c r="F36" s="3"/>
      <c r="G36" s="3"/>
      <c r="H36" s="3"/>
      <c r="I36" s="3"/>
      <c r="J36" s="3"/>
      <c r="K36" s="3"/>
    </row>
    <row r="37" spans="1:19" s="2" customFormat="1" ht="15" x14ac:dyDescent="0.25">
      <c r="B37" s="3"/>
      <c r="C37" s="3"/>
      <c r="D37" s="3"/>
      <c r="E37" s="3"/>
      <c r="F37" s="3"/>
      <c r="G37" s="3"/>
      <c r="H37" s="3"/>
      <c r="I37" s="3"/>
      <c r="J37" s="3"/>
      <c r="K37" s="3"/>
    </row>
    <row r="38" spans="1:19" s="2" customFormat="1" ht="15" x14ac:dyDescent="0.25">
      <c r="B38" s="3"/>
      <c r="C38" s="3"/>
      <c r="D38" s="3"/>
      <c r="E38" s="3"/>
      <c r="F38" s="3"/>
      <c r="G38" s="3"/>
      <c r="H38" s="3"/>
      <c r="I38" s="3"/>
      <c r="J38" s="3"/>
      <c r="K38" s="3"/>
    </row>
    <row r="39" spans="1:19" s="2" customFormat="1" ht="15" x14ac:dyDescent="0.25">
      <c r="B39" s="3"/>
      <c r="C39" s="3"/>
      <c r="D39" s="3"/>
      <c r="E39" s="3"/>
      <c r="F39" s="3"/>
      <c r="G39" s="3"/>
      <c r="H39" s="3"/>
      <c r="I39" s="3"/>
      <c r="J39" s="3"/>
      <c r="K39" s="3"/>
    </row>
    <row r="40" spans="1:19" s="2" customFormat="1" ht="15.75" x14ac:dyDescent="0.25">
      <c r="B40" s="59" t="s">
        <v>96</v>
      </c>
      <c r="C40" s="59"/>
      <c r="D40" s="4"/>
      <c r="E40" s="4"/>
      <c r="F40" s="4"/>
      <c r="G40" s="4"/>
      <c r="H40" s="3"/>
      <c r="I40" s="3"/>
      <c r="J40" s="3"/>
      <c r="K40" s="3"/>
    </row>
    <row r="41" spans="1:19" s="2" customFormat="1" ht="15" x14ac:dyDescent="0.25">
      <c r="B41" s="3"/>
      <c r="C41" s="3"/>
      <c r="D41" s="3"/>
      <c r="E41" s="3"/>
      <c r="F41" s="3"/>
      <c r="G41" s="3"/>
      <c r="H41" s="3"/>
      <c r="I41" s="3"/>
      <c r="J41" s="3"/>
      <c r="K41" s="3"/>
    </row>
  </sheetData>
  <mergeCells count="29">
    <mergeCell ref="A14:S14"/>
    <mergeCell ref="A12:S12"/>
    <mergeCell ref="A13:S13"/>
    <mergeCell ref="A10:S10"/>
    <mergeCell ref="G2:H2"/>
    <mergeCell ref="A4:S4"/>
    <mergeCell ref="A5:S5"/>
    <mergeCell ref="A7:S7"/>
    <mergeCell ref="A8:S8"/>
    <mergeCell ref="A15:A18"/>
    <mergeCell ref="B15:B18"/>
    <mergeCell ref="C15:C18"/>
    <mergeCell ref="D15:S15"/>
    <mergeCell ref="D16:E16"/>
    <mergeCell ref="F16:I16"/>
    <mergeCell ref="J16:K16"/>
    <mergeCell ref="P17:Q17"/>
    <mergeCell ref="R17:S17"/>
    <mergeCell ref="N17:O17"/>
    <mergeCell ref="B36:D36"/>
    <mergeCell ref="L16:M16"/>
    <mergeCell ref="N16:O16"/>
    <mergeCell ref="P16:Q16"/>
    <mergeCell ref="R16:S16"/>
    <mergeCell ref="D17:E17"/>
    <mergeCell ref="F17:G17"/>
    <mergeCell ref="H17:I17"/>
    <mergeCell ref="J17:K17"/>
    <mergeCell ref="L17:M17"/>
  </mergeCells>
  <pageMargins left="0.70866141732283472" right="0.70866141732283472" top="0.74803149606299213" bottom="0.74803149606299213" header="0.31496062992125984" footer="0.31496062992125984"/>
  <pageSetup paperSize="9" scale="2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Q92"/>
  <sheetViews>
    <sheetView view="pageBreakPreview" topLeftCell="A10" zoomScale="80" zoomScaleNormal="100" zoomScaleSheetLayoutView="80" workbookViewId="0">
      <pane xSplit="2" ySplit="8" topLeftCell="CG45" activePane="bottomRight" state="frozen"/>
      <selection activeCell="A10" sqref="A10"/>
      <selection pane="topRight" activeCell="C10" sqref="C10"/>
      <selection pane="bottomLeft" activeCell="A18" sqref="A18"/>
      <selection pane="bottomRight" activeCell="CH55" sqref="CH55"/>
    </sheetView>
  </sheetViews>
  <sheetFormatPr defaultRowHeight="15.75" x14ac:dyDescent="0.25"/>
  <cols>
    <col min="1" max="1" width="10.625" style="71" customWidth="1"/>
    <col min="2" max="2" width="73.875" style="71" customWidth="1"/>
    <col min="3" max="3" width="19.25" style="71" customWidth="1"/>
    <col min="4" max="4" width="6.625" style="71" customWidth="1"/>
    <col min="5" max="6" width="6" style="71" customWidth="1"/>
    <col min="7" max="7" width="7.625" style="71" customWidth="1"/>
    <col min="8" max="8" width="12.75" style="71" customWidth="1"/>
    <col min="9" max="9" width="11.75" style="71" customWidth="1"/>
    <col min="10" max="10" width="16.375" style="71" customWidth="1"/>
    <col min="11" max="11" width="9.25" style="71" customWidth="1"/>
    <col min="12" max="12" width="12.125" style="71" customWidth="1"/>
    <col min="13" max="13" width="10.125" style="72" customWidth="1"/>
    <col min="14" max="14" width="18.125" style="72" customWidth="1"/>
    <col min="15" max="15" width="14.625" style="72" customWidth="1"/>
    <col min="16" max="16" width="12.375" style="72" customWidth="1"/>
    <col min="17" max="17" width="13.25" style="72" customWidth="1"/>
    <col min="18" max="18" width="13.75" style="72" customWidth="1"/>
    <col min="19" max="19" width="13.625" style="72" customWidth="1"/>
    <col min="20" max="20" width="10.125" style="72" customWidth="1"/>
    <col min="21" max="21" width="9.625" style="72" customWidth="1"/>
    <col min="22" max="22" width="8.75" style="72" customWidth="1"/>
    <col min="23" max="23" width="8.625" style="72" customWidth="1"/>
    <col min="24" max="24" width="8.875" style="72" customWidth="1"/>
    <col min="25" max="25" width="9.625" style="72" customWidth="1"/>
    <col min="26" max="26" width="7.5" style="72" customWidth="1"/>
    <col min="27" max="27" width="8" style="72" customWidth="1"/>
    <col min="28" max="28" width="10.875" style="72" customWidth="1"/>
    <col min="29" max="29" width="8" style="72" customWidth="1"/>
    <col min="30" max="30" width="7" style="72" customWidth="1"/>
    <col min="31" max="31" width="8.375" style="72" customWidth="1"/>
    <col min="32" max="32" width="10.375" style="72" customWidth="1"/>
    <col min="33" max="33" width="11.75" style="72" customWidth="1"/>
    <col min="34" max="34" width="7" style="72" customWidth="1"/>
    <col min="35" max="35" width="8.875" style="72" customWidth="1"/>
    <col min="36" max="36" width="6.5" style="72" customWidth="1"/>
    <col min="37" max="37" width="8.875" style="72" customWidth="1"/>
    <col min="38" max="38" width="10.75" style="72" customWidth="1"/>
    <col min="39" max="39" width="8.25" style="72" customWidth="1"/>
    <col min="40" max="40" width="8.375" style="72" customWidth="1"/>
    <col min="41" max="41" width="6.25" style="71" customWidth="1"/>
    <col min="42" max="42" width="8.625" style="71" customWidth="1"/>
    <col min="43" max="43" width="10.25" style="72" customWidth="1"/>
    <col min="44" max="44" width="6.75" style="72" customWidth="1"/>
    <col min="45" max="45" width="15" style="72" customWidth="1"/>
    <col min="46" max="46" width="7.125" style="71" customWidth="1"/>
    <col min="47" max="47" width="8.875" style="71" customWidth="1"/>
    <col min="48" max="48" width="10.375" style="72" customWidth="1"/>
    <col min="49" max="49" width="7.875" style="72" customWidth="1"/>
    <col min="50" max="50" width="9.125" style="72" customWidth="1"/>
    <col min="51" max="51" width="7.25" style="71" customWidth="1"/>
    <col min="52" max="52" width="9.25" style="71" customWidth="1"/>
    <col min="53" max="53" width="9.75" style="72" customWidth="1"/>
    <col min="54" max="54" width="7.25" style="72" customWidth="1"/>
    <col min="55" max="55" width="9.75" style="72" customWidth="1"/>
    <col min="56" max="56" width="7.25" style="71" customWidth="1"/>
    <col min="57" max="57" width="8.75" style="71" customWidth="1"/>
    <col min="58" max="58" width="9.75" style="72" customWidth="1"/>
    <col min="59" max="59" width="7.25" style="72" customWidth="1"/>
    <col min="60" max="60" width="9.25" style="72" customWidth="1"/>
    <col min="61" max="61" width="7.25" style="71" customWidth="1"/>
    <col min="62" max="62" width="8.625" style="71" customWidth="1"/>
    <col min="63" max="63" width="10.25" style="72" customWidth="1"/>
    <col min="64" max="84" width="7.25" style="72" customWidth="1"/>
    <col min="85" max="85" width="8.25" style="72" customWidth="1"/>
    <col min="86" max="86" width="8.625" style="71" customWidth="1"/>
    <col min="87" max="87" width="9.5" style="71" customWidth="1"/>
    <col min="88" max="88" width="11.25" style="72" customWidth="1"/>
    <col min="89" max="89" width="8.75" style="72" customWidth="1"/>
    <col min="90" max="90" width="9" style="72"/>
    <col min="91" max="91" width="7.75" style="71" customWidth="1"/>
    <col min="92" max="92" width="9.375" style="71" customWidth="1"/>
    <col min="93" max="93" width="10.375" style="72" customWidth="1"/>
    <col min="94" max="94" width="8.75" style="72" customWidth="1"/>
    <col min="95" max="95" width="19.375" style="71" customWidth="1"/>
    <col min="96" max="16384" width="9" style="71"/>
  </cols>
  <sheetData>
    <row r="1" spans="1:95" ht="18.75" x14ac:dyDescent="0.25">
      <c r="A1" s="72"/>
      <c r="B1" s="72"/>
      <c r="C1" s="72"/>
      <c r="D1" s="72"/>
      <c r="E1" s="72"/>
      <c r="F1" s="72"/>
      <c r="G1" s="72"/>
      <c r="H1" s="72"/>
      <c r="I1" s="72"/>
      <c r="J1" s="72"/>
      <c r="K1" s="72"/>
      <c r="L1" s="72"/>
      <c r="AH1" s="175" t="s">
        <v>318</v>
      </c>
      <c r="AO1" s="72"/>
    </row>
    <row r="2" spans="1:95" ht="18.75" x14ac:dyDescent="0.3">
      <c r="A2" s="72"/>
      <c r="B2" s="72"/>
      <c r="C2" s="72"/>
      <c r="D2" s="72"/>
      <c r="E2" s="72"/>
      <c r="F2" s="72"/>
      <c r="G2" s="72"/>
      <c r="H2" s="72"/>
      <c r="I2" s="72"/>
      <c r="J2" s="72"/>
      <c r="K2" s="72"/>
      <c r="L2" s="72"/>
      <c r="AH2" s="174" t="s">
        <v>317</v>
      </c>
      <c r="AO2" s="72"/>
    </row>
    <row r="3" spans="1:95" ht="18.75" x14ac:dyDescent="0.3">
      <c r="A3" s="72"/>
      <c r="B3" s="72"/>
      <c r="C3" s="72"/>
      <c r="D3" s="72"/>
      <c r="E3" s="72"/>
      <c r="F3" s="72"/>
      <c r="G3" s="72"/>
      <c r="H3" s="72"/>
      <c r="I3" s="72"/>
      <c r="J3" s="72"/>
      <c r="K3" s="72"/>
      <c r="L3" s="72"/>
      <c r="AH3" s="174" t="s">
        <v>316</v>
      </c>
      <c r="AO3" s="72"/>
    </row>
    <row r="4" spans="1:95" ht="18.75" x14ac:dyDescent="0.25">
      <c r="A4" s="165" t="s">
        <v>315</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O4" s="72"/>
    </row>
    <row r="5" spans="1:95" ht="18.75" x14ac:dyDescent="0.3">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row>
    <row r="6" spans="1:95" ht="18.75" x14ac:dyDescent="0.25">
      <c r="A6" s="54" t="s">
        <v>314</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171"/>
      <c r="AJ6" s="170"/>
      <c r="AK6" s="170"/>
      <c r="AL6" s="171"/>
      <c r="AM6" s="171"/>
      <c r="AN6" s="171"/>
      <c r="AO6" s="170"/>
      <c r="AP6" s="170"/>
      <c r="AQ6" s="171"/>
      <c r="AR6" s="171"/>
      <c r="AS6" s="171"/>
      <c r="AT6" s="170"/>
      <c r="AU6" s="170"/>
      <c r="AV6" s="171"/>
      <c r="AW6" s="171"/>
      <c r="AX6" s="171"/>
      <c r="AY6" s="170"/>
      <c r="AZ6" s="170"/>
      <c r="BA6" s="171"/>
      <c r="BB6" s="171"/>
      <c r="BC6" s="171"/>
      <c r="BD6" s="170"/>
      <c r="BE6" s="170"/>
      <c r="BF6" s="171"/>
      <c r="BG6" s="171"/>
      <c r="BH6" s="171"/>
      <c r="BI6" s="170"/>
      <c r="BJ6" s="170"/>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0"/>
      <c r="CI6" s="170"/>
      <c r="CJ6" s="171"/>
      <c r="CK6" s="171"/>
      <c r="CL6" s="171"/>
      <c r="CM6" s="170"/>
      <c r="CN6" s="170"/>
      <c r="CO6" s="171"/>
      <c r="CP6" s="171"/>
      <c r="CQ6" s="170"/>
    </row>
    <row r="7" spans="1:95" ht="18.75" customHeight="1" x14ac:dyDescent="0.25">
      <c r="A7" s="55" t="s">
        <v>56</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169"/>
      <c r="AJ7" s="168"/>
      <c r="AK7" s="168"/>
      <c r="AL7" s="169"/>
      <c r="AM7" s="169"/>
      <c r="AN7" s="169"/>
      <c r="AO7" s="168"/>
      <c r="AP7" s="168"/>
      <c r="AQ7" s="169"/>
      <c r="AR7" s="169"/>
      <c r="AS7" s="169"/>
      <c r="AT7" s="168"/>
      <c r="AU7" s="168"/>
      <c r="AV7" s="169"/>
      <c r="AW7" s="169"/>
      <c r="AX7" s="169"/>
      <c r="AY7" s="168"/>
      <c r="AZ7" s="168"/>
      <c r="BA7" s="169"/>
      <c r="BB7" s="169"/>
      <c r="BC7" s="169"/>
      <c r="BD7" s="168"/>
      <c r="BE7" s="168"/>
      <c r="BF7" s="169"/>
      <c r="BG7" s="169"/>
      <c r="BH7" s="169"/>
      <c r="BI7" s="168"/>
      <c r="BJ7" s="168"/>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8"/>
      <c r="CI7" s="168"/>
      <c r="CJ7" s="169"/>
      <c r="CK7" s="169"/>
      <c r="CL7" s="169"/>
      <c r="CM7" s="168"/>
      <c r="CN7" s="168"/>
      <c r="CO7" s="169"/>
      <c r="CP7" s="169"/>
      <c r="CQ7" s="168"/>
    </row>
    <row r="8" spans="1:95" ht="18.75" x14ac:dyDescent="0.3">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O8" s="72"/>
      <c r="CQ8" s="167"/>
    </row>
    <row r="9" spans="1:95" ht="18.75" x14ac:dyDescent="0.3">
      <c r="A9" s="57" t="s">
        <v>60</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row>
    <row r="10" spans="1:95" ht="18.75" x14ac:dyDescent="0.2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row>
    <row r="11" spans="1:95" ht="18.75" x14ac:dyDescent="0.3">
      <c r="A11" s="57" t="s">
        <v>313</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x14ac:dyDescent="0.25">
      <c r="A12" s="58" t="s">
        <v>312</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row>
    <row r="13" spans="1:95" x14ac:dyDescent="0.25">
      <c r="A13" s="72"/>
      <c r="I13" s="163"/>
      <c r="AO13" s="72"/>
      <c r="AP13" s="72"/>
      <c r="AT13" s="72"/>
      <c r="AU13" s="72"/>
      <c r="AY13" s="72"/>
      <c r="AZ13" s="72"/>
      <c r="BD13" s="72"/>
      <c r="BE13" s="72"/>
      <c r="BI13" s="72"/>
      <c r="BJ13" s="72"/>
      <c r="CH13" s="72"/>
      <c r="CI13" s="72"/>
      <c r="CP13" s="162"/>
    </row>
    <row r="14" spans="1:95" ht="63.75" customHeight="1" x14ac:dyDescent="0.25">
      <c r="A14" s="144" t="s">
        <v>54</v>
      </c>
      <c r="B14" s="144" t="s">
        <v>53</v>
      </c>
      <c r="C14" s="144" t="s">
        <v>311</v>
      </c>
      <c r="D14" s="143" t="s">
        <v>310</v>
      </c>
      <c r="E14" s="143" t="s">
        <v>309</v>
      </c>
      <c r="F14" s="144" t="s">
        <v>308</v>
      </c>
      <c r="G14" s="144"/>
      <c r="H14" s="144" t="s">
        <v>307</v>
      </c>
      <c r="I14" s="144"/>
      <c r="J14" s="144"/>
      <c r="K14" s="144"/>
      <c r="L14" s="144"/>
      <c r="M14" s="144"/>
      <c r="N14" s="161" t="s">
        <v>306</v>
      </c>
      <c r="O14" s="160" t="s">
        <v>305</v>
      </c>
      <c r="P14" s="144" t="s">
        <v>304</v>
      </c>
      <c r="Q14" s="144"/>
      <c r="R14" s="144"/>
      <c r="S14" s="144"/>
      <c r="T14" s="152" t="s">
        <v>303</v>
      </c>
      <c r="U14" s="152"/>
      <c r="V14" s="159" t="s">
        <v>302</v>
      </c>
      <c r="W14" s="158"/>
      <c r="X14" s="157"/>
      <c r="Y14" s="156" t="s">
        <v>301</v>
      </c>
      <c r="Z14" s="156"/>
      <c r="AA14" s="156"/>
      <c r="AB14" s="156"/>
      <c r="AC14" s="156"/>
      <c r="AD14" s="156"/>
      <c r="AE14" s="156"/>
      <c r="AF14" s="156"/>
      <c r="AG14" s="156"/>
      <c r="AH14" s="156"/>
      <c r="AI14" s="148" t="s">
        <v>300</v>
      </c>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6"/>
      <c r="CQ14" s="155" t="s">
        <v>299</v>
      </c>
    </row>
    <row r="15" spans="1:95" ht="85.5" customHeight="1" x14ac:dyDescent="0.25">
      <c r="A15" s="144"/>
      <c r="B15" s="144"/>
      <c r="C15" s="144"/>
      <c r="D15" s="143"/>
      <c r="E15" s="143"/>
      <c r="F15" s="144"/>
      <c r="G15" s="144"/>
      <c r="H15" s="148" t="s">
        <v>278</v>
      </c>
      <c r="I15" s="147"/>
      <c r="J15" s="146"/>
      <c r="K15" s="151" t="s">
        <v>277</v>
      </c>
      <c r="L15" s="150"/>
      <c r="M15" s="149"/>
      <c r="N15" s="154"/>
      <c r="O15" s="153"/>
      <c r="P15" s="144" t="s">
        <v>278</v>
      </c>
      <c r="Q15" s="144"/>
      <c r="R15" s="144" t="s">
        <v>277</v>
      </c>
      <c r="S15" s="144"/>
      <c r="T15" s="152"/>
      <c r="U15" s="152"/>
      <c r="V15" s="151"/>
      <c r="W15" s="150"/>
      <c r="X15" s="149"/>
      <c r="Y15" s="144" t="s">
        <v>298</v>
      </c>
      <c r="Z15" s="144"/>
      <c r="AA15" s="144"/>
      <c r="AB15" s="144"/>
      <c r="AC15" s="144"/>
      <c r="AD15" s="144" t="s">
        <v>297</v>
      </c>
      <c r="AE15" s="144"/>
      <c r="AF15" s="144"/>
      <c r="AG15" s="144"/>
      <c r="AH15" s="144"/>
      <c r="AI15" s="144" t="s">
        <v>296</v>
      </c>
      <c r="AJ15" s="144"/>
      <c r="AK15" s="144"/>
      <c r="AL15" s="144"/>
      <c r="AM15" s="144"/>
      <c r="AN15" s="148" t="s">
        <v>295</v>
      </c>
      <c r="AO15" s="147"/>
      <c r="AP15" s="147"/>
      <c r="AQ15" s="147"/>
      <c r="AR15" s="146"/>
      <c r="AS15" s="144" t="s">
        <v>294</v>
      </c>
      <c r="AT15" s="144"/>
      <c r="AU15" s="144"/>
      <c r="AV15" s="144"/>
      <c r="AW15" s="144"/>
      <c r="AX15" s="148" t="s">
        <v>293</v>
      </c>
      <c r="AY15" s="147"/>
      <c r="AZ15" s="147"/>
      <c r="BA15" s="147"/>
      <c r="BB15" s="146"/>
      <c r="BC15" s="144" t="s">
        <v>292</v>
      </c>
      <c r="BD15" s="144"/>
      <c r="BE15" s="144"/>
      <c r="BF15" s="144"/>
      <c r="BG15" s="144"/>
      <c r="BH15" s="148" t="s">
        <v>291</v>
      </c>
      <c r="BI15" s="147"/>
      <c r="BJ15" s="147"/>
      <c r="BK15" s="147"/>
      <c r="BL15" s="146"/>
      <c r="BM15" s="144" t="s">
        <v>290</v>
      </c>
      <c r="BN15" s="144"/>
      <c r="BO15" s="144"/>
      <c r="BP15" s="144"/>
      <c r="BQ15" s="144"/>
      <c r="BR15" s="148" t="s">
        <v>289</v>
      </c>
      <c r="BS15" s="147"/>
      <c r="BT15" s="147"/>
      <c r="BU15" s="147"/>
      <c r="BV15" s="146"/>
      <c r="BW15" s="144" t="s">
        <v>288</v>
      </c>
      <c r="BX15" s="144"/>
      <c r="BY15" s="144"/>
      <c r="BZ15" s="144"/>
      <c r="CA15" s="144"/>
      <c r="CB15" s="148" t="s">
        <v>287</v>
      </c>
      <c r="CC15" s="147"/>
      <c r="CD15" s="147"/>
      <c r="CE15" s="147"/>
      <c r="CF15" s="146"/>
      <c r="CG15" s="148" t="s">
        <v>286</v>
      </c>
      <c r="CH15" s="147"/>
      <c r="CI15" s="147"/>
      <c r="CJ15" s="147"/>
      <c r="CK15" s="146"/>
      <c r="CL15" s="148" t="s">
        <v>285</v>
      </c>
      <c r="CM15" s="147"/>
      <c r="CN15" s="147"/>
      <c r="CO15" s="147"/>
      <c r="CP15" s="146"/>
      <c r="CQ15" s="145"/>
    </row>
    <row r="16" spans="1:95" ht="203.25" customHeight="1" x14ac:dyDescent="0.25">
      <c r="A16" s="144"/>
      <c r="B16" s="144"/>
      <c r="C16" s="144"/>
      <c r="D16" s="143"/>
      <c r="E16" s="143"/>
      <c r="F16" s="142" t="s">
        <v>284</v>
      </c>
      <c r="G16" s="141" t="s">
        <v>277</v>
      </c>
      <c r="H16" s="140" t="s">
        <v>283</v>
      </c>
      <c r="I16" s="134" t="s">
        <v>282</v>
      </c>
      <c r="J16" s="134" t="s">
        <v>281</v>
      </c>
      <c r="K16" s="134" t="s">
        <v>283</v>
      </c>
      <c r="L16" s="134" t="s">
        <v>282</v>
      </c>
      <c r="M16" s="134" t="s">
        <v>281</v>
      </c>
      <c r="N16" s="139"/>
      <c r="O16" s="138"/>
      <c r="P16" s="134" t="s">
        <v>280</v>
      </c>
      <c r="Q16" s="134" t="s">
        <v>279</v>
      </c>
      <c r="R16" s="134" t="s">
        <v>280</v>
      </c>
      <c r="S16" s="134" t="s">
        <v>279</v>
      </c>
      <c r="T16" s="137" t="s">
        <v>278</v>
      </c>
      <c r="U16" s="137" t="s">
        <v>277</v>
      </c>
      <c r="V16" s="134" t="s">
        <v>276</v>
      </c>
      <c r="W16" s="134" t="s">
        <v>275</v>
      </c>
      <c r="X16" s="134" t="s">
        <v>274</v>
      </c>
      <c r="Y16" s="134" t="s">
        <v>273</v>
      </c>
      <c r="Z16" s="134" t="s">
        <v>272</v>
      </c>
      <c r="AA16" s="134" t="s">
        <v>271</v>
      </c>
      <c r="AB16" s="135" t="s">
        <v>270</v>
      </c>
      <c r="AC16" s="135" t="s">
        <v>269</v>
      </c>
      <c r="AD16" s="134" t="s">
        <v>273</v>
      </c>
      <c r="AE16" s="134" t="s">
        <v>272</v>
      </c>
      <c r="AF16" s="134" t="s">
        <v>271</v>
      </c>
      <c r="AG16" s="135" t="s">
        <v>270</v>
      </c>
      <c r="AH16" s="135" t="s">
        <v>269</v>
      </c>
      <c r="AI16" s="136" t="s">
        <v>273</v>
      </c>
      <c r="AJ16" s="134" t="s">
        <v>272</v>
      </c>
      <c r="AK16" s="134" t="s">
        <v>271</v>
      </c>
      <c r="AL16" s="135" t="s">
        <v>270</v>
      </c>
      <c r="AM16" s="135" t="s">
        <v>269</v>
      </c>
      <c r="AN16" s="136" t="s">
        <v>273</v>
      </c>
      <c r="AO16" s="134" t="s">
        <v>272</v>
      </c>
      <c r="AP16" s="134" t="s">
        <v>271</v>
      </c>
      <c r="AQ16" s="135" t="s">
        <v>270</v>
      </c>
      <c r="AR16" s="135" t="s">
        <v>269</v>
      </c>
      <c r="AS16" s="136" t="s">
        <v>273</v>
      </c>
      <c r="AT16" s="134" t="s">
        <v>272</v>
      </c>
      <c r="AU16" s="134" t="s">
        <v>271</v>
      </c>
      <c r="AV16" s="135" t="s">
        <v>270</v>
      </c>
      <c r="AW16" s="135" t="s">
        <v>269</v>
      </c>
      <c r="AX16" s="136" t="s">
        <v>273</v>
      </c>
      <c r="AY16" s="134" t="s">
        <v>272</v>
      </c>
      <c r="AZ16" s="134" t="s">
        <v>271</v>
      </c>
      <c r="BA16" s="135" t="s">
        <v>270</v>
      </c>
      <c r="BB16" s="135" t="s">
        <v>269</v>
      </c>
      <c r="BC16" s="136" t="s">
        <v>273</v>
      </c>
      <c r="BD16" s="134" t="s">
        <v>272</v>
      </c>
      <c r="BE16" s="134" t="s">
        <v>271</v>
      </c>
      <c r="BF16" s="135" t="s">
        <v>270</v>
      </c>
      <c r="BG16" s="135" t="s">
        <v>269</v>
      </c>
      <c r="BH16" s="136" t="s">
        <v>273</v>
      </c>
      <c r="BI16" s="134" t="s">
        <v>272</v>
      </c>
      <c r="BJ16" s="134" t="s">
        <v>271</v>
      </c>
      <c r="BK16" s="135" t="s">
        <v>270</v>
      </c>
      <c r="BL16" s="135" t="s">
        <v>269</v>
      </c>
      <c r="BM16" s="136" t="s">
        <v>273</v>
      </c>
      <c r="BN16" s="134" t="s">
        <v>272</v>
      </c>
      <c r="BO16" s="134" t="s">
        <v>271</v>
      </c>
      <c r="BP16" s="135" t="s">
        <v>270</v>
      </c>
      <c r="BQ16" s="135" t="s">
        <v>269</v>
      </c>
      <c r="BR16" s="136" t="s">
        <v>273</v>
      </c>
      <c r="BS16" s="134" t="s">
        <v>272</v>
      </c>
      <c r="BT16" s="134" t="s">
        <v>271</v>
      </c>
      <c r="BU16" s="135" t="s">
        <v>270</v>
      </c>
      <c r="BV16" s="135" t="s">
        <v>269</v>
      </c>
      <c r="BW16" s="136" t="s">
        <v>273</v>
      </c>
      <c r="BX16" s="134" t="s">
        <v>272</v>
      </c>
      <c r="BY16" s="134" t="s">
        <v>271</v>
      </c>
      <c r="BZ16" s="135" t="s">
        <v>270</v>
      </c>
      <c r="CA16" s="135" t="s">
        <v>269</v>
      </c>
      <c r="CB16" s="136" t="s">
        <v>273</v>
      </c>
      <c r="CC16" s="134" t="s">
        <v>272</v>
      </c>
      <c r="CD16" s="134" t="s">
        <v>271</v>
      </c>
      <c r="CE16" s="135" t="s">
        <v>270</v>
      </c>
      <c r="CF16" s="135" t="s">
        <v>269</v>
      </c>
      <c r="CG16" s="136" t="s">
        <v>273</v>
      </c>
      <c r="CH16" s="134" t="s">
        <v>272</v>
      </c>
      <c r="CI16" s="134" t="s">
        <v>271</v>
      </c>
      <c r="CJ16" s="135" t="s">
        <v>270</v>
      </c>
      <c r="CK16" s="135" t="s">
        <v>269</v>
      </c>
      <c r="CL16" s="136" t="s">
        <v>273</v>
      </c>
      <c r="CM16" s="134" t="s">
        <v>272</v>
      </c>
      <c r="CN16" s="134" t="s">
        <v>271</v>
      </c>
      <c r="CO16" s="135" t="s">
        <v>270</v>
      </c>
      <c r="CP16" s="134" t="s">
        <v>269</v>
      </c>
      <c r="CQ16" s="133"/>
    </row>
    <row r="17" spans="1:95" ht="19.5" customHeight="1" x14ac:dyDescent="0.25">
      <c r="A17" s="84">
        <v>1</v>
      </c>
      <c r="B17" s="84">
        <v>2</v>
      </c>
      <c r="C17" s="84">
        <v>3</v>
      </c>
      <c r="D17" s="84">
        <v>4</v>
      </c>
      <c r="E17" s="84">
        <v>5</v>
      </c>
      <c r="F17" s="84">
        <v>6</v>
      </c>
      <c r="G17" s="84">
        <v>7</v>
      </c>
      <c r="H17" s="84">
        <v>8</v>
      </c>
      <c r="I17" s="84">
        <v>9</v>
      </c>
      <c r="J17" s="84">
        <v>10</v>
      </c>
      <c r="K17" s="84">
        <v>11</v>
      </c>
      <c r="L17" s="84">
        <v>12</v>
      </c>
      <c r="M17" s="84">
        <v>13</v>
      </c>
      <c r="N17" s="84">
        <v>14</v>
      </c>
      <c r="O17" s="84">
        <v>15</v>
      </c>
      <c r="P17" s="10" t="s">
        <v>268</v>
      </c>
      <c r="Q17" s="10" t="s">
        <v>267</v>
      </c>
      <c r="R17" s="10" t="s">
        <v>266</v>
      </c>
      <c r="S17" s="10" t="s">
        <v>265</v>
      </c>
      <c r="T17" s="132">
        <v>17</v>
      </c>
      <c r="U17" s="132">
        <v>18</v>
      </c>
      <c r="V17" s="84">
        <v>19</v>
      </c>
      <c r="W17" s="84">
        <v>20</v>
      </c>
      <c r="X17" s="84">
        <v>21</v>
      </c>
      <c r="Y17" s="84">
        <v>22</v>
      </c>
      <c r="Z17" s="84">
        <v>23</v>
      </c>
      <c r="AA17" s="84">
        <v>24</v>
      </c>
      <c r="AB17" s="84">
        <v>25</v>
      </c>
      <c r="AC17" s="84">
        <v>26</v>
      </c>
      <c r="AD17" s="84">
        <v>27</v>
      </c>
      <c r="AE17" s="84">
        <v>28</v>
      </c>
      <c r="AF17" s="84">
        <v>29</v>
      </c>
      <c r="AG17" s="84">
        <v>30</v>
      </c>
      <c r="AH17" s="84">
        <v>31</v>
      </c>
      <c r="AI17" s="15" t="s">
        <v>264</v>
      </c>
      <c r="AJ17" s="10" t="s">
        <v>263</v>
      </c>
      <c r="AK17" s="10" t="s">
        <v>262</v>
      </c>
      <c r="AL17" s="10" t="s">
        <v>261</v>
      </c>
      <c r="AM17" s="10" t="s">
        <v>260</v>
      </c>
      <c r="AN17" s="15" t="s">
        <v>259</v>
      </c>
      <c r="AO17" s="10" t="s">
        <v>258</v>
      </c>
      <c r="AP17" s="10" t="s">
        <v>257</v>
      </c>
      <c r="AQ17" s="10" t="s">
        <v>256</v>
      </c>
      <c r="AR17" s="10" t="s">
        <v>255</v>
      </c>
      <c r="AS17" s="15" t="s">
        <v>254</v>
      </c>
      <c r="AT17" s="10" t="s">
        <v>253</v>
      </c>
      <c r="AU17" s="10" t="s">
        <v>252</v>
      </c>
      <c r="AV17" s="10" t="s">
        <v>251</v>
      </c>
      <c r="AW17" s="10" t="s">
        <v>250</v>
      </c>
      <c r="AX17" s="15" t="s">
        <v>249</v>
      </c>
      <c r="AY17" s="10" t="s">
        <v>248</v>
      </c>
      <c r="AZ17" s="10" t="s">
        <v>247</v>
      </c>
      <c r="BA17" s="10" t="s">
        <v>246</v>
      </c>
      <c r="BB17" s="10" t="s">
        <v>245</v>
      </c>
      <c r="BC17" s="15" t="s">
        <v>244</v>
      </c>
      <c r="BD17" s="10" t="s">
        <v>243</v>
      </c>
      <c r="BE17" s="10" t="s">
        <v>242</v>
      </c>
      <c r="BF17" s="10" t="s">
        <v>241</v>
      </c>
      <c r="BG17" s="10" t="s">
        <v>240</v>
      </c>
      <c r="BH17" s="15" t="s">
        <v>239</v>
      </c>
      <c r="BI17" s="10" t="s">
        <v>238</v>
      </c>
      <c r="BJ17" s="10" t="s">
        <v>237</v>
      </c>
      <c r="BK17" s="10" t="s">
        <v>236</v>
      </c>
      <c r="BL17" s="10" t="s">
        <v>235</v>
      </c>
      <c r="BM17" s="10" t="s">
        <v>234</v>
      </c>
      <c r="BN17" s="10" t="s">
        <v>233</v>
      </c>
      <c r="BO17" s="10" t="s">
        <v>232</v>
      </c>
      <c r="BP17" s="10" t="s">
        <v>231</v>
      </c>
      <c r="BQ17" s="10" t="s">
        <v>230</v>
      </c>
      <c r="BR17" s="10" t="s">
        <v>229</v>
      </c>
      <c r="BS17" s="10" t="s">
        <v>228</v>
      </c>
      <c r="BT17" s="10" t="s">
        <v>227</v>
      </c>
      <c r="BU17" s="10" t="s">
        <v>226</v>
      </c>
      <c r="BV17" s="10" t="s">
        <v>225</v>
      </c>
      <c r="BW17" s="10" t="s">
        <v>224</v>
      </c>
      <c r="BX17" s="10" t="s">
        <v>223</v>
      </c>
      <c r="BY17" s="10" t="s">
        <v>222</v>
      </c>
      <c r="BZ17" s="10" t="s">
        <v>221</v>
      </c>
      <c r="CA17" s="10" t="s">
        <v>220</v>
      </c>
      <c r="CB17" s="10" t="s">
        <v>219</v>
      </c>
      <c r="CC17" s="10" t="s">
        <v>218</v>
      </c>
      <c r="CD17" s="10" t="s">
        <v>217</v>
      </c>
      <c r="CE17" s="10" t="s">
        <v>216</v>
      </c>
      <c r="CF17" s="10" t="s">
        <v>215</v>
      </c>
      <c r="CG17" s="132">
        <v>33</v>
      </c>
      <c r="CH17" s="84">
        <v>34</v>
      </c>
      <c r="CI17" s="84">
        <v>35</v>
      </c>
      <c r="CJ17" s="84">
        <v>36</v>
      </c>
      <c r="CK17" s="84">
        <v>37</v>
      </c>
      <c r="CL17" s="132">
        <v>38</v>
      </c>
      <c r="CM17" s="84">
        <v>39</v>
      </c>
      <c r="CN17" s="84">
        <v>40</v>
      </c>
      <c r="CO17" s="84">
        <v>41</v>
      </c>
      <c r="CP17" s="84">
        <v>42</v>
      </c>
      <c r="CQ17" s="84">
        <v>43</v>
      </c>
    </row>
    <row r="18" spans="1:95" ht="39" customHeight="1" x14ac:dyDescent="0.25">
      <c r="A18" s="130" t="s">
        <v>21</v>
      </c>
      <c r="B18" s="128" t="s">
        <v>20</v>
      </c>
      <c r="C18" s="129">
        <v>0</v>
      </c>
      <c r="D18" s="129">
        <v>0</v>
      </c>
      <c r="E18" s="129">
        <v>0</v>
      </c>
      <c r="F18" s="129">
        <v>0</v>
      </c>
      <c r="G18" s="129">
        <v>0</v>
      </c>
      <c r="H18" s="129">
        <f>SUM(H19:H24)</f>
        <v>4.7164053672316388</v>
      </c>
      <c r="I18" s="129">
        <f>SUM(I19:I24)</f>
        <v>33.392150000000001</v>
      </c>
      <c r="J18" s="129">
        <v>0</v>
      </c>
      <c r="K18" s="129">
        <f>SUM(K19:K24)</f>
        <v>0</v>
      </c>
      <c r="L18" s="129">
        <f>SUM(L19:L24)</f>
        <v>0</v>
      </c>
      <c r="M18" s="129">
        <v>0</v>
      </c>
      <c r="N18" s="129">
        <f>SUM(N19:N24)</f>
        <v>0</v>
      </c>
      <c r="O18" s="129">
        <f>SUM(O19:O24)</f>
        <v>0</v>
      </c>
      <c r="P18" s="129">
        <f>SUM(P19:P24)</f>
        <v>40.069000000000003</v>
      </c>
      <c r="Q18" s="129">
        <f>SUM(Q19:Q24)</f>
        <v>48.981999999999999</v>
      </c>
      <c r="R18" s="129">
        <f>SUM(R19:R24)</f>
        <v>0</v>
      </c>
      <c r="S18" s="129">
        <f>SUM(S19:S24)</f>
        <v>0</v>
      </c>
      <c r="T18" s="129">
        <f>SUM(T19:T24)</f>
        <v>26.273945000000001</v>
      </c>
      <c r="U18" s="129">
        <f>SUM(U19:U24)</f>
        <v>0</v>
      </c>
      <c r="V18" s="129">
        <f>SUM(V19:V24)</f>
        <v>26.273945000000001</v>
      </c>
      <c r="W18" s="129">
        <f>SUM(W19:W24)</f>
        <v>26.273945000000001</v>
      </c>
      <c r="X18" s="129">
        <f>SUM(X19:X24)</f>
        <v>0</v>
      </c>
      <c r="Y18" s="129">
        <f>SUM(Y19:Y24)</f>
        <v>0</v>
      </c>
      <c r="Z18" s="129">
        <f>SUM(Z19:Z24)</f>
        <v>0</v>
      </c>
      <c r="AA18" s="129">
        <f>SUM(AA19:AA24)</f>
        <v>0</v>
      </c>
      <c r="AB18" s="129">
        <f>SUM(AB19:AB24)</f>
        <v>0</v>
      </c>
      <c r="AC18" s="129">
        <f>SUM(AC19:AC24)</f>
        <v>0</v>
      </c>
      <c r="AD18" s="129">
        <f>SUM(AD19:AD24)</f>
        <v>0</v>
      </c>
      <c r="AE18" s="129">
        <f>SUM(AE19:AE24)</f>
        <v>0</v>
      </c>
      <c r="AF18" s="129">
        <f>SUM(AF19:AF24)</f>
        <v>0</v>
      </c>
      <c r="AG18" s="129">
        <f>SUM(AG19:AG24)</f>
        <v>0</v>
      </c>
      <c r="AH18" s="129">
        <f>SUM(AH19:AH24)</f>
        <v>0</v>
      </c>
      <c r="AI18" s="131">
        <f>SUM(AI19:AI24)</f>
        <v>6.2520000000000007</v>
      </c>
      <c r="AJ18" s="129">
        <f>SUM(AJ19:AJ24)</f>
        <v>0</v>
      </c>
      <c r="AK18" s="129">
        <f>SUM(AK19:AK24)</f>
        <v>0</v>
      </c>
      <c r="AL18" s="129">
        <f>SUM(AL19:AL24)</f>
        <v>6.2520000000000007</v>
      </c>
      <c r="AM18" s="129">
        <f>SUM(AM19:AM24)</f>
        <v>0</v>
      </c>
      <c r="AN18" s="129">
        <f>SUM(AN19:AN24)</f>
        <v>0</v>
      </c>
      <c r="AO18" s="129">
        <f>SUM(AO19:AO24)</f>
        <v>0</v>
      </c>
      <c r="AP18" s="129">
        <f>SUM(AP19:AP24)</f>
        <v>0</v>
      </c>
      <c r="AQ18" s="129">
        <f>SUM(AQ19:AQ24)</f>
        <v>0</v>
      </c>
      <c r="AR18" s="129">
        <f>SUM(AR19:AR24)</f>
        <v>0</v>
      </c>
      <c r="AS18" s="131">
        <f>SUM(AS19:AS24)</f>
        <v>6.2709999999999999</v>
      </c>
      <c r="AT18" s="129">
        <f>SUM(AT19:AT24)</f>
        <v>0</v>
      </c>
      <c r="AU18" s="129">
        <f>SUM(AU19:AU24)</f>
        <v>0</v>
      </c>
      <c r="AV18" s="129">
        <f>SUM(AV19:AV24)</f>
        <v>6.2709999999999999</v>
      </c>
      <c r="AW18" s="129">
        <f>SUM(AW19:AW24)</f>
        <v>0</v>
      </c>
      <c r="AX18" s="129">
        <f>SUM(AX19:AX24)</f>
        <v>0</v>
      </c>
      <c r="AY18" s="129">
        <f>SUM(AY19:AY24)</f>
        <v>0</v>
      </c>
      <c r="AZ18" s="129">
        <f>SUM(AZ19:AZ24)</f>
        <v>0</v>
      </c>
      <c r="BA18" s="129">
        <f>SUM(BA19:BA24)</f>
        <v>0</v>
      </c>
      <c r="BB18" s="129">
        <f>SUM(BB19:BB24)</f>
        <v>0</v>
      </c>
      <c r="BC18" s="131">
        <f>SUM(BC19:BC24)</f>
        <v>6.2519999999999998</v>
      </c>
      <c r="BD18" s="129">
        <f>SUM(BD19:BD24)</f>
        <v>0</v>
      </c>
      <c r="BE18" s="129">
        <f>SUM(BE19:BE24)</f>
        <v>0</v>
      </c>
      <c r="BF18" s="129">
        <f>SUM(BF19:BF24)</f>
        <v>6.2519999999999998</v>
      </c>
      <c r="BG18" s="129">
        <f>SUM(BG19:BG24)</f>
        <v>0</v>
      </c>
      <c r="BH18" s="129">
        <f>SUM(BH19:BH26)</f>
        <v>0</v>
      </c>
      <c r="BI18" s="129">
        <f>SUM(BI19:BI24)</f>
        <v>0</v>
      </c>
      <c r="BJ18" s="129">
        <f>SUM(BJ19:BJ24)</f>
        <v>0</v>
      </c>
      <c r="BK18" s="129">
        <f>SUM(BK19:BK24)</f>
        <v>0</v>
      </c>
      <c r="BL18" s="129">
        <f>SUM(BL19:BL24)</f>
        <v>0</v>
      </c>
      <c r="BM18" s="131">
        <f>SUM(BM19:BM24)</f>
        <v>5.9249450000000001</v>
      </c>
      <c r="BN18" s="129">
        <f>SUM(BN19:BN24)</f>
        <v>0</v>
      </c>
      <c r="BO18" s="129">
        <f>SUM(BO19:BO24)</f>
        <v>0</v>
      </c>
      <c r="BP18" s="129">
        <f>SUM(BP19:BP24)</f>
        <v>5.9249450000000001</v>
      </c>
      <c r="BQ18" s="129">
        <f>SUM(BQ19:BQ24)</f>
        <v>0</v>
      </c>
      <c r="BR18" s="129">
        <f>SUM(BR19:BR24)</f>
        <v>0</v>
      </c>
      <c r="BS18" s="129">
        <f>SUM(BS19:BS24)</f>
        <v>0</v>
      </c>
      <c r="BT18" s="129">
        <f>SUM(BT19:BT24)</f>
        <v>0</v>
      </c>
      <c r="BU18" s="129">
        <f>SUM(BU19:BU24)</f>
        <v>0</v>
      </c>
      <c r="BV18" s="129">
        <f>SUM(BV19:BV24)</f>
        <v>0</v>
      </c>
      <c r="BW18" s="131">
        <f>SUM(BW19:BW24)</f>
        <v>6.4809999999999999</v>
      </c>
      <c r="BX18" s="129">
        <f>SUM(BX19:BX24)</f>
        <v>0</v>
      </c>
      <c r="BY18" s="129">
        <f>SUM(BY19:BY24)</f>
        <v>0</v>
      </c>
      <c r="BZ18" s="129">
        <f>SUM(BZ19:BZ24)</f>
        <v>6.4809999999999999</v>
      </c>
      <c r="CA18" s="129">
        <f>SUM(CA19:CA24)</f>
        <v>0</v>
      </c>
      <c r="CB18" s="129">
        <f>SUM(CB19:CB24)</f>
        <v>0</v>
      </c>
      <c r="CC18" s="129">
        <f>SUM(CC19:CC24)</f>
        <v>0</v>
      </c>
      <c r="CD18" s="129">
        <f>SUM(CD19:CD24)</f>
        <v>0</v>
      </c>
      <c r="CE18" s="129">
        <f>SUM(CE19:CE24)</f>
        <v>0</v>
      </c>
      <c r="CF18" s="129">
        <f>SUM(CF19:CF24)</f>
        <v>0</v>
      </c>
      <c r="CG18" s="129">
        <f>SUM(CG19:CG24)</f>
        <v>31.180945000000001</v>
      </c>
      <c r="CH18" s="129">
        <f>SUM(CH19:CH24)</f>
        <v>0</v>
      </c>
      <c r="CI18" s="129">
        <f>SUM(CI19:CI24)</f>
        <v>0</v>
      </c>
      <c r="CJ18" s="129">
        <f>SUM(CJ19:CJ24)</f>
        <v>31.180945000000001</v>
      </c>
      <c r="CK18" s="129">
        <f>SUM(CK19:CK24)</f>
        <v>0</v>
      </c>
      <c r="CL18" s="129">
        <f>SUM(CL19:CL24)</f>
        <v>0</v>
      </c>
      <c r="CM18" s="129">
        <f>SUM(CM19:CM24)</f>
        <v>0</v>
      </c>
      <c r="CN18" s="129">
        <f>SUM(CN19:CN24)</f>
        <v>0</v>
      </c>
      <c r="CO18" s="129">
        <f>SUM(CO19:CO24)</f>
        <v>0</v>
      </c>
      <c r="CP18" s="129">
        <f>SUM(CP19:CP24)</f>
        <v>0</v>
      </c>
      <c r="CQ18" s="128"/>
    </row>
    <row r="19" spans="1:95" s="93" customFormat="1" ht="28.5" customHeight="1" x14ac:dyDescent="0.25">
      <c r="A19" s="96" t="s">
        <v>19</v>
      </c>
      <c r="B19" s="94" t="s">
        <v>18</v>
      </c>
      <c r="C19" s="95">
        <v>0</v>
      </c>
      <c r="D19" s="95">
        <v>0</v>
      </c>
      <c r="E19" s="95">
        <v>0</v>
      </c>
      <c r="F19" s="95">
        <v>0</v>
      </c>
      <c r="G19" s="95">
        <v>0</v>
      </c>
      <c r="H19" s="95">
        <f>H26</f>
        <v>0</v>
      </c>
      <c r="I19" s="95">
        <f>I26</f>
        <v>0</v>
      </c>
      <c r="J19" s="95">
        <f>J26</f>
        <v>0</v>
      </c>
      <c r="K19" s="95">
        <f>K26</f>
        <v>0</v>
      </c>
      <c r="L19" s="95">
        <f>L26</f>
        <v>0</v>
      </c>
      <c r="M19" s="95">
        <v>0</v>
      </c>
      <c r="N19" s="95">
        <f>N26</f>
        <v>0</v>
      </c>
      <c r="O19" s="95">
        <f>O26</f>
        <v>0</v>
      </c>
      <c r="P19" s="95">
        <f>P26</f>
        <v>0</v>
      </c>
      <c r="Q19" s="95">
        <f>Q26</f>
        <v>0</v>
      </c>
      <c r="R19" s="95">
        <f>R26</f>
        <v>0</v>
      </c>
      <c r="S19" s="95">
        <f>S26</f>
        <v>0</v>
      </c>
      <c r="T19" s="95">
        <f>T26</f>
        <v>0</v>
      </c>
      <c r="U19" s="95">
        <f>U26</f>
        <v>0</v>
      </c>
      <c r="V19" s="95">
        <f>V26</f>
        <v>0</v>
      </c>
      <c r="W19" s="95">
        <f>W26</f>
        <v>0</v>
      </c>
      <c r="X19" s="95">
        <f>X26</f>
        <v>0</v>
      </c>
      <c r="Y19" s="95">
        <f>Y26</f>
        <v>0</v>
      </c>
      <c r="Z19" s="95">
        <f>Z26</f>
        <v>0</v>
      </c>
      <c r="AA19" s="95">
        <f>AA26</f>
        <v>0</v>
      </c>
      <c r="AB19" s="95">
        <f>AB26</f>
        <v>0</v>
      </c>
      <c r="AC19" s="95">
        <f>AC26</f>
        <v>0</v>
      </c>
      <c r="AD19" s="95">
        <f>AD26</f>
        <v>0</v>
      </c>
      <c r="AE19" s="95">
        <f>AE26</f>
        <v>0</v>
      </c>
      <c r="AF19" s="95">
        <f>AF26</f>
        <v>0</v>
      </c>
      <c r="AG19" s="95">
        <f>AG26</f>
        <v>0</v>
      </c>
      <c r="AH19" s="95">
        <f>AH26</f>
        <v>0</v>
      </c>
      <c r="AI19" s="95">
        <f>AI26</f>
        <v>0</v>
      </c>
      <c r="AJ19" s="95">
        <f>AJ26</f>
        <v>0</v>
      </c>
      <c r="AK19" s="95">
        <f>AK26</f>
        <v>0</v>
      </c>
      <c r="AL19" s="95">
        <f>AL26</f>
        <v>0</v>
      </c>
      <c r="AM19" s="95">
        <f>AM26</f>
        <v>0</v>
      </c>
      <c r="AN19" s="95">
        <f>AN26</f>
        <v>0</v>
      </c>
      <c r="AO19" s="95">
        <f>AO26</f>
        <v>0</v>
      </c>
      <c r="AP19" s="95">
        <f>AP26</f>
        <v>0</v>
      </c>
      <c r="AQ19" s="95">
        <f>AQ26</f>
        <v>0</v>
      </c>
      <c r="AR19" s="95">
        <f>AR26</f>
        <v>0</v>
      </c>
      <c r="AS19" s="95">
        <f>AS26</f>
        <v>0</v>
      </c>
      <c r="AT19" s="95">
        <f>AT26</f>
        <v>0</v>
      </c>
      <c r="AU19" s="95">
        <f>AU26</f>
        <v>0</v>
      </c>
      <c r="AV19" s="95">
        <f>AV26</f>
        <v>0</v>
      </c>
      <c r="AW19" s="95">
        <f>AW26</f>
        <v>0</v>
      </c>
      <c r="AX19" s="95">
        <f>AX26</f>
        <v>0</v>
      </c>
      <c r="AY19" s="95" t="str">
        <f>AY26</f>
        <v>0,000</v>
      </c>
      <c r="AZ19" s="95" t="str">
        <f>AZ26</f>
        <v>0,000</v>
      </c>
      <c r="BA19" s="95" t="str">
        <f>BA26</f>
        <v>0,000</v>
      </c>
      <c r="BB19" s="95" t="str">
        <f>BB26</f>
        <v>0,000</v>
      </c>
      <c r="BC19" s="95">
        <f>BC26</f>
        <v>0</v>
      </c>
      <c r="BD19" s="95">
        <f>BD26</f>
        <v>0</v>
      </c>
      <c r="BE19" s="95">
        <f>BE26</f>
        <v>0</v>
      </c>
      <c r="BF19" s="95">
        <f>BF26</f>
        <v>0</v>
      </c>
      <c r="BG19" s="95">
        <f>BG26</f>
        <v>0</v>
      </c>
      <c r="BH19" s="95">
        <f>BH26</f>
        <v>0</v>
      </c>
      <c r="BI19" s="95">
        <f>SUM(BI20:BI26)</f>
        <v>0</v>
      </c>
      <c r="BJ19" s="95">
        <f>SUM(BJ20:BJ26)</f>
        <v>0</v>
      </c>
      <c r="BK19" s="95">
        <f>SUM(BK20:BK26)</f>
        <v>0</v>
      </c>
      <c r="BL19" s="95">
        <f>SUM(BL20:BL26)</f>
        <v>0</v>
      </c>
      <c r="BM19" s="95">
        <f>BM26</f>
        <v>0</v>
      </c>
      <c r="BN19" s="95">
        <f>BN26</f>
        <v>0</v>
      </c>
      <c r="BO19" s="95">
        <f>BO26</f>
        <v>0</v>
      </c>
      <c r="BP19" s="95">
        <f>BP26</f>
        <v>0</v>
      </c>
      <c r="BQ19" s="95">
        <f>BQ26</f>
        <v>0</v>
      </c>
      <c r="BR19" s="95">
        <f>BR26</f>
        <v>0</v>
      </c>
      <c r="BS19" s="95">
        <f>BS26</f>
        <v>0</v>
      </c>
      <c r="BT19" s="95">
        <f>BT26</f>
        <v>0</v>
      </c>
      <c r="BU19" s="95">
        <f>BU26</f>
        <v>0</v>
      </c>
      <c r="BV19" s="95">
        <f>BV26</f>
        <v>0</v>
      </c>
      <c r="BW19" s="95">
        <f>BW26</f>
        <v>0</v>
      </c>
      <c r="BX19" s="95">
        <f>BX26</f>
        <v>0</v>
      </c>
      <c r="BY19" s="95">
        <f>BY26</f>
        <v>0</v>
      </c>
      <c r="BZ19" s="95">
        <f>BZ26</f>
        <v>0</v>
      </c>
      <c r="CA19" s="95">
        <f>CA26</f>
        <v>0</v>
      </c>
      <c r="CB19" s="95">
        <f>CB26</f>
        <v>0</v>
      </c>
      <c r="CC19" s="95">
        <f>CC26</f>
        <v>0</v>
      </c>
      <c r="CD19" s="95">
        <f>CD26</f>
        <v>0</v>
      </c>
      <c r="CE19" s="95">
        <f>CE26</f>
        <v>0</v>
      </c>
      <c r="CF19" s="95">
        <f>CF26</f>
        <v>0</v>
      </c>
      <c r="CG19" s="95">
        <f>CG26</f>
        <v>0</v>
      </c>
      <c r="CH19" s="95">
        <f>CH26</f>
        <v>0</v>
      </c>
      <c r="CI19" s="95">
        <f>CI26</f>
        <v>0</v>
      </c>
      <c r="CJ19" s="95">
        <f>CJ26</f>
        <v>0</v>
      </c>
      <c r="CK19" s="95">
        <f>CK26</f>
        <v>0</v>
      </c>
      <c r="CL19" s="95">
        <f>CL26</f>
        <v>0</v>
      </c>
      <c r="CM19" s="95">
        <f>CM26</f>
        <v>0</v>
      </c>
      <c r="CN19" s="95">
        <f>CN26</f>
        <v>0</v>
      </c>
      <c r="CO19" s="95">
        <f>CO26</f>
        <v>0</v>
      </c>
      <c r="CP19" s="95">
        <f>CP26</f>
        <v>0</v>
      </c>
      <c r="CQ19" s="94"/>
    </row>
    <row r="20" spans="1:95" ht="44.25" customHeight="1" x14ac:dyDescent="0.25">
      <c r="A20" s="96" t="s">
        <v>17</v>
      </c>
      <c r="B20" s="94" t="s">
        <v>16</v>
      </c>
      <c r="C20" s="95">
        <v>0</v>
      </c>
      <c r="D20" s="95">
        <v>0</v>
      </c>
      <c r="E20" s="95">
        <v>0</v>
      </c>
      <c r="F20" s="95">
        <v>0</v>
      </c>
      <c r="G20" s="95">
        <v>0</v>
      </c>
      <c r="H20" s="95">
        <f>H45</f>
        <v>4.4384392655367231</v>
      </c>
      <c r="I20" s="95">
        <f>I45</f>
        <v>31.424150000000001</v>
      </c>
      <c r="J20" s="95">
        <v>0</v>
      </c>
      <c r="K20" s="95">
        <f>K45</f>
        <v>0</v>
      </c>
      <c r="L20" s="95">
        <f>L45</f>
        <v>0</v>
      </c>
      <c r="M20" s="95">
        <v>0</v>
      </c>
      <c r="N20" s="95">
        <f>N45</f>
        <v>0</v>
      </c>
      <c r="O20" s="95">
        <f>O45</f>
        <v>0</v>
      </c>
      <c r="P20" s="95">
        <f>P45</f>
        <v>40.069000000000003</v>
      </c>
      <c r="Q20" s="95">
        <f>Q45</f>
        <v>48.981999999999999</v>
      </c>
      <c r="R20" s="95">
        <f>R45</f>
        <v>0</v>
      </c>
      <c r="S20" s="95">
        <f>S45</f>
        <v>0</v>
      </c>
      <c r="T20" s="95">
        <f>T45</f>
        <v>24.305945000000001</v>
      </c>
      <c r="U20" s="95">
        <f>U45</f>
        <v>0</v>
      </c>
      <c r="V20" s="95">
        <f>V45</f>
        <v>24.305945000000001</v>
      </c>
      <c r="W20" s="95">
        <f>W45</f>
        <v>24.305945000000001</v>
      </c>
      <c r="X20" s="95">
        <f>X45</f>
        <v>0</v>
      </c>
      <c r="Y20" s="95">
        <f>Y45</f>
        <v>0</v>
      </c>
      <c r="Z20" s="95">
        <f>Z45</f>
        <v>0</v>
      </c>
      <c r="AA20" s="95">
        <f>AA45</f>
        <v>0</v>
      </c>
      <c r="AB20" s="95">
        <f>AB45</f>
        <v>0</v>
      </c>
      <c r="AC20" s="95">
        <f>AC45</f>
        <v>0</v>
      </c>
      <c r="AD20" s="95">
        <f>AD45</f>
        <v>0</v>
      </c>
      <c r="AE20" s="95">
        <f>AE45</f>
        <v>0</v>
      </c>
      <c r="AF20" s="95">
        <f>AF45</f>
        <v>0</v>
      </c>
      <c r="AG20" s="95">
        <f>AG45</f>
        <v>0</v>
      </c>
      <c r="AH20" s="95">
        <f>AH45</f>
        <v>0</v>
      </c>
      <c r="AI20" s="95">
        <f>AI45</f>
        <v>5.6880000000000006</v>
      </c>
      <c r="AJ20" s="95">
        <f>AJ45</f>
        <v>0</v>
      </c>
      <c r="AK20" s="95">
        <f>AK45</f>
        <v>0</v>
      </c>
      <c r="AL20" s="95">
        <f>AL45</f>
        <v>5.6880000000000006</v>
      </c>
      <c r="AM20" s="95">
        <f>AM45</f>
        <v>0</v>
      </c>
      <c r="AN20" s="95">
        <f>AN45</f>
        <v>0</v>
      </c>
      <c r="AO20" s="95">
        <f>AO45</f>
        <v>0</v>
      </c>
      <c r="AP20" s="95">
        <f>AP45</f>
        <v>0</v>
      </c>
      <c r="AQ20" s="95">
        <f>AQ45</f>
        <v>0</v>
      </c>
      <c r="AR20" s="95">
        <f>AR45</f>
        <v>0</v>
      </c>
      <c r="AS20" s="95">
        <f>AS45</f>
        <v>5.99</v>
      </c>
      <c r="AT20" s="95">
        <f>AT45</f>
        <v>0</v>
      </c>
      <c r="AU20" s="95">
        <f>AU45</f>
        <v>0</v>
      </c>
      <c r="AV20" s="95">
        <f>AV45</f>
        <v>5.99</v>
      </c>
      <c r="AW20" s="95">
        <f>AW45</f>
        <v>0</v>
      </c>
      <c r="AX20" s="95">
        <f>AX45</f>
        <v>0</v>
      </c>
      <c r="AY20" s="95">
        <f>AY45</f>
        <v>0</v>
      </c>
      <c r="AZ20" s="95">
        <f>AZ45</f>
        <v>0</v>
      </c>
      <c r="BA20" s="95">
        <f>BA45</f>
        <v>0</v>
      </c>
      <c r="BB20" s="95">
        <f>BB45</f>
        <v>0</v>
      </c>
      <c r="BC20" s="95">
        <f>BC45</f>
        <v>6.0449999999999999</v>
      </c>
      <c r="BD20" s="95">
        <f>BD45</f>
        <v>0</v>
      </c>
      <c r="BE20" s="95">
        <f>BE45</f>
        <v>0</v>
      </c>
      <c r="BF20" s="95">
        <f>BF45</f>
        <v>6.0449999999999999</v>
      </c>
      <c r="BG20" s="95">
        <f>BG45</f>
        <v>0</v>
      </c>
      <c r="BH20" s="95">
        <f>BH45</f>
        <v>0</v>
      </c>
      <c r="BI20" s="95">
        <f>SUM(BI24:BI27)</f>
        <v>0</v>
      </c>
      <c r="BJ20" s="95">
        <f>SUM(BJ24:BJ27)</f>
        <v>0</v>
      </c>
      <c r="BK20" s="95">
        <f>SUM(BK24:BK27)</f>
        <v>0</v>
      </c>
      <c r="BL20" s="95">
        <f>SUM(BL24:BL27)</f>
        <v>0</v>
      </c>
      <c r="BM20" s="95">
        <f>BM41</f>
        <v>5.6439450000000004</v>
      </c>
      <c r="BN20" s="95">
        <f>BN45</f>
        <v>0</v>
      </c>
      <c r="BO20" s="95">
        <f>BO45</f>
        <v>0</v>
      </c>
      <c r="BP20" s="95">
        <f>BP45</f>
        <v>5.6439450000000004</v>
      </c>
      <c r="BQ20" s="95">
        <f>BQ45</f>
        <v>0</v>
      </c>
      <c r="BR20" s="95">
        <f>BR45</f>
        <v>0</v>
      </c>
      <c r="BS20" s="95">
        <f>BS45</f>
        <v>0</v>
      </c>
      <c r="BT20" s="95">
        <f>BT45</f>
        <v>0</v>
      </c>
      <c r="BU20" s="95">
        <f>BU45</f>
        <v>0</v>
      </c>
      <c r="BV20" s="95">
        <f>BV45</f>
        <v>0</v>
      </c>
      <c r="BW20" s="95">
        <f>BW45</f>
        <v>2.9559999999999995</v>
      </c>
      <c r="BX20" s="95">
        <f>BX45</f>
        <v>0</v>
      </c>
      <c r="BY20" s="95">
        <f>BY45</f>
        <v>0</v>
      </c>
      <c r="BZ20" s="95">
        <f>BZ45</f>
        <v>2.9559999999999995</v>
      </c>
      <c r="CA20" s="95">
        <f>CA45</f>
        <v>0</v>
      </c>
      <c r="CB20" s="95">
        <f>CB45</f>
        <v>0</v>
      </c>
      <c r="CC20" s="95">
        <f>CC45</f>
        <v>0</v>
      </c>
      <c r="CD20" s="95">
        <f>CD45</f>
        <v>0</v>
      </c>
      <c r="CE20" s="95">
        <f>CE45</f>
        <v>0</v>
      </c>
      <c r="CF20" s="95">
        <f>CF45</f>
        <v>0</v>
      </c>
      <c r="CG20" s="95">
        <f>CG45</f>
        <v>26.322945000000001</v>
      </c>
      <c r="CH20" s="95">
        <f>CH45</f>
        <v>0</v>
      </c>
      <c r="CI20" s="95">
        <f>CI45</f>
        <v>0</v>
      </c>
      <c r="CJ20" s="95">
        <f>CJ45</f>
        <v>26.322945000000001</v>
      </c>
      <c r="CK20" s="95">
        <f>CK45</f>
        <v>0</v>
      </c>
      <c r="CL20" s="95">
        <f>CL45</f>
        <v>0</v>
      </c>
      <c r="CM20" s="95">
        <f>CM45</f>
        <v>0</v>
      </c>
      <c r="CN20" s="95">
        <f>CN45</f>
        <v>0</v>
      </c>
      <c r="CO20" s="95">
        <f>CO45</f>
        <v>0</v>
      </c>
      <c r="CP20" s="95">
        <f>CP45</f>
        <v>0</v>
      </c>
      <c r="CQ20" s="94"/>
    </row>
    <row r="21" spans="1:95" ht="51.75" customHeight="1" x14ac:dyDescent="0.25">
      <c r="A21" s="96" t="s">
        <v>214</v>
      </c>
      <c r="B21" s="94" t="s">
        <v>213</v>
      </c>
      <c r="C21" s="95">
        <f>C69</f>
        <v>0</v>
      </c>
      <c r="D21" s="95">
        <f>D69</f>
        <v>0</v>
      </c>
      <c r="E21" s="95">
        <f>E69</f>
        <v>0</v>
      </c>
      <c r="F21" s="95">
        <f>F69</f>
        <v>0</v>
      </c>
      <c r="G21" s="95">
        <f>G69</f>
        <v>0</v>
      </c>
      <c r="H21" s="95">
        <f>H69</f>
        <v>0</v>
      </c>
      <c r="I21" s="95">
        <f>I69</f>
        <v>0</v>
      </c>
      <c r="J21" s="95">
        <f>J69</f>
        <v>0</v>
      </c>
      <c r="K21" s="95">
        <f>K69</f>
        <v>0</v>
      </c>
      <c r="L21" s="95">
        <f>L69</f>
        <v>0</v>
      </c>
      <c r="M21" s="95">
        <f>M69</f>
        <v>0</v>
      </c>
      <c r="N21" s="95">
        <f>N69</f>
        <v>0</v>
      </c>
      <c r="O21" s="95">
        <f>O69</f>
        <v>0</v>
      </c>
      <c r="P21" s="95">
        <f>P69</f>
        <v>0</v>
      </c>
      <c r="Q21" s="95">
        <f>Q69</f>
        <v>0</v>
      </c>
      <c r="R21" s="95">
        <f>R69</f>
        <v>0</v>
      </c>
      <c r="S21" s="95">
        <f>S69</f>
        <v>0</v>
      </c>
      <c r="T21" s="95">
        <f>T69</f>
        <v>0</v>
      </c>
      <c r="U21" s="95">
        <f>U69</f>
        <v>0</v>
      </c>
      <c r="V21" s="95">
        <f>V69</f>
        <v>0</v>
      </c>
      <c r="W21" s="95">
        <f>W69</f>
        <v>0</v>
      </c>
      <c r="X21" s="95">
        <f>X69</f>
        <v>0</v>
      </c>
      <c r="Y21" s="95">
        <f>Y69</f>
        <v>0</v>
      </c>
      <c r="Z21" s="95">
        <f>Z69</f>
        <v>0</v>
      </c>
      <c r="AA21" s="95">
        <f>AA69</f>
        <v>0</v>
      </c>
      <c r="AB21" s="95">
        <f>AB69</f>
        <v>0</v>
      </c>
      <c r="AC21" s="95">
        <f>AC69</f>
        <v>0</v>
      </c>
      <c r="AD21" s="95">
        <f>AD69</f>
        <v>0</v>
      </c>
      <c r="AE21" s="95">
        <f>AE69</f>
        <v>0</v>
      </c>
      <c r="AF21" s="95">
        <f>AF69</f>
        <v>0</v>
      </c>
      <c r="AG21" s="95">
        <f>AG69</f>
        <v>0</v>
      </c>
      <c r="AH21" s="95">
        <f>AH69</f>
        <v>0</v>
      </c>
      <c r="AI21" s="95">
        <f>AI69</f>
        <v>0</v>
      </c>
      <c r="AJ21" s="95">
        <f>AJ69</f>
        <v>0</v>
      </c>
      <c r="AK21" s="95">
        <f>AK69</f>
        <v>0</v>
      </c>
      <c r="AL21" s="95">
        <f>AL69</f>
        <v>0</v>
      </c>
      <c r="AM21" s="95">
        <f>AM69</f>
        <v>0</v>
      </c>
      <c r="AN21" s="95">
        <f>AN69</f>
        <v>0</v>
      </c>
      <c r="AO21" s="95">
        <f>AO69</f>
        <v>0</v>
      </c>
      <c r="AP21" s="95">
        <f>AP69</f>
        <v>0</v>
      </c>
      <c r="AQ21" s="95">
        <f>AQ69</f>
        <v>0</v>
      </c>
      <c r="AR21" s="95">
        <f>AR69</f>
        <v>0</v>
      </c>
      <c r="AS21" s="95">
        <f>AS69</f>
        <v>0</v>
      </c>
      <c r="AT21" s="95">
        <f>AT69</f>
        <v>0</v>
      </c>
      <c r="AU21" s="95">
        <f>AU69</f>
        <v>0</v>
      </c>
      <c r="AV21" s="95">
        <f>AV69</f>
        <v>0</v>
      </c>
      <c r="AW21" s="95">
        <f>AW69</f>
        <v>0</v>
      </c>
      <c r="AX21" s="95">
        <f>AX69</f>
        <v>0</v>
      </c>
      <c r="AY21" s="95">
        <f>AY69</f>
        <v>0</v>
      </c>
      <c r="AZ21" s="95">
        <f>AZ69</f>
        <v>0</v>
      </c>
      <c r="BA21" s="95">
        <f>BA69</f>
        <v>0</v>
      </c>
      <c r="BB21" s="95">
        <f>BB69</f>
        <v>0</v>
      </c>
      <c r="BC21" s="95">
        <f>BC69</f>
        <v>0</v>
      </c>
      <c r="BD21" s="95">
        <f>BD69</f>
        <v>0</v>
      </c>
      <c r="BE21" s="95">
        <f>BE69</f>
        <v>0</v>
      </c>
      <c r="BF21" s="95">
        <f>BF69</f>
        <v>0</v>
      </c>
      <c r="BG21" s="95">
        <f>BG69</f>
        <v>0</v>
      </c>
      <c r="BH21" s="95">
        <f>BH69</f>
        <v>0</v>
      </c>
      <c r="BI21" s="95">
        <f>BI69</f>
        <v>0</v>
      </c>
      <c r="BJ21" s="95">
        <f>BJ69</f>
        <v>0</v>
      </c>
      <c r="BK21" s="95">
        <f>BK69</f>
        <v>0</v>
      </c>
      <c r="BL21" s="95">
        <f>BL69</f>
        <v>0</v>
      </c>
      <c r="BM21" s="95">
        <f>BM69</f>
        <v>0</v>
      </c>
      <c r="BN21" s="95">
        <f>BN69</f>
        <v>0</v>
      </c>
      <c r="BO21" s="95">
        <f>BO69</f>
        <v>0</v>
      </c>
      <c r="BP21" s="95">
        <f>BP69</f>
        <v>0</v>
      </c>
      <c r="BQ21" s="95">
        <f>BQ69</f>
        <v>0</v>
      </c>
      <c r="BR21" s="95">
        <f>BR69</f>
        <v>0</v>
      </c>
      <c r="BS21" s="95">
        <f>BS69</f>
        <v>0</v>
      </c>
      <c r="BT21" s="95">
        <f>BT69</f>
        <v>0</v>
      </c>
      <c r="BU21" s="95">
        <f>BU69</f>
        <v>0</v>
      </c>
      <c r="BV21" s="95">
        <f>BV69</f>
        <v>0</v>
      </c>
      <c r="BW21" s="95">
        <f>BW69</f>
        <v>0</v>
      </c>
      <c r="BX21" s="95">
        <f>BX69</f>
        <v>0</v>
      </c>
      <c r="BY21" s="95">
        <f>BY69</f>
        <v>0</v>
      </c>
      <c r="BZ21" s="95">
        <f>BZ69</f>
        <v>0</v>
      </c>
      <c r="CA21" s="95">
        <f>CA69</f>
        <v>0</v>
      </c>
      <c r="CB21" s="95">
        <f>CB69</f>
        <v>0</v>
      </c>
      <c r="CC21" s="95">
        <f>CC69</f>
        <v>0</v>
      </c>
      <c r="CD21" s="95">
        <f>CD69</f>
        <v>0</v>
      </c>
      <c r="CE21" s="95">
        <f>CE69</f>
        <v>0</v>
      </c>
      <c r="CF21" s="95">
        <f>CF69</f>
        <v>0</v>
      </c>
      <c r="CG21" s="95">
        <f>CG69</f>
        <v>0</v>
      </c>
      <c r="CH21" s="95">
        <f>CH69</f>
        <v>0</v>
      </c>
      <c r="CI21" s="95">
        <f>CI69</f>
        <v>0</v>
      </c>
      <c r="CJ21" s="95">
        <f>CJ69</f>
        <v>0</v>
      </c>
      <c r="CK21" s="95">
        <f>CK69</f>
        <v>0</v>
      </c>
      <c r="CL21" s="95">
        <f>CL69</f>
        <v>0</v>
      </c>
      <c r="CM21" s="95">
        <f>CM69</f>
        <v>0</v>
      </c>
      <c r="CN21" s="95">
        <f>CN69</f>
        <v>0</v>
      </c>
      <c r="CO21" s="95">
        <f>CO69</f>
        <v>0</v>
      </c>
      <c r="CP21" s="95">
        <f>CP69</f>
        <v>0</v>
      </c>
      <c r="CQ21" s="94"/>
    </row>
    <row r="22" spans="1:95" ht="51.75" customHeight="1" x14ac:dyDescent="0.25">
      <c r="A22" s="96" t="s">
        <v>212</v>
      </c>
      <c r="B22" s="94" t="s">
        <v>211</v>
      </c>
      <c r="C22" s="95">
        <f>C72</f>
        <v>0</v>
      </c>
      <c r="D22" s="95">
        <f>D72</f>
        <v>0</v>
      </c>
      <c r="E22" s="95">
        <f>E72</f>
        <v>0</v>
      </c>
      <c r="F22" s="95">
        <f>F72</f>
        <v>0</v>
      </c>
      <c r="G22" s="95">
        <f>G72</f>
        <v>0</v>
      </c>
      <c r="H22" s="95">
        <f>H72</f>
        <v>0</v>
      </c>
      <c r="I22" s="95">
        <f>I72</f>
        <v>0</v>
      </c>
      <c r="J22" s="95">
        <f>J72</f>
        <v>0</v>
      </c>
      <c r="K22" s="95">
        <f>K72</f>
        <v>0</v>
      </c>
      <c r="L22" s="95">
        <f>L72</f>
        <v>0</v>
      </c>
      <c r="M22" s="95">
        <f>M72</f>
        <v>0</v>
      </c>
      <c r="N22" s="95">
        <f>N72</f>
        <v>0</v>
      </c>
      <c r="O22" s="95">
        <f>O72</f>
        <v>0</v>
      </c>
      <c r="P22" s="95">
        <f>P72</f>
        <v>0</v>
      </c>
      <c r="Q22" s="95">
        <f>Q72</f>
        <v>0</v>
      </c>
      <c r="R22" s="95">
        <f>R72</f>
        <v>0</v>
      </c>
      <c r="S22" s="95">
        <f>S72</f>
        <v>0</v>
      </c>
      <c r="T22" s="95">
        <f>T72</f>
        <v>0</v>
      </c>
      <c r="U22" s="95">
        <f>U72</f>
        <v>0</v>
      </c>
      <c r="V22" s="95">
        <f>V72</f>
        <v>0</v>
      </c>
      <c r="W22" s="95">
        <f>W72</f>
        <v>0</v>
      </c>
      <c r="X22" s="95">
        <f>X72</f>
        <v>0</v>
      </c>
      <c r="Y22" s="95">
        <f>Y72</f>
        <v>0</v>
      </c>
      <c r="Z22" s="95">
        <f>Z72</f>
        <v>0</v>
      </c>
      <c r="AA22" s="95">
        <f>AA72</f>
        <v>0</v>
      </c>
      <c r="AB22" s="95">
        <f>AB72</f>
        <v>0</v>
      </c>
      <c r="AC22" s="95">
        <f>AC72</f>
        <v>0</v>
      </c>
      <c r="AD22" s="95">
        <f>AD72</f>
        <v>0</v>
      </c>
      <c r="AE22" s="95">
        <f>AE72</f>
        <v>0</v>
      </c>
      <c r="AF22" s="95">
        <f>AF72</f>
        <v>0</v>
      </c>
      <c r="AG22" s="95">
        <f>AG72</f>
        <v>0</v>
      </c>
      <c r="AH22" s="95">
        <f>AH72</f>
        <v>0</v>
      </c>
      <c r="AI22" s="95">
        <f>AI72</f>
        <v>0</v>
      </c>
      <c r="AJ22" s="95">
        <f>AJ72</f>
        <v>0</v>
      </c>
      <c r="AK22" s="95">
        <f>AK72</f>
        <v>0</v>
      </c>
      <c r="AL22" s="95">
        <f>AL72</f>
        <v>0</v>
      </c>
      <c r="AM22" s="95">
        <f>AM72</f>
        <v>0</v>
      </c>
      <c r="AN22" s="95">
        <f>AN72</f>
        <v>0</v>
      </c>
      <c r="AO22" s="95">
        <f>AO72</f>
        <v>0</v>
      </c>
      <c r="AP22" s="95">
        <f>AP72</f>
        <v>0</v>
      </c>
      <c r="AQ22" s="95">
        <f>AQ72</f>
        <v>0</v>
      </c>
      <c r="AR22" s="95">
        <f>AR72</f>
        <v>0</v>
      </c>
      <c r="AS22" s="95">
        <f>AS72</f>
        <v>0</v>
      </c>
      <c r="AT22" s="95">
        <f>AT72</f>
        <v>0</v>
      </c>
      <c r="AU22" s="95">
        <f>AU72</f>
        <v>0</v>
      </c>
      <c r="AV22" s="95">
        <f>AV72</f>
        <v>0</v>
      </c>
      <c r="AW22" s="95">
        <f>AW72</f>
        <v>0</v>
      </c>
      <c r="AX22" s="95">
        <f>AX72</f>
        <v>0</v>
      </c>
      <c r="AY22" s="95">
        <f>AY72</f>
        <v>0</v>
      </c>
      <c r="AZ22" s="95">
        <f>AZ72</f>
        <v>0</v>
      </c>
      <c r="BA22" s="95">
        <f>BA72</f>
        <v>0</v>
      </c>
      <c r="BB22" s="95">
        <f>BB72</f>
        <v>0</v>
      </c>
      <c r="BC22" s="95">
        <f>BC72</f>
        <v>0</v>
      </c>
      <c r="BD22" s="95">
        <f>BD72</f>
        <v>0</v>
      </c>
      <c r="BE22" s="95">
        <f>BE72</f>
        <v>0</v>
      </c>
      <c r="BF22" s="95">
        <f>BF72</f>
        <v>0</v>
      </c>
      <c r="BG22" s="95">
        <f>BG72</f>
        <v>0</v>
      </c>
      <c r="BH22" s="95">
        <f>BH72</f>
        <v>0</v>
      </c>
      <c r="BI22" s="95">
        <f>BI72</f>
        <v>0</v>
      </c>
      <c r="BJ22" s="95">
        <f>BJ72</f>
        <v>0</v>
      </c>
      <c r="BK22" s="95">
        <f>BK72</f>
        <v>0</v>
      </c>
      <c r="BL22" s="95">
        <f>BL72</f>
        <v>0</v>
      </c>
      <c r="BM22" s="95">
        <f>BM72</f>
        <v>0</v>
      </c>
      <c r="BN22" s="95">
        <f>BN72</f>
        <v>0</v>
      </c>
      <c r="BO22" s="95">
        <f>BO72</f>
        <v>0</v>
      </c>
      <c r="BP22" s="95">
        <f>BP72</f>
        <v>0</v>
      </c>
      <c r="BQ22" s="95">
        <f>BQ72</f>
        <v>0</v>
      </c>
      <c r="BR22" s="95">
        <f>BR72</f>
        <v>0</v>
      </c>
      <c r="BS22" s="95">
        <f>BS72</f>
        <v>0</v>
      </c>
      <c r="BT22" s="95">
        <f>BT72</f>
        <v>0</v>
      </c>
      <c r="BU22" s="95">
        <f>BU72</f>
        <v>0</v>
      </c>
      <c r="BV22" s="95">
        <f>BV72</f>
        <v>0</v>
      </c>
      <c r="BW22" s="95">
        <f>BW72</f>
        <v>0</v>
      </c>
      <c r="BX22" s="95">
        <f>BX72</f>
        <v>0</v>
      </c>
      <c r="BY22" s="95">
        <f>BY72</f>
        <v>0</v>
      </c>
      <c r="BZ22" s="95">
        <f>BZ72</f>
        <v>0</v>
      </c>
      <c r="CA22" s="95">
        <f>CA72</f>
        <v>0</v>
      </c>
      <c r="CB22" s="95">
        <f>CB72</f>
        <v>0</v>
      </c>
      <c r="CC22" s="95">
        <f>CC72</f>
        <v>0</v>
      </c>
      <c r="CD22" s="95">
        <f>CD72</f>
        <v>0</v>
      </c>
      <c r="CE22" s="95">
        <f>CE72</f>
        <v>0</v>
      </c>
      <c r="CF22" s="95">
        <f>CF72</f>
        <v>0</v>
      </c>
      <c r="CG22" s="95">
        <f>CG72</f>
        <v>0</v>
      </c>
      <c r="CH22" s="95">
        <f>CH72</f>
        <v>0</v>
      </c>
      <c r="CI22" s="95">
        <f>CI72</f>
        <v>0</v>
      </c>
      <c r="CJ22" s="95">
        <f>CJ72</f>
        <v>0</v>
      </c>
      <c r="CK22" s="95">
        <f>CK72</f>
        <v>0</v>
      </c>
      <c r="CL22" s="95">
        <f>CL72</f>
        <v>0</v>
      </c>
      <c r="CM22" s="95">
        <f>CM72</f>
        <v>0</v>
      </c>
      <c r="CN22" s="95">
        <f>CN72</f>
        <v>0</v>
      </c>
      <c r="CO22" s="95">
        <f>CO72</f>
        <v>0</v>
      </c>
      <c r="CP22" s="95">
        <f>CP72</f>
        <v>0</v>
      </c>
      <c r="CQ22" s="94"/>
    </row>
    <row r="23" spans="1:95" ht="51.75" customHeight="1" x14ac:dyDescent="0.25">
      <c r="A23" s="96" t="s">
        <v>210</v>
      </c>
      <c r="B23" s="94" t="s">
        <v>209</v>
      </c>
      <c r="C23" s="95">
        <f>C73</f>
        <v>0</v>
      </c>
      <c r="D23" s="95">
        <f>D73</f>
        <v>0</v>
      </c>
      <c r="E23" s="95">
        <f>E73</f>
        <v>0</v>
      </c>
      <c r="F23" s="95">
        <f>F73</f>
        <v>0</v>
      </c>
      <c r="G23" s="95">
        <f>G73</f>
        <v>0</v>
      </c>
      <c r="H23" s="95">
        <f>H73</f>
        <v>0</v>
      </c>
      <c r="I23" s="95">
        <f>I73</f>
        <v>0</v>
      </c>
      <c r="J23" s="95">
        <f>J73</f>
        <v>0</v>
      </c>
      <c r="K23" s="95">
        <f>K73</f>
        <v>0</v>
      </c>
      <c r="L23" s="95">
        <f>L73</f>
        <v>0</v>
      </c>
      <c r="M23" s="95">
        <f>M73</f>
        <v>0</v>
      </c>
      <c r="N23" s="95">
        <f>N73</f>
        <v>0</v>
      </c>
      <c r="O23" s="95">
        <f>O73</f>
        <v>0</v>
      </c>
      <c r="P23" s="95">
        <f>P73</f>
        <v>0</v>
      </c>
      <c r="Q23" s="95">
        <f>Q73</f>
        <v>0</v>
      </c>
      <c r="R23" s="95">
        <f>R73</f>
        <v>0</v>
      </c>
      <c r="S23" s="95">
        <f>S73</f>
        <v>0</v>
      </c>
      <c r="T23" s="95">
        <f>T73</f>
        <v>0</v>
      </c>
      <c r="U23" s="95">
        <f>U73</f>
        <v>0</v>
      </c>
      <c r="V23" s="95">
        <f>V73</f>
        <v>0</v>
      </c>
      <c r="W23" s="95">
        <f>W73</f>
        <v>0</v>
      </c>
      <c r="X23" s="95">
        <f>X73</f>
        <v>0</v>
      </c>
      <c r="Y23" s="95">
        <f>Y73</f>
        <v>0</v>
      </c>
      <c r="Z23" s="95">
        <f>Z73</f>
        <v>0</v>
      </c>
      <c r="AA23" s="95">
        <f>AA73</f>
        <v>0</v>
      </c>
      <c r="AB23" s="95">
        <f>AB73</f>
        <v>0</v>
      </c>
      <c r="AC23" s="95">
        <f>AC73</f>
        <v>0</v>
      </c>
      <c r="AD23" s="95">
        <f>AD73</f>
        <v>0</v>
      </c>
      <c r="AE23" s="95">
        <f>AE73</f>
        <v>0</v>
      </c>
      <c r="AF23" s="95">
        <f>AF73</f>
        <v>0</v>
      </c>
      <c r="AG23" s="95">
        <f>AG73</f>
        <v>0</v>
      </c>
      <c r="AH23" s="95">
        <f>AH73</f>
        <v>0</v>
      </c>
      <c r="AI23" s="95">
        <f>AI73</f>
        <v>0</v>
      </c>
      <c r="AJ23" s="95">
        <f>AJ73</f>
        <v>0</v>
      </c>
      <c r="AK23" s="95">
        <f>AK73</f>
        <v>0</v>
      </c>
      <c r="AL23" s="95">
        <f>AL73</f>
        <v>0</v>
      </c>
      <c r="AM23" s="95">
        <f>AM73</f>
        <v>0</v>
      </c>
      <c r="AN23" s="95">
        <f>AN73</f>
        <v>0</v>
      </c>
      <c r="AO23" s="95">
        <f>AO73</f>
        <v>0</v>
      </c>
      <c r="AP23" s="95">
        <f>AP73</f>
        <v>0</v>
      </c>
      <c r="AQ23" s="95">
        <f>AQ73</f>
        <v>0</v>
      </c>
      <c r="AR23" s="95">
        <f>AR73</f>
        <v>0</v>
      </c>
      <c r="AS23" s="95">
        <f>AS73</f>
        <v>0</v>
      </c>
      <c r="AT23" s="95">
        <f>AT73</f>
        <v>0</v>
      </c>
      <c r="AU23" s="95">
        <f>AU73</f>
        <v>0</v>
      </c>
      <c r="AV23" s="95">
        <f>AV73</f>
        <v>0</v>
      </c>
      <c r="AW23" s="95">
        <f>AW73</f>
        <v>0</v>
      </c>
      <c r="AX23" s="95">
        <f>AX73</f>
        <v>0</v>
      </c>
      <c r="AY23" s="95">
        <f>AY73</f>
        <v>0</v>
      </c>
      <c r="AZ23" s="95">
        <f>AZ73</f>
        <v>0</v>
      </c>
      <c r="BA23" s="95">
        <f>BA73</f>
        <v>0</v>
      </c>
      <c r="BB23" s="95">
        <f>BB73</f>
        <v>0</v>
      </c>
      <c r="BC23" s="95">
        <f>BC73</f>
        <v>0</v>
      </c>
      <c r="BD23" s="95">
        <f>BD73</f>
        <v>0</v>
      </c>
      <c r="BE23" s="95">
        <f>BE73</f>
        <v>0</v>
      </c>
      <c r="BF23" s="95">
        <f>BF73</f>
        <v>0</v>
      </c>
      <c r="BG23" s="95">
        <f>BG73</f>
        <v>0</v>
      </c>
      <c r="BH23" s="95">
        <f>BH73</f>
        <v>0</v>
      </c>
      <c r="BI23" s="95">
        <f>BI73</f>
        <v>0</v>
      </c>
      <c r="BJ23" s="95">
        <f>BJ73</f>
        <v>0</v>
      </c>
      <c r="BK23" s="95">
        <f>BK73</f>
        <v>0</v>
      </c>
      <c r="BL23" s="95">
        <f>BL73</f>
        <v>0</v>
      </c>
      <c r="BM23" s="95">
        <f>BM73</f>
        <v>0</v>
      </c>
      <c r="BN23" s="95">
        <f>BN73</f>
        <v>0</v>
      </c>
      <c r="BO23" s="95">
        <f>BO73</f>
        <v>0</v>
      </c>
      <c r="BP23" s="95">
        <f>BP73</f>
        <v>0</v>
      </c>
      <c r="BQ23" s="95">
        <f>BQ73</f>
        <v>0</v>
      </c>
      <c r="BR23" s="95">
        <f>BR73</f>
        <v>0</v>
      </c>
      <c r="BS23" s="95">
        <f>BS73</f>
        <v>0</v>
      </c>
      <c r="BT23" s="95">
        <f>BT73</f>
        <v>0</v>
      </c>
      <c r="BU23" s="95">
        <f>BU73</f>
        <v>0</v>
      </c>
      <c r="BV23" s="95">
        <f>BV73</f>
        <v>0</v>
      </c>
      <c r="BW23" s="95">
        <f>BW73</f>
        <v>0</v>
      </c>
      <c r="BX23" s="95">
        <f>BX73</f>
        <v>0</v>
      </c>
      <c r="BY23" s="95">
        <f>BY73</f>
        <v>0</v>
      </c>
      <c r="BZ23" s="95">
        <f>BZ73</f>
        <v>0</v>
      </c>
      <c r="CA23" s="95">
        <f>CA73</f>
        <v>0</v>
      </c>
      <c r="CB23" s="95">
        <f>CB73</f>
        <v>0</v>
      </c>
      <c r="CC23" s="95">
        <f>CC73</f>
        <v>0</v>
      </c>
      <c r="CD23" s="95">
        <f>CD73</f>
        <v>0</v>
      </c>
      <c r="CE23" s="95">
        <f>CE73</f>
        <v>0</v>
      </c>
      <c r="CF23" s="95">
        <f>CF73</f>
        <v>0</v>
      </c>
      <c r="CG23" s="95">
        <f>CG73</f>
        <v>0</v>
      </c>
      <c r="CH23" s="95">
        <f>CH73</f>
        <v>0</v>
      </c>
      <c r="CI23" s="95">
        <f>CI73</f>
        <v>0</v>
      </c>
      <c r="CJ23" s="95">
        <f>CJ73</f>
        <v>0</v>
      </c>
      <c r="CK23" s="95">
        <f>CK73</f>
        <v>0</v>
      </c>
      <c r="CL23" s="95">
        <f>CL73</f>
        <v>0</v>
      </c>
      <c r="CM23" s="95">
        <f>CM73</f>
        <v>0</v>
      </c>
      <c r="CN23" s="95">
        <f>CN73</f>
        <v>0</v>
      </c>
      <c r="CO23" s="95">
        <f>CO73</f>
        <v>0</v>
      </c>
      <c r="CP23" s="95">
        <f>CP73</f>
        <v>0</v>
      </c>
      <c r="CQ23" s="94"/>
    </row>
    <row r="24" spans="1:95" x14ac:dyDescent="0.25">
      <c r="A24" s="96" t="s">
        <v>15</v>
      </c>
      <c r="B24" s="94" t="s">
        <v>14</v>
      </c>
      <c r="C24" s="95">
        <v>0</v>
      </c>
      <c r="D24" s="95">
        <v>0</v>
      </c>
      <c r="E24" s="95">
        <v>0</v>
      </c>
      <c r="F24" s="95">
        <v>0</v>
      </c>
      <c r="G24" s="95">
        <v>0</v>
      </c>
      <c r="H24" s="95">
        <f>H74</f>
        <v>0.27796610169491531</v>
      </c>
      <c r="I24" s="95">
        <f>I74</f>
        <v>1.9680000000000004</v>
      </c>
      <c r="J24" s="95">
        <v>0</v>
      </c>
      <c r="K24" s="95">
        <f>K74</f>
        <v>0</v>
      </c>
      <c r="L24" s="95">
        <f>L74</f>
        <v>0</v>
      </c>
      <c r="M24" s="95">
        <v>0</v>
      </c>
      <c r="N24" s="95">
        <f>N74</f>
        <v>0</v>
      </c>
      <c r="O24" s="95">
        <f>O74</f>
        <v>0</v>
      </c>
      <c r="P24" s="95">
        <f>P74</f>
        <v>0</v>
      </c>
      <c r="Q24" s="95">
        <f>Q74</f>
        <v>0</v>
      </c>
      <c r="R24" s="95">
        <f>R74</f>
        <v>0</v>
      </c>
      <c r="S24" s="95">
        <f>S74</f>
        <v>0</v>
      </c>
      <c r="T24" s="95">
        <f>T74</f>
        <v>1.9680000000000004</v>
      </c>
      <c r="U24" s="95">
        <f>U74</f>
        <v>0</v>
      </c>
      <c r="V24" s="95">
        <f>V74</f>
        <v>1.9680000000000004</v>
      </c>
      <c r="W24" s="95">
        <f>W74</f>
        <v>1.9680000000000004</v>
      </c>
      <c r="X24" s="95">
        <f>X74</f>
        <v>0</v>
      </c>
      <c r="Y24" s="95">
        <f>Y74</f>
        <v>0</v>
      </c>
      <c r="Z24" s="95">
        <f>Z74</f>
        <v>0</v>
      </c>
      <c r="AA24" s="95">
        <f>AA74</f>
        <v>0</v>
      </c>
      <c r="AB24" s="95">
        <f>AB74</f>
        <v>0</v>
      </c>
      <c r="AC24" s="95">
        <f>AC74</f>
        <v>0</v>
      </c>
      <c r="AD24" s="95">
        <f>AD74</f>
        <v>0</v>
      </c>
      <c r="AE24" s="95">
        <f>AE74</f>
        <v>0</v>
      </c>
      <c r="AF24" s="95">
        <f>AF74</f>
        <v>0</v>
      </c>
      <c r="AG24" s="95">
        <f>AG74</f>
        <v>0</v>
      </c>
      <c r="AH24" s="95">
        <f>AH74</f>
        <v>0</v>
      </c>
      <c r="AI24" s="95">
        <f>AI74</f>
        <v>0.56399999999999995</v>
      </c>
      <c r="AJ24" s="95">
        <f>AJ74</f>
        <v>0</v>
      </c>
      <c r="AK24" s="95">
        <f>AK74</f>
        <v>0</v>
      </c>
      <c r="AL24" s="95">
        <f>AL74</f>
        <v>0.56399999999999995</v>
      </c>
      <c r="AM24" s="95">
        <f>AM74</f>
        <v>0</v>
      </c>
      <c r="AN24" s="95">
        <f>AN74</f>
        <v>0</v>
      </c>
      <c r="AO24" s="95">
        <f>AO74</f>
        <v>0</v>
      </c>
      <c r="AP24" s="95">
        <f>AP74</f>
        <v>0</v>
      </c>
      <c r="AQ24" s="95">
        <f>AQ74</f>
        <v>0</v>
      </c>
      <c r="AR24" s="95">
        <f>AR74</f>
        <v>0</v>
      </c>
      <c r="AS24" s="95">
        <f>AS74</f>
        <v>0.28100000000000003</v>
      </c>
      <c r="AT24" s="95">
        <f>AT74</f>
        <v>0</v>
      </c>
      <c r="AU24" s="95">
        <f>AU74</f>
        <v>0</v>
      </c>
      <c r="AV24" s="95">
        <f>AV74</f>
        <v>0.28100000000000003</v>
      </c>
      <c r="AW24" s="95">
        <f>AW74</f>
        <v>0</v>
      </c>
      <c r="AX24" s="95">
        <f>AX74</f>
        <v>0</v>
      </c>
      <c r="AY24" s="95">
        <f>AY74</f>
        <v>0</v>
      </c>
      <c r="AZ24" s="95">
        <f>AZ74</f>
        <v>0</v>
      </c>
      <c r="BA24" s="95">
        <f>BA74</f>
        <v>0</v>
      </c>
      <c r="BB24" s="95">
        <f>BB74</f>
        <v>0</v>
      </c>
      <c r="BC24" s="95">
        <f>BC74</f>
        <v>0.20699999999999999</v>
      </c>
      <c r="BD24" s="95">
        <f>BD74</f>
        <v>0</v>
      </c>
      <c r="BE24" s="95">
        <f>BE74</f>
        <v>0</v>
      </c>
      <c r="BF24" s="95">
        <f>BF74</f>
        <v>0.20699999999999999</v>
      </c>
      <c r="BG24" s="95">
        <f>BG74</f>
        <v>0</v>
      </c>
      <c r="BH24" s="95">
        <f>BH74</f>
        <v>0</v>
      </c>
      <c r="BI24" s="95">
        <f>SUM(BI26:BI45)</f>
        <v>0</v>
      </c>
      <c r="BJ24" s="95">
        <f>SUM(BJ26:BJ45)</f>
        <v>0</v>
      </c>
      <c r="BK24" s="95">
        <f>SUM(BK26:BK45)</f>
        <v>0</v>
      </c>
      <c r="BL24" s="95">
        <f>SUM(BL26:BL45)</f>
        <v>0</v>
      </c>
      <c r="BM24" s="95">
        <f>BM74</f>
        <v>0.28100000000000003</v>
      </c>
      <c r="BN24" s="95">
        <f>BN74</f>
        <v>0</v>
      </c>
      <c r="BO24" s="95">
        <f>BO74</f>
        <v>0</v>
      </c>
      <c r="BP24" s="95">
        <f>BP74</f>
        <v>0.28100000000000003</v>
      </c>
      <c r="BQ24" s="95">
        <f>BQ74</f>
        <v>0</v>
      </c>
      <c r="BR24" s="95">
        <f>BR74</f>
        <v>0</v>
      </c>
      <c r="BS24" s="95">
        <f>BS74</f>
        <v>0</v>
      </c>
      <c r="BT24" s="95">
        <f>BT74</f>
        <v>0</v>
      </c>
      <c r="BU24" s="95">
        <f>BU74</f>
        <v>0</v>
      </c>
      <c r="BV24" s="95">
        <f>BV74</f>
        <v>0</v>
      </c>
      <c r="BW24" s="95">
        <f>BW74</f>
        <v>3.5250000000000004</v>
      </c>
      <c r="BX24" s="95">
        <f>BX74</f>
        <v>0</v>
      </c>
      <c r="BY24" s="95">
        <f>BY74</f>
        <v>0</v>
      </c>
      <c r="BZ24" s="95">
        <f>BZ74</f>
        <v>3.5250000000000004</v>
      </c>
      <c r="CA24" s="95">
        <f>CA74</f>
        <v>0</v>
      </c>
      <c r="CB24" s="95">
        <f>CB74</f>
        <v>0</v>
      </c>
      <c r="CC24" s="95">
        <f>CC74</f>
        <v>0</v>
      </c>
      <c r="CD24" s="95">
        <f>CD74</f>
        <v>0</v>
      </c>
      <c r="CE24" s="95">
        <f>CE74</f>
        <v>0</v>
      </c>
      <c r="CF24" s="95">
        <f>CF74</f>
        <v>0</v>
      </c>
      <c r="CG24" s="95">
        <f>CG74</f>
        <v>4.8580000000000005</v>
      </c>
      <c r="CH24" s="95">
        <f>CH74</f>
        <v>0</v>
      </c>
      <c r="CI24" s="95">
        <f>CI74</f>
        <v>0</v>
      </c>
      <c r="CJ24" s="95">
        <f>CJ74</f>
        <v>4.8580000000000005</v>
      </c>
      <c r="CK24" s="95">
        <f>CK74</f>
        <v>0</v>
      </c>
      <c r="CL24" s="95">
        <f>CL74</f>
        <v>0</v>
      </c>
      <c r="CM24" s="95">
        <f>CM74</f>
        <v>0</v>
      </c>
      <c r="CN24" s="95">
        <f>CN74</f>
        <v>0</v>
      </c>
      <c r="CO24" s="95">
        <f>CO74</f>
        <v>0</v>
      </c>
      <c r="CP24" s="95">
        <f>CP74</f>
        <v>0</v>
      </c>
      <c r="CQ24" s="94"/>
    </row>
    <row r="25" spans="1:95" x14ac:dyDescent="0.25">
      <c r="A25" s="130" t="s">
        <v>208</v>
      </c>
      <c r="B25" s="128" t="s">
        <v>12</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8"/>
    </row>
    <row r="26" spans="1:95" s="93" customFormat="1" ht="21" customHeight="1" x14ac:dyDescent="0.25">
      <c r="A26" s="96" t="s">
        <v>207</v>
      </c>
      <c r="B26" s="94" t="s">
        <v>13</v>
      </c>
      <c r="C26" s="95">
        <v>0</v>
      </c>
      <c r="D26" s="95">
        <v>0</v>
      </c>
      <c r="E26" s="95">
        <v>0</v>
      </c>
      <c r="F26" s="95">
        <v>0</v>
      </c>
      <c r="G26" s="95">
        <v>0</v>
      </c>
      <c r="H26" s="95">
        <f>I26/6.53</f>
        <v>0</v>
      </c>
      <c r="I26" s="95">
        <f>AI26+AS26+BC26</f>
        <v>0</v>
      </c>
      <c r="J26" s="95">
        <v>0</v>
      </c>
      <c r="K26" s="95">
        <f>L26/6.53</f>
        <v>0</v>
      </c>
      <c r="L26" s="95">
        <f>AN26+AX26+BC26</f>
        <v>0</v>
      </c>
      <c r="M26" s="95">
        <v>0</v>
      </c>
      <c r="N26" s="95">
        <v>0</v>
      </c>
      <c r="O26" s="95">
        <v>0</v>
      </c>
      <c r="P26" s="95">
        <v>0</v>
      </c>
      <c r="Q26" s="95">
        <v>0</v>
      </c>
      <c r="R26" s="95">
        <v>0</v>
      </c>
      <c r="S26" s="95">
        <v>0</v>
      </c>
      <c r="T26" s="95">
        <f>AI26+AS26+BC26</f>
        <v>0</v>
      </c>
      <c r="U26" s="95">
        <f>AN26+AS26+BC26</f>
        <v>0</v>
      </c>
      <c r="V26" s="95">
        <v>0</v>
      </c>
      <c r="W26" s="95">
        <v>0</v>
      </c>
      <c r="X26" s="95">
        <v>0</v>
      </c>
      <c r="Y26" s="95">
        <f>Z26+AA26+AB26+AC26</f>
        <v>0</v>
      </c>
      <c r="Z26" s="95">
        <f>Z27+Z45+Z46</f>
        <v>0</v>
      </c>
      <c r="AA26" s="95">
        <f>AA27+AA45+AA46</f>
        <v>0</v>
      </c>
      <c r="AB26" s="95">
        <f>AB27+AB45+AB46</f>
        <v>0</v>
      </c>
      <c r="AC26" s="95">
        <v>0</v>
      </c>
      <c r="AD26" s="95">
        <f>AE26+AF26+AG26+AH26</f>
        <v>0</v>
      </c>
      <c r="AE26" s="95">
        <v>0</v>
      </c>
      <c r="AF26" s="95">
        <v>0</v>
      </c>
      <c r="AG26" s="95">
        <v>0</v>
      </c>
      <c r="AH26" s="95">
        <v>0</v>
      </c>
      <c r="AI26" s="95">
        <f>AJ26+AK26+AL26+AM26</f>
        <v>0</v>
      </c>
      <c r="AJ26" s="95">
        <v>0</v>
      </c>
      <c r="AK26" s="95">
        <v>0</v>
      </c>
      <c r="AL26" s="95">
        <v>0</v>
      </c>
      <c r="AM26" s="95">
        <v>0</v>
      </c>
      <c r="AN26" s="95">
        <f>AO26+AP26+AQ26+AR26</f>
        <v>0</v>
      </c>
      <c r="AO26" s="95">
        <v>0</v>
      </c>
      <c r="AP26" s="95">
        <v>0</v>
      </c>
      <c r="AQ26" s="95">
        <v>0</v>
      </c>
      <c r="AR26" s="95">
        <v>0</v>
      </c>
      <c r="AS26" s="95">
        <f>AT26+AU26+AV26+AW26</f>
        <v>0</v>
      </c>
      <c r="AT26" s="95">
        <v>0</v>
      </c>
      <c r="AU26" s="95">
        <v>0</v>
      </c>
      <c r="AV26" s="95">
        <v>0</v>
      </c>
      <c r="AW26" s="95">
        <v>0</v>
      </c>
      <c r="AX26" s="95">
        <v>0</v>
      </c>
      <c r="AY26" s="95" t="s">
        <v>206</v>
      </c>
      <c r="AZ26" s="95" t="s">
        <v>206</v>
      </c>
      <c r="BA26" s="95" t="s">
        <v>206</v>
      </c>
      <c r="BB26" s="95" t="s">
        <v>206</v>
      </c>
      <c r="BC26" s="95"/>
      <c r="BD26" s="95"/>
      <c r="BE26" s="95"/>
      <c r="BF26" s="95"/>
      <c r="BG26" s="95"/>
      <c r="BH26" s="95">
        <f>BI26+BJ26+BK26+BL26</f>
        <v>0</v>
      </c>
      <c r="BI26" s="95">
        <f>SUM(BI27:BI46)</f>
        <v>0</v>
      </c>
      <c r="BJ26" s="95">
        <f>SUM(BJ27:BJ46)</f>
        <v>0</v>
      </c>
      <c r="BK26" s="95">
        <f>SUM(BK27:BK46)</f>
        <v>0</v>
      </c>
      <c r="BL26" s="95">
        <f>SUM(BL27:BL46)</f>
        <v>0</v>
      </c>
      <c r="BM26" s="95">
        <f>BM27+BM31+BM34+BM38</f>
        <v>0</v>
      </c>
      <c r="BN26" s="95">
        <f>BN27+BN31+BN34+BN38</f>
        <v>0</v>
      </c>
      <c r="BO26" s="95">
        <f>BO27+BO31+BO34+BO38</f>
        <v>0</v>
      </c>
      <c r="BP26" s="95">
        <f>BP27+BP31+BP34+BP38</f>
        <v>0</v>
      </c>
      <c r="BQ26" s="95">
        <f>BQ27+BQ31+BQ34+BQ38</f>
        <v>0</v>
      </c>
      <c r="BR26" s="95">
        <f>BR27+BR31+BR34+BR38</f>
        <v>0</v>
      </c>
      <c r="BS26" s="95">
        <f>BS27+BS31+BS34+BS38</f>
        <v>0</v>
      </c>
      <c r="BT26" s="95">
        <f>BT27+BT31+BT34+BT38</f>
        <v>0</v>
      </c>
      <c r="BU26" s="95">
        <f>BU27+BU31+BU34+BU38</f>
        <v>0</v>
      </c>
      <c r="BV26" s="95">
        <f>BV27+BV31+BV34+BV38</f>
        <v>0</v>
      </c>
      <c r="BW26" s="95">
        <f>BW27+BW31+BW34+BW38</f>
        <v>0</v>
      </c>
      <c r="BX26" s="95">
        <f>BX27+BX31+BX34+BX38</f>
        <v>0</v>
      </c>
      <c r="BY26" s="95">
        <f>BY27+BY31+BY34+BY38</f>
        <v>0</v>
      </c>
      <c r="BZ26" s="95">
        <f>BZ27+BZ31+BZ34+BZ38</f>
        <v>0</v>
      </c>
      <c r="CA26" s="95">
        <f>CA27+CA31+CA34+CA38</f>
        <v>0</v>
      </c>
      <c r="CB26" s="95">
        <f>CB27+CB31+CB34+CB38</f>
        <v>0</v>
      </c>
      <c r="CC26" s="95">
        <f>CC27+CC31+CC34+CC38</f>
        <v>0</v>
      </c>
      <c r="CD26" s="95">
        <f>CD27+CD31+CD34+CD38</f>
        <v>0</v>
      </c>
      <c r="CE26" s="95">
        <f>CE27+CE31+CE34+CE38</f>
        <v>0</v>
      </c>
      <c r="CF26" s="95">
        <f>CF27+CF31+CF34+CF38</f>
        <v>0</v>
      </c>
      <c r="CG26" s="95">
        <f>CG27+CG31+CG34+CG38</f>
        <v>0</v>
      </c>
      <c r="CH26" s="95">
        <f>CH27+CH31+CH34+CH38</f>
        <v>0</v>
      </c>
      <c r="CI26" s="95">
        <f>CI27+CI31+CI34+CI38</f>
        <v>0</v>
      </c>
      <c r="CJ26" s="95">
        <f>CJ27+CJ31+CJ34+CJ38</f>
        <v>0</v>
      </c>
      <c r="CK26" s="95">
        <f>CK27+CK31+CK34+CK38</f>
        <v>0</v>
      </c>
      <c r="CL26" s="95">
        <f>CL27+CL31+CL34+CL38</f>
        <v>0</v>
      </c>
      <c r="CM26" s="95">
        <f>CM27+CM31+CM34+CM38</f>
        <v>0</v>
      </c>
      <c r="CN26" s="95">
        <f>CN27+CN31+CN34+CN38</f>
        <v>0</v>
      </c>
      <c r="CO26" s="95">
        <f>CO27+CO31+CO34+CO38</f>
        <v>0</v>
      </c>
      <c r="CP26" s="95">
        <f>CP27+CP31+CP34+CP38</f>
        <v>0</v>
      </c>
      <c r="CQ26" s="94"/>
    </row>
    <row r="27" spans="1:95" s="126" customFormat="1" ht="51" customHeight="1" x14ac:dyDescent="0.25">
      <c r="A27" s="110" t="s">
        <v>205</v>
      </c>
      <c r="B27" s="109" t="s">
        <v>204</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3"/>
    </row>
    <row r="28" spans="1:95" s="126" customFormat="1" ht="46.5" customHeight="1" x14ac:dyDescent="0.25">
      <c r="A28" s="118" t="s">
        <v>203</v>
      </c>
      <c r="B28" s="117" t="s">
        <v>202</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1"/>
    </row>
    <row r="29" spans="1:95" s="126" customFormat="1" ht="51" customHeight="1" x14ac:dyDescent="0.25">
      <c r="A29" s="118" t="s">
        <v>201</v>
      </c>
      <c r="B29" s="117" t="s">
        <v>200</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1"/>
    </row>
    <row r="30" spans="1:95" s="126" customFormat="1" ht="48" customHeight="1" x14ac:dyDescent="0.25">
      <c r="A30" s="118" t="s">
        <v>199</v>
      </c>
      <c r="B30" s="117" t="s">
        <v>198</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1"/>
    </row>
    <row r="31" spans="1:95" s="126" customFormat="1" ht="40.5" customHeight="1" x14ac:dyDescent="0.25">
      <c r="A31" s="110" t="s">
        <v>197</v>
      </c>
      <c r="B31" s="109" t="s">
        <v>196</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3"/>
    </row>
    <row r="32" spans="1:95" s="126" customFormat="1" ht="48.75" customHeight="1" x14ac:dyDescent="0.25">
      <c r="A32" s="118" t="s">
        <v>195</v>
      </c>
      <c r="B32" s="127" t="s">
        <v>194</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1"/>
    </row>
    <row r="33" spans="1:95" s="126" customFormat="1" ht="33.75" customHeight="1" x14ac:dyDescent="0.25">
      <c r="A33" s="118" t="s">
        <v>193</v>
      </c>
      <c r="B33" s="117" t="s">
        <v>192</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1"/>
    </row>
    <row r="34" spans="1:95" s="126" customFormat="1" ht="36" customHeight="1" x14ac:dyDescent="0.25">
      <c r="A34" s="110" t="s">
        <v>191</v>
      </c>
      <c r="B34" s="109" t="s">
        <v>190</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3"/>
    </row>
    <row r="35" spans="1:95" s="126" customFormat="1" ht="69" customHeight="1" x14ac:dyDescent="0.25">
      <c r="A35" s="118" t="s">
        <v>131</v>
      </c>
      <c r="B35" s="117" t="s">
        <v>189</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1"/>
    </row>
    <row r="36" spans="1:95" s="126" customFormat="1" ht="55.5" customHeight="1" x14ac:dyDescent="0.25">
      <c r="A36" s="118" t="s">
        <v>129</v>
      </c>
      <c r="B36" s="117" t="s">
        <v>188</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1"/>
    </row>
    <row r="37" spans="1:95" s="126" customFormat="1" ht="60" customHeight="1" x14ac:dyDescent="0.25">
      <c r="A37" s="118" t="s">
        <v>187</v>
      </c>
      <c r="B37" s="117" t="s">
        <v>186</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1"/>
    </row>
    <row r="38" spans="1:95" s="126" customFormat="1" ht="54.75" customHeight="1" x14ac:dyDescent="0.25">
      <c r="A38" s="110" t="s">
        <v>185</v>
      </c>
      <c r="B38" s="109" t="s">
        <v>184</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3"/>
    </row>
    <row r="39" spans="1:95" s="126" customFormat="1" ht="48" customHeight="1" x14ac:dyDescent="0.25">
      <c r="A39" s="118" t="s">
        <v>183</v>
      </c>
      <c r="B39" s="117" t="s">
        <v>182</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1"/>
    </row>
    <row r="40" spans="1:95" s="126" customFormat="1" ht="53.25" customHeight="1" x14ac:dyDescent="0.25">
      <c r="A40" s="118" t="s">
        <v>181</v>
      </c>
      <c r="B40" s="117" t="s">
        <v>180</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1"/>
    </row>
    <row r="41" spans="1:95" s="126" customFormat="1" ht="31.5" customHeight="1" x14ac:dyDescent="0.25">
      <c r="A41" s="102" t="s">
        <v>179</v>
      </c>
      <c r="B41" s="101" t="s">
        <v>178</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f>BM42+BM45+BM57+BM66</f>
        <v>5.6439450000000004</v>
      </c>
      <c r="BN41" s="95">
        <f>BN42+BN45+BN57+BN66</f>
        <v>0</v>
      </c>
      <c r="BO41" s="95">
        <f>BO42+BO45+BO57+BO66</f>
        <v>0</v>
      </c>
      <c r="BP41" s="95">
        <f>BP42+BP45+BP57+BP66</f>
        <v>5.6439450000000004</v>
      </c>
      <c r="BQ41" s="95">
        <f>BQ42+BQ45+BQ57+BQ66</f>
        <v>0</v>
      </c>
      <c r="BR41" s="95">
        <f>BR42+BR45+BR57+BR66</f>
        <v>0</v>
      </c>
      <c r="BS41" s="95">
        <f>BS42+BS45+BS57+BS66</f>
        <v>0</v>
      </c>
      <c r="BT41" s="95">
        <f>BT42+BT45+BT57+BT66</f>
        <v>0</v>
      </c>
      <c r="BU41" s="95">
        <f>BU42+BU45+BU57+BU66</f>
        <v>0</v>
      </c>
      <c r="BV41" s="95">
        <f>BV42+BV45+BV57+BV66</f>
        <v>0</v>
      </c>
      <c r="BW41" s="95">
        <f>BW42+BW45+BW57+BW66</f>
        <v>2.9559999999999995</v>
      </c>
      <c r="BX41" s="95">
        <f>BX42+BX45+BX57+BX66</f>
        <v>0</v>
      </c>
      <c r="BY41" s="95">
        <f>BY42+BY45+BY57+BY66</f>
        <v>0</v>
      </c>
      <c r="BZ41" s="95">
        <f>BZ42+BZ45+BZ57+BZ66</f>
        <v>2.9559999999999995</v>
      </c>
      <c r="CA41" s="95">
        <f>CA42+CA45+CA57+CA66</f>
        <v>0</v>
      </c>
      <c r="CB41" s="95">
        <f>CB42+CB45+CB57+CB66</f>
        <v>0</v>
      </c>
      <c r="CC41" s="95">
        <f>CC42+CC45+CC57+CC66</f>
        <v>0</v>
      </c>
      <c r="CD41" s="95">
        <f>CD42+CD45+CD57+CD66</f>
        <v>0</v>
      </c>
      <c r="CE41" s="95">
        <f>CE42+CE45+CE57+CE66</f>
        <v>0</v>
      </c>
      <c r="CF41" s="95">
        <f>CF42+CF45+CF57+CF66</f>
        <v>0</v>
      </c>
      <c r="CG41" s="95">
        <f>CG42+CG45+CG57+CG66</f>
        <v>26.322945000000001</v>
      </c>
      <c r="CH41" s="95">
        <f>CH42+CH45+CH57+CH66</f>
        <v>0</v>
      </c>
      <c r="CI41" s="95">
        <f>CI42+CI45+CI57+CI66</f>
        <v>0</v>
      </c>
      <c r="CJ41" s="95">
        <f>CJ42+CJ45+CJ57+CJ66</f>
        <v>26.322945000000001</v>
      </c>
      <c r="CK41" s="95">
        <f>CK42+CK45+CK57+CK66</f>
        <v>0</v>
      </c>
      <c r="CL41" s="95">
        <f>CL42+CL45+CL57+CL66</f>
        <v>0</v>
      </c>
      <c r="CM41" s="95">
        <f>CM42+CM45+CM57+CM66</f>
        <v>0</v>
      </c>
      <c r="CN41" s="95">
        <f>CN42+CN45+CN57+CN66</f>
        <v>0</v>
      </c>
      <c r="CO41" s="95">
        <f>CO42+CO45+CO57+CO66</f>
        <v>0</v>
      </c>
      <c r="CP41" s="95">
        <f>CP42+CP45+CP57+CP66</f>
        <v>0</v>
      </c>
      <c r="CQ41" s="94"/>
    </row>
    <row r="42" spans="1:95" s="126" customFormat="1" ht="53.25" customHeight="1" x14ac:dyDescent="0.25">
      <c r="A42" s="110" t="s">
        <v>177</v>
      </c>
      <c r="B42" s="109" t="s">
        <v>176</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f>BM43+BM44</f>
        <v>0</v>
      </c>
      <c r="BN42" s="104">
        <f>BN43+BN44</f>
        <v>0</v>
      </c>
      <c r="BO42" s="104">
        <f>BO43+BO44</f>
        <v>0</v>
      </c>
      <c r="BP42" s="104">
        <f>BP43+BP44</f>
        <v>0</v>
      </c>
      <c r="BQ42" s="104">
        <f>BQ43+BQ44</f>
        <v>0</v>
      </c>
      <c r="BR42" s="104">
        <f>BR43+BR44</f>
        <v>0</v>
      </c>
      <c r="BS42" s="104">
        <f>BS43+BS44</f>
        <v>0</v>
      </c>
      <c r="BT42" s="104">
        <f>BT43+BT44</f>
        <v>0</v>
      </c>
      <c r="BU42" s="104">
        <f>BU43+BU44</f>
        <v>0</v>
      </c>
      <c r="BV42" s="104">
        <f>BV43+BV44</f>
        <v>0</v>
      </c>
      <c r="BW42" s="104">
        <f>BW43+BW44</f>
        <v>0</v>
      </c>
      <c r="BX42" s="104">
        <f>BX43+BX44</f>
        <v>0</v>
      </c>
      <c r="BY42" s="104">
        <f>BY43+BY44</f>
        <v>0</v>
      </c>
      <c r="BZ42" s="104">
        <f>BZ43+BZ44</f>
        <v>0</v>
      </c>
      <c r="CA42" s="104">
        <f>CA43+CA44</f>
        <v>0</v>
      </c>
      <c r="CB42" s="104">
        <f>CB43+CB44</f>
        <v>0</v>
      </c>
      <c r="CC42" s="104">
        <f>CC43+CC44</f>
        <v>0</v>
      </c>
      <c r="CD42" s="104">
        <f>CD43+CD44</f>
        <v>0</v>
      </c>
      <c r="CE42" s="104">
        <f>CE43+CE44</f>
        <v>0</v>
      </c>
      <c r="CF42" s="104">
        <f>CF43+CF44</f>
        <v>0</v>
      </c>
      <c r="CG42" s="104">
        <f>CG43+CG44</f>
        <v>0</v>
      </c>
      <c r="CH42" s="104">
        <f>CH43+CH44</f>
        <v>0</v>
      </c>
      <c r="CI42" s="104">
        <f>CI43+CI44</f>
        <v>0</v>
      </c>
      <c r="CJ42" s="104">
        <f>CJ43+CJ44</f>
        <v>0</v>
      </c>
      <c r="CK42" s="104">
        <f>CK43+CK44</f>
        <v>0</v>
      </c>
      <c r="CL42" s="104">
        <f>CL43+CL44</f>
        <v>0</v>
      </c>
      <c r="CM42" s="104">
        <f>CM43+CM44</f>
        <v>0</v>
      </c>
      <c r="CN42" s="104">
        <f>CN43+CN44</f>
        <v>0</v>
      </c>
      <c r="CO42" s="104">
        <f>CO43+CO44</f>
        <v>0</v>
      </c>
      <c r="CP42" s="104">
        <f>CP43+CP44</f>
        <v>0</v>
      </c>
      <c r="CQ42" s="103"/>
    </row>
    <row r="43" spans="1:95" s="126" customFormat="1" ht="53.25" customHeight="1" x14ac:dyDescent="0.25">
      <c r="A43" s="118" t="s">
        <v>175</v>
      </c>
      <c r="B43" s="117" t="s">
        <v>174</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1"/>
    </row>
    <row r="44" spans="1:95" s="126" customFormat="1" ht="45" customHeight="1" x14ac:dyDescent="0.25">
      <c r="A44" s="118" t="s">
        <v>173</v>
      </c>
      <c r="B44" s="117" t="s">
        <v>172</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1"/>
    </row>
    <row r="45" spans="1:95" s="93" customFormat="1" ht="31.5" x14ac:dyDescent="0.25">
      <c r="A45" s="125" t="s">
        <v>11</v>
      </c>
      <c r="B45" s="103" t="s">
        <v>10</v>
      </c>
      <c r="C45" s="104">
        <v>0</v>
      </c>
      <c r="D45" s="104">
        <v>0</v>
      </c>
      <c r="E45" s="104">
        <v>0</v>
      </c>
      <c r="F45" s="104">
        <v>0</v>
      </c>
      <c r="G45" s="104">
        <v>0</v>
      </c>
      <c r="H45" s="104">
        <f>H46</f>
        <v>4.4384392655367231</v>
      </c>
      <c r="I45" s="104">
        <f>I46</f>
        <v>31.424150000000001</v>
      </c>
      <c r="J45" s="104">
        <v>0</v>
      </c>
      <c r="K45" s="104">
        <f>K46</f>
        <v>0</v>
      </c>
      <c r="L45" s="104">
        <f>L46</f>
        <v>0</v>
      </c>
      <c r="M45" s="104">
        <v>0</v>
      </c>
      <c r="N45" s="104">
        <f>N46</f>
        <v>0</v>
      </c>
      <c r="O45" s="104">
        <f>O46</f>
        <v>0</v>
      </c>
      <c r="P45" s="104">
        <f>P46</f>
        <v>40.069000000000003</v>
      </c>
      <c r="Q45" s="104">
        <f>Q46</f>
        <v>48.981999999999999</v>
      </c>
      <c r="R45" s="104">
        <f>R46</f>
        <v>0</v>
      </c>
      <c r="S45" s="104">
        <f>S46</f>
        <v>0</v>
      </c>
      <c r="T45" s="104">
        <f>T46</f>
        <v>24.305945000000001</v>
      </c>
      <c r="U45" s="104">
        <f>U46</f>
        <v>0</v>
      </c>
      <c r="V45" s="104">
        <f>V46</f>
        <v>24.305945000000001</v>
      </c>
      <c r="W45" s="104">
        <f>W46</f>
        <v>24.305945000000001</v>
      </c>
      <c r="X45" s="104">
        <f>X46</f>
        <v>0</v>
      </c>
      <c r="Y45" s="104">
        <f>Y46</f>
        <v>0</v>
      </c>
      <c r="Z45" s="104">
        <f>Z46</f>
        <v>0</v>
      </c>
      <c r="AA45" s="104">
        <f>AA46</f>
        <v>0</v>
      </c>
      <c r="AB45" s="104">
        <f>AB46</f>
        <v>0</v>
      </c>
      <c r="AC45" s="104">
        <f>AC46</f>
        <v>0</v>
      </c>
      <c r="AD45" s="104">
        <f>AD46</f>
        <v>0</v>
      </c>
      <c r="AE45" s="104">
        <f>AE46</f>
        <v>0</v>
      </c>
      <c r="AF45" s="104">
        <f>AF46</f>
        <v>0</v>
      </c>
      <c r="AG45" s="104">
        <f>AG46</f>
        <v>0</v>
      </c>
      <c r="AH45" s="104">
        <f>AH46</f>
        <v>0</v>
      </c>
      <c r="AI45" s="104">
        <f>AI46</f>
        <v>5.6880000000000006</v>
      </c>
      <c r="AJ45" s="104">
        <f>AJ46</f>
        <v>0</v>
      </c>
      <c r="AK45" s="104">
        <f>AK46</f>
        <v>0</v>
      </c>
      <c r="AL45" s="104">
        <f>AL46</f>
        <v>5.6880000000000006</v>
      </c>
      <c r="AM45" s="104">
        <f>AM46</f>
        <v>0</v>
      </c>
      <c r="AN45" s="104">
        <f>AN46</f>
        <v>0</v>
      </c>
      <c r="AO45" s="104">
        <f>AO46</f>
        <v>0</v>
      </c>
      <c r="AP45" s="104">
        <f>AP46</f>
        <v>0</v>
      </c>
      <c r="AQ45" s="104">
        <f>AQ46</f>
        <v>0</v>
      </c>
      <c r="AR45" s="104">
        <f>AR46</f>
        <v>0</v>
      </c>
      <c r="AS45" s="104">
        <f>AS46</f>
        <v>5.99</v>
      </c>
      <c r="AT45" s="104">
        <f>AT46</f>
        <v>0</v>
      </c>
      <c r="AU45" s="104">
        <f>AU46</f>
        <v>0</v>
      </c>
      <c r="AV45" s="104">
        <f>AV46</f>
        <v>5.99</v>
      </c>
      <c r="AW45" s="104">
        <f>AW46</f>
        <v>0</v>
      </c>
      <c r="AX45" s="104">
        <f>AX46</f>
        <v>0</v>
      </c>
      <c r="AY45" s="104">
        <f>AY46</f>
        <v>0</v>
      </c>
      <c r="AZ45" s="104">
        <f>AZ46</f>
        <v>0</v>
      </c>
      <c r="BA45" s="104">
        <f>BA46</f>
        <v>0</v>
      </c>
      <c r="BB45" s="104">
        <f>BB46</f>
        <v>0</v>
      </c>
      <c r="BC45" s="104">
        <f>BC46</f>
        <v>6.0449999999999999</v>
      </c>
      <c r="BD45" s="104">
        <f>BD46</f>
        <v>0</v>
      </c>
      <c r="BE45" s="104">
        <f>BE46</f>
        <v>0</v>
      </c>
      <c r="BF45" s="104">
        <f>BF46</f>
        <v>6.0449999999999999</v>
      </c>
      <c r="BG45" s="104">
        <f>BG46</f>
        <v>0</v>
      </c>
      <c r="BH45" s="104">
        <f>BH46</f>
        <v>0</v>
      </c>
      <c r="BI45" s="104">
        <f>BI46</f>
        <v>0</v>
      </c>
      <c r="BJ45" s="104">
        <f>BJ46</f>
        <v>0</v>
      </c>
      <c r="BK45" s="104">
        <f>BK46</f>
        <v>0</v>
      </c>
      <c r="BL45" s="104">
        <f>BL46</f>
        <v>0</v>
      </c>
      <c r="BM45" s="104">
        <f>BM46+BM56</f>
        <v>5.6439450000000004</v>
      </c>
      <c r="BN45" s="104">
        <f>BN46+BN56</f>
        <v>0</v>
      </c>
      <c r="BO45" s="104">
        <f>BO46+BO56</f>
        <v>0</v>
      </c>
      <c r="BP45" s="104">
        <f>BP46+BP56</f>
        <v>5.6439450000000004</v>
      </c>
      <c r="BQ45" s="104">
        <f>BQ46+BQ56</f>
        <v>0</v>
      </c>
      <c r="BR45" s="104">
        <f>BR46+BR56</f>
        <v>0</v>
      </c>
      <c r="BS45" s="104">
        <f>BS46+BS56</f>
        <v>0</v>
      </c>
      <c r="BT45" s="104">
        <f>BT46+BT56</f>
        <v>0</v>
      </c>
      <c r="BU45" s="104">
        <f>BU46+BU56</f>
        <v>0</v>
      </c>
      <c r="BV45" s="104">
        <f>BV46+BV56</f>
        <v>0</v>
      </c>
      <c r="BW45" s="104">
        <f>BW46+BW56</f>
        <v>2.9559999999999995</v>
      </c>
      <c r="BX45" s="104">
        <f>BX46+BX56</f>
        <v>0</v>
      </c>
      <c r="BY45" s="104">
        <f>BY46+BY56</f>
        <v>0</v>
      </c>
      <c r="BZ45" s="104">
        <f>BZ46+BZ56</f>
        <v>2.9559999999999995</v>
      </c>
      <c r="CA45" s="104">
        <f>CA46+CA56</f>
        <v>0</v>
      </c>
      <c r="CB45" s="104">
        <f>CB46+CB56</f>
        <v>0</v>
      </c>
      <c r="CC45" s="104">
        <f>CC46+CC56</f>
        <v>0</v>
      </c>
      <c r="CD45" s="104">
        <f>CD46+CD56</f>
        <v>0</v>
      </c>
      <c r="CE45" s="104">
        <f>CE46+CE56</f>
        <v>0</v>
      </c>
      <c r="CF45" s="104">
        <f>CF46+CF56</f>
        <v>0</v>
      </c>
      <c r="CG45" s="104">
        <f>CG46+CG56</f>
        <v>26.322945000000001</v>
      </c>
      <c r="CH45" s="104">
        <f>CH46+CH56</f>
        <v>0</v>
      </c>
      <c r="CI45" s="104">
        <f>CI46+CI56</f>
        <v>0</v>
      </c>
      <c r="CJ45" s="104">
        <f>CJ46+CJ56</f>
        <v>26.322945000000001</v>
      </c>
      <c r="CK45" s="104">
        <f>CK46+CK56</f>
        <v>0</v>
      </c>
      <c r="CL45" s="104">
        <f>CL46+CL56</f>
        <v>0</v>
      </c>
      <c r="CM45" s="104">
        <f>CM46+CM56</f>
        <v>0</v>
      </c>
      <c r="CN45" s="104">
        <f>CN46+CN56</f>
        <v>0</v>
      </c>
      <c r="CO45" s="104">
        <f>CO46+CO56</f>
        <v>0</v>
      </c>
      <c r="CP45" s="104">
        <f>CP46+CP56</f>
        <v>0</v>
      </c>
      <c r="CQ45" s="103"/>
    </row>
    <row r="46" spans="1:95" ht="50.25" customHeight="1" x14ac:dyDescent="0.25">
      <c r="A46" s="124" t="s">
        <v>9</v>
      </c>
      <c r="B46" s="111" t="s">
        <v>8</v>
      </c>
      <c r="C46" s="112">
        <v>0</v>
      </c>
      <c r="D46" s="112">
        <v>0</v>
      </c>
      <c r="E46" s="112">
        <v>0</v>
      </c>
      <c r="F46" s="112">
        <v>0</v>
      </c>
      <c r="G46" s="112">
        <v>0</v>
      </c>
      <c r="H46" s="112">
        <f>H47</f>
        <v>4.4384392655367231</v>
      </c>
      <c r="I46" s="112">
        <f>I47</f>
        <v>31.424150000000001</v>
      </c>
      <c r="J46" s="112">
        <v>0</v>
      </c>
      <c r="K46" s="112">
        <f>K47</f>
        <v>0</v>
      </c>
      <c r="L46" s="112">
        <f>L47</f>
        <v>0</v>
      </c>
      <c r="M46" s="112">
        <v>0</v>
      </c>
      <c r="N46" s="112">
        <f>N47</f>
        <v>0</v>
      </c>
      <c r="O46" s="112">
        <f>O47</f>
        <v>0</v>
      </c>
      <c r="P46" s="112">
        <f>P47</f>
        <v>40.069000000000003</v>
      </c>
      <c r="Q46" s="112">
        <f>Q47</f>
        <v>48.981999999999999</v>
      </c>
      <c r="R46" s="112">
        <f>R47</f>
        <v>0</v>
      </c>
      <c r="S46" s="112">
        <f>S47</f>
        <v>0</v>
      </c>
      <c r="T46" s="112">
        <f>T47+T48+T49+T50+T51+T52+T53</f>
        <v>24.305945000000001</v>
      </c>
      <c r="U46" s="112">
        <f>U47+U48+U49+U50+U51+U52+U53</f>
        <v>0</v>
      </c>
      <c r="V46" s="112">
        <f>V47+V48+V49+V50+V51+V52+V53</f>
        <v>24.305945000000001</v>
      </c>
      <c r="W46" s="112">
        <f>W47+W48+W49+W50+W51+W52+W53</f>
        <v>24.305945000000001</v>
      </c>
      <c r="X46" s="112">
        <f>X47+X48+X49+X50+X51+X52+X53</f>
        <v>0</v>
      </c>
      <c r="Y46" s="112">
        <f>Y47+Y48+Y49+Y50+Y51+Y52+Y53</f>
        <v>0</v>
      </c>
      <c r="Z46" s="112">
        <f>Z47+Z48+Z49+Z50+Z51+Z52+Z53</f>
        <v>0</v>
      </c>
      <c r="AA46" s="112">
        <f>AA47+AA48+AA49+AA50+AA51+AA52+AA53</f>
        <v>0</v>
      </c>
      <c r="AB46" s="112">
        <f>AB47+AB48+AB49+AB50+AB51+AB52+AB53</f>
        <v>0</v>
      </c>
      <c r="AC46" s="112">
        <f>AC47+AC48+AC49+AC50+AC51+AC52+AC53</f>
        <v>0</v>
      </c>
      <c r="AD46" s="112">
        <f>AD47+AD48+AD49+AD50+AD51+AD52+AD53</f>
        <v>0</v>
      </c>
      <c r="AE46" s="112">
        <f>AE47+AE48+AE49+AE50+AE51+AE52+AE53</f>
        <v>0</v>
      </c>
      <c r="AF46" s="112">
        <f>AF47+AF48+AF49+AF50+AF51+AF52+AF53</f>
        <v>0</v>
      </c>
      <c r="AG46" s="112">
        <f>AG47+AG48+AG49+AG50+AG51+AG52+AG53</f>
        <v>0</v>
      </c>
      <c r="AH46" s="112">
        <f>AH47+AH48+AH49+AH50+AH51+AH52+AH53</f>
        <v>0</v>
      </c>
      <c r="AI46" s="112">
        <f>AI47+AI48+AI49+AI50+AI51+AI52+AI53</f>
        <v>5.6880000000000006</v>
      </c>
      <c r="AJ46" s="112">
        <f>AJ47+AJ48+AJ49+AJ50+AJ51+AJ52+AJ53</f>
        <v>0</v>
      </c>
      <c r="AK46" s="112">
        <f>AK47+AK48+AK49+AK50+AK51+AK52+AK53</f>
        <v>0</v>
      </c>
      <c r="AL46" s="112">
        <f>AL47+AL48+AL49+AL50+AL51+AL52+AL53</f>
        <v>5.6880000000000006</v>
      </c>
      <c r="AM46" s="112">
        <f>AM47+AM48+AM49+AM50+AM51+AM52+AM53</f>
        <v>0</v>
      </c>
      <c r="AN46" s="112">
        <f>AN47+AN48+AN49+AN50+AN51+AN52+AN53</f>
        <v>0</v>
      </c>
      <c r="AO46" s="112">
        <f>AO47+AO48+AO49+AO50+AO51+AO52+AO53</f>
        <v>0</v>
      </c>
      <c r="AP46" s="112">
        <f>AP47+AP48+AP49+AP50+AP51+AP52+AP53</f>
        <v>0</v>
      </c>
      <c r="AQ46" s="112">
        <f>AQ47+AQ48+AQ49+AQ50+AQ51+AQ52+AQ53</f>
        <v>0</v>
      </c>
      <c r="AR46" s="112">
        <f>AR47+AR48+AR49+AR50+AR51+AR52+AR53</f>
        <v>0</v>
      </c>
      <c r="AS46" s="112">
        <f>AS47+AS48+AS49+AS50+AS51+AS52+AS53</f>
        <v>5.99</v>
      </c>
      <c r="AT46" s="112">
        <f>AT47+AT48+AT49+AT50+AT51+AT52+AT53</f>
        <v>0</v>
      </c>
      <c r="AU46" s="112">
        <f>AU47+AU48+AU49+AU50+AU51+AU52+AU53</f>
        <v>0</v>
      </c>
      <c r="AV46" s="112">
        <f>AV47+AV48+AV49+AV50+AV51+AV52+AV53</f>
        <v>5.99</v>
      </c>
      <c r="AW46" s="112">
        <f>AW47+AW48+AW49+AW50+AW51+AW52+AW53</f>
        <v>0</v>
      </c>
      <c r="AX46" s="112">
        <f>AX47+AX48+AX49+AX50+AX51+AX52+AX53</f>
        <v>0</v>
      </c>
      <c r="AY46" s="112">
        <f>AY47+AY48+AY49+AY50+AY51+AY52+AY53</f>
        <v>0</v>
      </c>
      <c r="AZ46" s="112">
        <f>AZ47+AZ48+AZ49+AZ50+AZ51+AZ52+AZ53</f>
        <v>0</v>
      </c>
      <c r="BA46" s="112">
        <f>BA47+BA48+BA49+BA50+BA51+BA52+BA53</f>
        <v>0</v>
      </c>
      <c r="BB46" s="112">
        <f>BB47+BB48+BB49+BB50+BB51+BB52+BB53</f>
        <v>0</v>
      </c>
      <c r="BC46" s="112">
        <f>BC47+BC48+BC49+BC50+BC51+BC52+BC53+BC54+BC55</f>
        <v>6.0449999999999999</v>
      </c>
      <c r="BD46" s="112">
        <f>BD47+BD48+BD49+BD50+BD51+BD52+BD53+BD54+BD55</f>
        <v>0</v>
      </c>
      <c r="BE46" s="112">
        <f>BE47+BE48+BE49+BE50+BE51+BE52+BE53+BE54+BE55</f>
        <v>0</v>
      </c>
      <c r="BF46" s="112">
        <f>BF47+BF48+BF49+BF50+BF51+BF52+BF53+BF54+BF55</f>
        <v>6.0449999999999999</v>
      </c>
      <c r="BG46" s="112">
        <f>BG47+BG48+BG49+BG50+BG51+BG52+BG53+BG54+BG55</f>
        <v>0</v>
      </c>
      <c r="BH46" s="112">
        <f>BH47+BH48+BH49+BH50+BH51+BH52+BH53+BH54+BH55</f>
        <v>0</v>
      </c>
      <c r="BI46" s="112">
        <f>BI47+BI48+BI49+BI50+BI51+BI52+BI53+BI54+BI55</f>
        <v>0</v>
      </c>
      <c r="BJ46" s="112">
        <f>BJ47+BJ48+BJ49+BJ50+BJ51+BJ52+BJ53+BJ54+BJ55</f>
        <v>0</v>
      </c>
      <c r="BK46" s="112">
        <f>BK47+BK48+BK49+BK50+BK51+BK52+BK53+BK54+BK55</f>
        <v>0</v>
      </c>
      <c r="BL46" s="112">
        <f>BL47+BL48+BL49+BL50+BL51+BL52+BL53+BL54+BL55</f>
        <v>0</v>
      </c>
      <c r="BM46" s="112">
        <f>BM47+BM48+BM49+BM50+BM51+BM52+BM53+BM54+BM55</f>
        <v>5.6439450000000004</v>
      </c>
      <c r="BN46" s="112">
        <f>BN47+BN48+BN49+BN50+BN51+BN52+BN53+BN54+BN55</f>
        <v>0</v>
      </c>
      <c r="BO46" s="112">
        <f>BO47+BO48+BO49+BO50+BO51+BO52+BO53+BO54+BO55</f>
        <v>0</v>
      </c>
      <c r="BP46" s="112">
        <f>BP47+BP48+BP49+BP50+BP51+BP52+BP53+BP54+BP55</f>
        <v>5.6439450000000004</v>
      </c>
      <c r="BQ46" s="112">
        <f>BQ47+BQ48+BQ49+BQ50+BQ51+BQ52+BQ53+BQ54+BQ55</f>
        <v>0</v>
      </c>
      <c r="BR46" s="112">
        <f>BR47+BR48+BR49+BR50+BR51+BR52+BR53+BR54+BR55</f>
        <v>0</v>
      </c>
      <c r="BS46" s="112">
        <f>BS47+BS48+BS49+BS50+BS51+BS52+BS53+BS54+BS55</f>
        <v>0</v>
      </c>
      <c r="BT46" s="112">
        <f>BT47+BT48+BT49+BT50+BT51+BT52+BT53+BT54+BT55</f>
        <v>0</v>
      </c>
      <c r="BU46" s="112">
        <f>BU47+BU48+BU49+BU50+BU51+BU52+BU53+BU54+BU55</f>
        <v>0</v>
      </c>
      <c r="BV46" s="112">
        <f>BV47+BV48+BV49+BV50+BV51+BV52+BV53+BV54+BV55</f>
        <v>0</v>
      </c>
      <c r="BW46" s="112">
        <f>BW47+BW48+BW49+BW50+BW51+BW52+BW53+BW54+BW55</f>
        <v>2.9559999999999995</v>
      </c>
      <c r="BX46" s="112">
        <f>BX47+BX48+BX49+BX50+BX51+BX52+BX53+BX54+BX55</f>
        <v>0</v>
      </c>
      <c r="BY46" s="112">
        <f>BY47+BY48+BY49+BY50+BY51+BY52+BY53+BY54+BY55</f>
        <v>0</v>
      </c>
      <c r="BZ46" s="112">
        <f>BZ47+BZ48+BZ49+BZ50+BZ51+BZ52+BZ53+BZ54+BZ55</f>
        <v>2.9559999999999995</v>
      </c>
      <c r="CA46" s="112">
        <f>CA47+CA48+CA49+CA50+CA51+CA52+CA53+CA54+CA55</f>
        <v>0</v>
      </c>
      <c r="CB46" s="112">
        <f>CB47+CB48+CB49+CB50+CB51+CB52+CB53+CB54+CB55</f>
        <v>0</v>
      </c>
      <c r="CC46" s="112">
        <f>CC47+CC48+CC49+CC50+CC51+CC52+CC53+CC54+CC55</f>
        <v>0</v>
      </c>
      <c r="CD46" s="112">
        <f>CD47+CD48+CD49+CD50+CD51+CD52+CD53+CD54+CD55</f>
        <v>0</v>
      </c>
      <c r="CE46" s="112">
        <f>CE47+CE48+CE49+CE50+CE51+CE52+CE53+CE54+CE55</f>
        <v>0</v>
      </c>
      <c r="CF46" s="112">
        <f>CF47+CF48+CF49+CF50+CF51+CF52+CF53+CF54+CF55</f>
        <v>0</v>
      </c>
      <c r="CG46" s="112">
        <f>CG47+CG48+CG49+CG50+CG51+CG52+CG53+CG54+CG55</f>
        <v>26.322945000000001</v>
      </c>
      <c r="CH46" s="112">
        <f>CH47+CH48+CH49+CH50+CH51+CH52+CH53+CH54+CH55</f>
        <v>0</v>
      </c>
      <c r="CI46" s="112">
        <f>CI47+CI48+CI49+CI50+CI51+CI52+CI53+CI54+CI55</f>
        <v>0</v>
      </c>
      <c r="CJ46" s="112">
        <f>CJ47+CJ48+CJ49+CJ50+CJ51+CJ52+CJ53+CJ54+CJ55</f>
        <v>26.322945000000001</v>
      </c>
      <c r="CK46" s="112">
        <f>CK47+CK48+CK49+CK50+CK51+CK52+CK53+CK54+CK55</f>
        <v>0</v>
      </c>
      <c r="CL46" s="112">
        <f>CL47+CL48+CL49+CL50+CL51+CL52+CL53</f>
        <v>0</v>
      </c>
      <c r="CM46" s="112">
        <f>CM47+CM48+CM49+CM50+CM51+CM52+CM53</f>
        <v>0</v>
      </c>
      <c r="CN46" s="112">
        <f>CN47+CN48+CN49+CN50+CN51+CN52+CN53</f>
        <v>0</v>
      </c>
      <c r="CO46" s="112">
        <f>CO47+CO48+CO49+CO50+CO51+CO52+CO53</f>
        <v>0</v>
      </c>
      <c r="CP46" s="112">
        <f>CP47+CP48+CP49+CP50+CP51+CP52+CP53</f>
        <v>0</v>
      </c>
      <c r="CQ46" s="111"/>
    </row>
    <row r="47" spans="1:95" ht="85.5" customHeight="1" x14ac:dyDescent="0.25">
      <c r="A47" s="122" t="s">
        <v>171</v>
      </c>
      <c r="B47" s="123" t="s">
        <v>6</v>
      </c>
      <c r="C47" s="62" t="s">
        <v>78</v>
      </c>
      <c r="D47" s="62" t="s">
        <v>116</v>
      </c>
      <c r="E47" s="90">
        <v>2014</v>
      </c>
      <c r="F47" s="90">
        <v>2022</v>
      </c>
      <c r="G47" s="90" t="s">
        <v>115</v>
      </c>
      <c r="H47" s="86">
        <f>I47/7.08</f>
        <v>4.4384392655367231</v>
      </c>
      <c r="I47" s="86">
        <v>31.424150000000001</v>
      </c>
      <c r="J47" s="88">
        <v>2012</v>
      </c>
      <c r="K47" s="86">
        <f>L47/7.14</f>
        <v>0</v>
      </c>
      <c r="L47" s="86">
        <v>0</v>
      </c>
      <c r="M47" s="88" t="s">
        <v>115</v>
      </c>
      <c r="N47" s="85">
        <v>0</v>
      </c>
      <c r="O47" s="85">
        <v>0</v>
      </c>
      <c r="P47" s="85">
        <v>40.069000000000003</v>
      </c>
      <c r="Q47" s="85">
        <v>48.981999999999999</v>
      </c>
      <c r="R47" s="85">
        <v>0</v>
      </c>
      <c r="S47" s="85">
        <v>0</v>
      </c>
      <c r="T47" s="86">
        <f>O47+V47</f>
        <v>16.722999999999999</v>
      </c>
      <c r="U47" s="86">
        <v>0</v>
      </c>
      <c r="V47" s="85">
        <f>Y47+AI47+AS47+BC47+BM47+BW47</f>
        <v>16.722999999999999</v>
      </c>
      <c r="W47" s="85">
        <f>AI47+AS47+BC47+BM47+BW47</f>
        <v>16.722999999999999</v>
      </c>
      <c r="X47" s="85">
        <f>AN47+AX47+BH47+CB47+BR47</f>
        <v>0</v>
      </c>
      <c r="Y47" s="85">
        <f>Z47+AA47+AB47+AC47</f>
        <v>0</v>
      </c>
      <c r="Z47" s="85">
        <v>0</v>
      </c>
      <c r="AA47" s="85">
        <v>0</v>
      </c>
      <c r="AB47" s="85">
        <v>0</v>
      </c>
      <c r="AC47" s="85">
        <v>0</v>
      </c>
      <c r="AD47" s="85">
        <v>0</v>
      </c>
      <c r="AE47" s="85">
        <v>0</v>
      </c>
      <c r="AF47" s="85">
        <v>0</v>
      </c>
      <c r="AG47" s="85">
        <v>0</v>
      </c>
      <c r="AH47" s="85">
        <v>0</v>
      </c>
      <c r="AI47" s="86">
        <f>AJ47+AK47+AL47+AM47</f>
        <v>5.6880000000000006</v>
      </c>
      <c r="AJ47" s="85">
        <v>0</v>
      </c>
      <c r="AK47" s="85">
        <v>0</v>
      </c>
      <c r="AL47" s="87">
        <f>6.142-0.454</f>
        <v>5.6880000000000006</v>
      </c>
      <c r="AM47" s="85">
        <v>0</v>
      </c>
      <c r="AN47" s="86">
        <f>AO47+AP47+AQ47+AR47</f>
        <v>0</v>
      </c>
      <c r="AO47" s="85">
        <v>0</v>
      </c>
      <c r="AP47" s="85">
        <v>0</v>
      </c>
      <c r="AQ47" s="85">
        <v>0</v>
      </c>
      <c r="AR47" s="85">
        <v>0</v>
      </c>
      <c r="AS47" s="86">
        <f>AT47+AU47+AV47+AW47</f>
        <v>5.99</v>
      </c>
      <c r="AT47" s="85">
        <v>0</v>
      </c>
      <c r="AU47" s="85">
        <v>0</v>
      </c>
      <c r="AV47" s="87">
        <f>6.444-0.454</f>
        <v>5.99</v>
      </c>
      <c r="AW47" s="85">
        <v>0</v>
      </c>
      <c r="AX47" s="86">
        <f>AY47+AZ47+BA47+BB47</f>
        <v>0</v>
      </c>
      <c r="AY47" s="85">
        <v>0</v>
      </c>
      <c r="AZ47" s="85">
        <v>0</v>
      </c>
      <c r="BA47" s="85">
        <v>0</v>
      </c>
      <c r="BB47" s="85">
        <v>0</v>
      </c>
      <c r="BC47" s="86">
        <f>BD47+BE47+BF47+BG47</f>
        <v>5.0449999999999999</v>
      </c>
      <c r="BD47" s="85">
        <v>0</v>
      </c>
      <c r="BE47" s="85">
        <v>0</v>
      </c>
      <c r="BF47" s="87">
        <f>5.499-0.454</f>
        <v>5.0449999999999999</v>
      </c>
      <c r="BG47" s="85">
        <v>0</v>
      </c>
      <c r="BH47" s="86">
        <f>BI47+BJ47+BK47+BL47</f>
        <v>0</v>
      </c>
      <c r="BI47" s="85">
        <v>0</v>
      </c>
      <c r="BJ47" s="85">
        <v>0</v>
      </c>
      <c r="BK47" s="85">
        <v>0</v>
      </c>
      <c r="BL47" s="85">
        <v>0</v>
      </c>
      <c r="BM47" s="86">
        <f>BN47+BO47+BP47+BQ47</f>
        <v>0</v>
      </c>
      <c r="BN47" s="85">
        <v>0</v>
      </c>
      <c r="BO47" s="85">
        <v>0</v>
      </c>
      <c r="BP47" s="85">
        <v>0</v>
      </c>
      <c r="BQ47" s="85">
        <v>0</v>
      </c>
      <c r="BR47" s="86">
        <f>BS47+BT47+BU47+BV47</f>
        <v>0</v>
      </c>
      <c r="BS47" s="85">
        <v>0</v>
      </c>
      <c r="BT47" s="85">
        <v>0</v>
      </c>
      <c r="BU47" s="85">
        <v>0</v>
      </c>
      <c r="BV47" s="85">
        <v>0</v>
      </c>
      <c r="BW47" s="86">
        <f>BX47+BY47+BZ47+CA47</f>
        <v>0</v>
      </c>
      <c r="BX47" s="85">
        <v>0</v>
      </c>
      <c r="BY47" s="85">
        <v>0</v>
      </c>
      <c r="BZ47" s="85">
        <v>0</v>
      </c>
      <c r="CA47" s="85">
        <v>0</v>
      </c>
      <c r="CB47" s="86">
        <f>CC47+CD47+CE47+CF47</f>
        <v>0</v>
      </c>
      <c r="CC47" s="85">
        <v>0</v>
      </c>
      <c r="CD47" s="85">
        <v>0</v>
      </c>
      <c r="CE47" s="85">
        <v>0</v>
      </c>
      <c r="CF47" s="85">
        <v>0</v>
      </c>
      <c r="CG47" s="86">
        <f>CH47+CI47+CJ47+CK47</f>
        <v>16.722999999999999</v>
      </c>
      <c r="CH47" s="85">
        <f>AJ47+AT47+BD47+BN47+BX47</f>
        <v>0</v>
      </c>
      <c r="CI47" s="85">
        <f>AK47+AU47+BE47+BO47+BY47</f>
        <v>0</v>
      </c>
      <c r="CJ47" s="85">
        <f>AL47+AV47+BF47+BP47+BZ47</f>
        <v>16.722999999999999</v>
      </c>
      <c r="CK47" s="85">
        <f>AM47+AW47+BG47+BQ47+CA47</f>
        <v>0</v>
      </c>
      <c r="CL47" s="86">
        <f>CM47+CN47+CO47+CP47</f>
        <v>0</v>
      </c>
      <c r="CM47" s="85">
        <f>AO47+AY47+BD47</f>
        <v>0</v>
      </c>
      <c r="CN47" s="85">
        <f>AP47+AZ47+BE47</f>
        <v>0</v>
      </c>
      <c r="CO47" s="85">
        <f>BA47+AQ47+BK47+AG47</f>
        <v>0</v>
      </c>
      <c r="CP47" s="85">
        <f>AR47+AW47+BG47</f>
        <v>0</v>
      </c>
      <c r="CQ47" s="84" t="s">
        <v>170</v>
      </c>
    </row>
    <row r="48" spans="1:95" ht="69.75" customHeight="1" x14ac:dyDescent="0.25">
      <c r="A48" s="122" t="s">
        <v>77</v>
      </c>
      <c r="B48" s="123" t="s">
        <v>76</v>
      </c>
      <c r="C48" s="62" t="s">
        <v>75</v>
      </c>
      <c r="D48" s="120" t="s">
        <v>165</v>
      </c>
      <c r="E48" s="120">
        <v>2022</v>
      </c>
      <c r="F48" s="120">
        <v>2022</v>
      </c>
      <c r="G48" s="90" t="s">
        <v>115</v>
      </c>
      <c r="H48" s="86">
        <f>I48/7.08</f>
        <v>0.14124293785310735</v>
      </c>
      <c r="I48" s="86">
        <f>AI48+AS48+BC48+BM48+BW48</f>
        <v>1</v>
      </c>
      <c r="J48" s="89">
        <v>8.2018000000000004</v>
      </c>
      <c r="K48" s="86">
        <f>L48/7.14</f>
        <v>0</v>
      </c>
      <c r="L48" s="86">
        <v>0</v>
      </c>
      <c r="M48" s="88" t="s">
        <v>115</v>
      </c>
      <c r="N48" s="85">
        <v>0</v>
      </c>
      <c r="O48" s="85">
        <v>0</v>
      </c>
      <c r="P48" s="85">
        <v>1.762</v>
      </c>
      <c r="Q48" s="85">
        <v>2.0409999999999999</v>
      </c>
      <c r="R48" s="85">
        <v>0</v>
      </c>
      <c r="S48" s="85">
        <v>0</v>
      </c>
      <c r="T48" s="86">
        <f>O48+V48</f>
        <v>1</v>
      </c>
      <c r="U48" s="86">
        <v>0</v>
      </c>
      <c r="V48" s="85">
        <f>Y48+AI48+AS48+BC48+BM48+BW48</f>
        <v>1</v>
      </c>
      <c r="W48" s="85">
        <f>AI48+AS48+BC48+BM48+BW48</f>
        <v>1</v>
      </c>
      <c r="X48" s="85">
        <f>AN48+AX48+BH48+CB48+BR48</f>
        <v>0</v>
      </c>
      <c r="Y48" s="85">
        <f>Z48+AA48+AB48+AC48</f>
        <v>0</v>
      </c>
      <c r="Z48" s="85">
        <v>0</v>
      </c>
      <c r="AA48" s="85">
        <v>0</v>
      </c>
      <c r="AB48" s="85">
        <v>0</v>
      </c>
      <c r="AC48" s="85">
        <v>0</v>
      </c>
      <c r="AD48" s="85">
        <v>0</v>
      </c>
      <c r="AE48" s="85">
        <v>0</v>
      </c>
      <c r="AF48" s="85">
        <v>0</v>
      </c>
      <c r="AG48" s="85">
        <v>0</v>
      </c>
      <c r="AH48" s="85">
        <v>0</v>
      </c>
      <c r="AI48" s="86">
        <f>AJ48+AK48+AL48+AM48</f>
        <v>0</v>
      </c>
      <c r="AJ48" s="85">
        <v>0</v>
      </c>
      <c r="AK48" s="85">
        <v>0</v>
      </c>
      <c r="AL48" s="85">
        <v>0</v>
      </c>
      <c r="AM48" s="85">
        <v>0</v>
      </c>
      <c r="AN48" s="86">
        <f>AO48+AP48+AQ48+AR48</f>
        <v>0</v>
      </c>
      <c r="AO48" s="85">
        <v>0</v>
      </c>
      <c r="AP48" s="85">
        <v>0</v>
      </c>
      <c r="AQ48" s="85">
        <v>0</v>
      </c>
      <c r="AR48" s="85">
        <v>0</v>
      </c>
      <c r="AS48" s="86">
        <f>AT48+AU48+AV48+AW48</f>
        <v>0</v>
      </c>
      <c r="AT48" s="85">
        <v>0</v>
      </c>
      <c r="AU48" s="85">
        <v>0</v>
      </c>
      <c r="AV48" s="85">
        <v>0</v>
      </c>
      <c r="AW48" s="85">
        <v>0</v>
      </c>
      <c r="AX48" s="86">
        <f>AY48+AZ48+BA48+BB48</f>
        <v>0</v>
      </c>
      <c r="AY48" s="85">
        <v>0</v>
      </c>
      <c r="AZ48" s="85">
        <v>0</v>
      </c>
      <c r="BA48" s="85">
        <v>0</v>
      </c>
      <c r="BB48" s="85">
        <v>0</v>
      </c>
      <c r="BC48" s="86">
        <f>BD48+BE48+BF48+BG48</f>
        <v>1</v>
      </c>
      <c r="BD48" s="85">
        <v>0</v>
      </c>
      <c r="BE48" s="85">
        <v>0</v>
      </c>
      <c r="BF48" s="87">
        <v>1</v>
      </c>
      <c r="BG48" s="85">
        <v>0</v>
      </c>
      <c r="BH48" s="86"/>
      <c r="BI48" s="85">
        <v>0</v>
      </c>
      <c r="BJ48" s="85">
        <v>0</v>
      </c>
      <c r="BK48" s="85">
        <v>0</v>
      </c>
      <c r="BL48" s="85">
        <v>0</v>
      </c>
      <c r="BM48" s="86">
        <f>BN48+BO48+BP48+BQ48</f>
        <v>0</v>
      </c>
      <c r="BN48" s="85">
        <v>0</v>
      </c>
      <c r="BO48" s="85">
        <v>0</v>
      </c>
      <c r="BP48" s="85">
        <v>0</v>
      </c>
      <c r="BQ48" s="85">
        <v>0</v>
      </c>
      <c r="BR48" s="86">
        <f>BS48+BT48+BU48+BV48</f>
        <v>0</v>
      </c>
      <c r="BS48" s="85">
        <v>0</v>
      </c>
      <c r="BT48" s="85">
        <v>0</v>
      </c>
      <c r="BU48" s="85">
        <v>0</v>
      </c>
      <c r="BV48" s="85">
        <v>0</v>
      </c>
      <c r="BW48" s="86">
        <f>BX48+BY48+BZ48+CA48</f>
        <v>0</v>
      </c>
      <c r="BX48" s="85">
        <v>0</v>
      </c>
      <c r="BY48" s="85">
        <v>0</v>
      </c>
      <c r="BZ48" s="85">
        <v>0</v>
      </c>
      <c r="CA48" s="85">
        <v>0</v>
      </c>
      <c r="CB48" s="86">
        <f>CC48+CD48+CE48+CF48</f>
        <v>0</v>
      </c>
      <c r="CC48" s="85">
        <v>0</v>
      </c>
      <c r="CD48" s="85">
        <v>0</v>
      </c>
      <c r="CE48" s="85">
        <v>0</v>
      </c>
      <c r="CF48" s="85">
        <v>0</v>
      </c>
      <c r="CG48" s="86">
        <f>CH48+CI48+CJ48+CK48</f>
        <v>1</v>
      </c>
      <c r="CH48" s="85">
        <f>AJ48+AT48+BD48+BN48+BX48</f>
        <v>0</v>
      </c>
      <c r="CI48" s="85">
        <f>AK48+AU48+BE48+BO48+BY48</f>
        <v>0</v>
      </c>
      <c r="CJ48" s="85">
        <f>AL48+AV48+BF48+BP48+BZ48</f>
        <v>1</v>
      </c>
      <c r="CK48" s="85">
        <f>AM48+AW48+BG48+BQ48+CA48</f>
        <v>0</v>
      </c>
      <c r="CL48" s="86">
        <f>CM48+CN48+CO48+CP48</f>
        <v>0</v>
      </c>
      <c r="CM48" s="85">
        <f>AO48+AY48+BD48</f>
        <v>0</v>
      </c>
      <c r="CN48" s="85">
        <f>AP48+AZ48+BE48</f>
        <v>0</v>
      </c>
      <c r="CO48" s="85">
        <f>BA48+AQ48+BK48+AG48</f>
        <v>0</v>
      </c>
      <c r="CP48" s="85">
        <f>AR48+AW48+BG48</f>
        <v>0</v>
      </c>
      <c r="CQ48" s="84"/>
    </row>
    <row r="49" spans="1:95" ht="78.75" customHeight="1" x14ac:dyDescent="0.25">
      <c r="A49" s="122" t="s">
        <v>169</v>
      </c>
      <c r="B49" s="121" t="s">
        <v>93</v>
      </c>
      <c r="C49" s="62" t="s">
        <v>92</v>
      </c>
      <c r="D49" s="120" t="s">
        <v>116</v>
      </c>
      <c r="E49" s="119">
        <v>2023</v>
      </c>
      <c r="F49" s="119">
        <v>2023</v>
      </c>
      <c r="G49" s="90" t="s">
        <v>115</v>
      </c>
      <c r="H49" s="86">
        <f>I49/7.08</f>
        <v>0.77245762711864407</v>
      </c>
      <c r="I49" s="86">
        <f>AI49+AS49+BC49+BM49+BW49</f>
        <v>5.4690000000000003</v>
      </c>
      <c r="J49" s="89">
        <v>8.2018000000000004</v>
      </c>
      <c r="K49" s="86">
        <f>L49/7.14</f>
        <v>0</v>
      </c>
      <c r="L49" s="86">
        <v>0</v>
      </c>
      <c r="M49" s="88" t="s">
        <v>115</v>
      </c>
      <c r="N49" s="85">
        <v>0</v>
      </c>
      <c r="O49" s="85">
        <v>0</v>
      </c>
      <c r="P49" s="85">
        <v>5.4690000000000003</v>
      </c>
      <c r="Q49" s="85">
        <v>6.6470000000000002</v>
      </c>
      <c r="R49" s="85">
        <v>0</v>
      </c>
      <c r="S49" s="85">
        <v>0</v>
      </c>
      <c r="T49" s="86">
        <f>O49+V49</f>
        <v>5.4690000000000003</v>
      </c>
      <c r="U49" s="86">
        <v>0</v>
      </c>
      <c r="V49" s="85">
        <f>Y49+AI49+AS49+BC49+BM49+BW49</f>
        <v>5.4690000000000003</v>
      </c>
      <c r="W49" s="85">
        <f>AI49+AS49+BC49+BM49+BW49</f>
        <v>5.4690000000000003</v>
      </c>
      <c r="X49" s="85">
        <f>AN49+AX49+BH49+CB49+BR49</f>
        <v>0</v>
      </c>
      <c r="Y49" s="85">
        <f>Z49+AA49+AB49+AC49</f>
        <v>0</v>
      </c>
      <c r="Z49" s="85">
        <v>0</v>
      </c>
      <c r="AA49" s="85">
        <v>0</v>
      </c>
      <c r="AB49" s="85">
        <v>0</v>
      </c>
      <c r="AC49" s="85">
        <v>0</v>
      </c>
      <c r="AD49" s="85">
        <v>0</v>
      </c>
      <c r="AE49" s="85">
        <v>0</v>
      </c>
      <c r="AF49" s="85">
        <v>0</v>
      </c>
      <c r="AG49" s="85">
        <v>0</v>
      </c>
      <c r="AH49" s="85">
        <v>0</v>
      </c>
      <c r="AI49" s="86">
        <f>AJ49+AK49+AL49+AM49</f>
        <v>0</v>
      </c>
      <c r="AJ49" s="85">
        <v>0</v>
      </c>
      <c r="AK49" s="85">
        <v>0</v>
      </c>
      <c r="AL49" s="85">
        <v>0</v>
      </c>
      <c r="AM49" s="85">
        <v>0</v>
      </c>
      <c r="AN49" s="86">
        <f>AO49+AP49+AQ49+AR49</f>
        <v>0</v>
      </c>
      <c r="AO49" s="85">
        <v>0</v>
      </c>
      <c r="AP49" s="85">
        <v>0</v>
      </c>
      <c r="AQ49" s="85">
        <v>0</v>
      </c>
      <c r="AR49" s="85">
        <v>0</v>
      </c>
      <c r="AS49" s="86">
        <f>AT49+AU49+AV49+AW49</f>
        <v>0</v>
      </c>
      <c r="AT49" s="85">
        <v>0</v>
      </c>
      <c r="AU49" s="85">
        <v>0</v>
      </c>
      <c r="AV49" s="85">
        <v>0</v>
      </c>
      <c r="AW49" s="85">
        <v>0</v>
      </c>
      <c r="AX49" s="86">
        <f>AY49+AZ49+BA49+BB49</f>
        <v>0</v>
      </c>
      <c r="AY49" s="85">
        <v>0</v>
      </c>
      <c r="AZ49" s="85">
        <v>0</v>
      </c>
      <c r="BA49" s="85">
        <v>0</v>
      </c>
      <c r="BB49" s="85">
        <v>0</v>
      </c>
      <c r="BC49" s="86">
        <f>BD49+BE49+BF49+BG49</f>
        <v>0</v>
      </c>
      <c r="BD49" s="85">
        <v>0</v>
      </c>
      <c r="BE49" s="85">
        <v>0</v>
      </c>
      <c r="BF49" s="85">
        <v>0</v>
      </c>
      <c r="BG49" s="85">
        <v>0</v>
      </c>
      <c r="BH49" s="86"/>
      <c r="BI49" s="85">
        <v>0</v>
      </c>
      <c r="BJ49" s="85">
        <v>0</v>
      </c>
      <c r="BK49" s="85">
        <v>0</v>
      </c>
      <c r="BL49" s="85">
        <v>0</v>
      </c>
      <c r="BM49" s="86">
        <f>BN49+BO49+BP49+BQ49</f>
        <v>5.4690000000000003</v>
      </c>
      <c r="BN49" s="85">
        <v>0</v>
      </c>
      <c r="BO49" s="85">
        <v>0</v>
      </c>
      <c r="BP49" s="87">
        <f>5.469</f>
        <v>5.4690000000000003</v>
      </c>
      <c r="BQ49" s="85">
        <v>0</v>
      </c>
      <c r="BR49" s="86">
        <f>BS49+BT49+BU49+BV49</f>
        <v>0</v>
      </c>
      <c r="BS49" s="85">
        <v>0</v>
      </c>
      <c r="BT49" s="85">
        <v>0</v>
      </c>
      <c r="BU49" s="85">
        <v>0</v>
      </c>
      <c r="BV49" s="85">
        <v>0</v>
      </c>
      <c r="BW49" s="86">
        <f>BX49+BY49+BZ49+CA49</f>
        <v>0</v>
      </c>
      <c r="BX49" s="85">
        <v>0</v>
      </c>
      <c r="BY49" s="85">
        <v>0</v>
      </c>
      <c r="BZ49" s="85">
        <v>0</v>
      </c>
      <c r="CA49" s="85">
        <v>0</v>
      </c>
      <c r="CB49" s="86">
        <f>CC49+CD49+CE49+CF49</f>
        <v>0</v>
      </c>
      <c r="CC49" s="85">
        <v>0</v>
      </c>
      <c r="CD49" s="85">
        <v>0</v>
      </c>
      <c r="CE49" s="85">
        <v>0</v>
      </c>
      <c r="CF49" s="85">
        <v>0</v>
      </c>
      <c r="CG49" s="86">
        <f>CH49+CI49+CJ49+CK49</f>
        <v>5.4690000000000003</v>
      </c>
      <c r="CH49" s="85">
        <f>AJ49+AT49+BD49+BN49+BX49</f>
        <v>0</v>
      </c>
      <c r="CI49" s="85">
        <f>AK49+AU49+BE49+BO49+BY49</f>
        <v>0</v>
      </c>
      <c r="CJ49" s="85">
        <f>AL49+AV49+BF49+BP49+BZ49</f>
        <v>5.4690000000000003</v>
      </c>
      <c r="CK49" s="85">
        <f>AM49+AW49+BG49+BQ49+CA49</f>
        <v>0</v>
      </c>
      <c r="CL49" s="86">
        <f>CM49+CN49+CO49+CP49</f>
        <v>0</v>
      </c>
      <c r="CM49" s="85">
        <f>AO49+AY49+BD49</f>
        <v>0</v>
      </c>
      <c r="CN49" s="85">
        <f>AP49+AZ49+BE49</f>
        <v>0</v>
      </c>
      <c r="CO49" s="85">
        <f>BA49+AQ49+BK49+AG49</f>
        <v>0</v>
      </c>
      <c r="CP49" s="85">
        <f>AR49+AW49+BG49</f>
        <v>0</v>
      </c>
      <c r="CQ49" s="84"/>
    </row>
    <row r="50" spans="1:95" ht="76.5" customHeight="1" x14ac:dyDescent="0.25">
      <c r="A50" s="122" t="s">
        <v>168</v>
      </c>
      <c r="B50" s="121" t="s">
        <v>91</v>
      </c>
      <c r="C50" s="62" t="s">
        <v>90</v>
      </c>
      <c r="D50" s="120" t="s">
        <v>165</v>
      </c>
      <c r="E50" s="119">
        <v>2023</v>
      </c>
      <c r="F50" s="119">
        <v>2023</v>
      </c>
      <c r="G50" s="90" t="s">
        <v>115</v>
      </c>
      <c r="H50" s="86">
        <f>I50/7.08</f>
        <v>8.0508474576271184E-3</v>
      </c>
      <c r="I50" s="86">
        <f>AI50+AS50+BC50+BM50+BW50</f>
        <v>5.7000000000000002E-2</v>
      </c>
      <c r="J50" s="89">
        <v>8.2018000000000004</v>
      </c>
      <c r="K50" s="86">
        <f>L50/7.14</f>
        <v>0</v>
      </c>
      <c r="L50" s="86">
        <v>0</v>
      </c>
      <c r="M50" s="88" t="s">
        <v>115</v>
      </c>
      <c r="N50" s="85">
        <v>0</v>
      </c>
      <c r="O50" s="85">
        <v>0</v>
      </c>
      <c r="P50" s="85">
        <v>0.57199999999999995</v>
      </c>
      <c r="Q50" s="85">
        <v>0.69599999999999995</v>
      </c>
      <c r="R50" s="85">
        <v>0</v>
      </c>
      <c r="S50" s="85">
        <v>0</v>
      </c>
      <c r="T50" s="86">
        <f>O50+V50</f>
        <v>5.7000000000000002E-2</v>
      </c>
      <c r="U50" s="86">
        <v>0</v>
      </c>
      <c r="V50" s="85">
        <f>Y50+AI50+AS50+BC50+BM50+BW50</f>
        <v>5.7000000000000002E-2</v>
      </c>
      <c r="W50" s="85">
        <f>AI50+AS50+BC50+BM50+BW50</f>
        <v>5.7000000000000002E-2</v>
      </c>
      <c r="X50" s="85">
        <f>AN50+AX50+BH50+CB50+BR50</f>
        <v>0</v>
      </c>
      <c r="Y50" s="85">
        <f>Z50+AA50+AB50+AC50</f>
        <v>0</v>
      </c>
      <c r="Z50" s="85">
        <v>0</v>
      </c>
      <c r="AA50" s="85">
        <v>0</v>
      </c>
      <c r="AB50" s="85">
        <v>0</v>
      </c>
      <c r="AC50" s="85">
        <v>0</v>
      </c>
      <c r="AD50" s="85">
        <v>0</v>
      </c>
      <c r="AE50" s="85">
        <v>0</v>
      </c>
      <c r="AF50" s="85">
        <v>0</v>
      </c>
      <c r="AG50" s="85">
        <v>0</v>
      </c>
      <c r="AH50" s="85">
        <v>0</v>
      </c>
      <c r="AI50" s="86">
        <f>AJ50+AK50+AL50+AM50</f>
        <v>0</v>
      </c>
      <c r="AJ50" s="85">
        <v>0</v>
      </c>
      <c r="AK50" s="85">
        <v>0</v>
      </c>
      <c r="AL50" s="85">
        <v>0</v>
      </c>
      <c r="AM50" s="85">
        <v>0</v>
      </c>
      <c r="AN50" s="86">
        <f>AO50+AP50+AQ50+AR50</f>
        <v>0</v>
      </c>
      <c r="AO50" s="85">
        <v>0</v>
      </c>
      <c r="AP50" s="85">
        <v>0</v>
      </c>
      <c r="AQ50" s="85">
        <v>0</v>
      </c>
      <c r="AR50" s="85">
        <v>0</v>
      </c>
      <c r="AS50" s="86">
        <f>AT50+AU50+AV50+AW50</f>
        <v>0</v>
      </c>
      <c r="AT50" s="85">
        <v>0</v>
      </c>
      <c r="AU50" s="85">
        <v>0</v>
      </c>
      <c r="AV50" s="85">
        <v>0</v>
      </c>
      <c r="AW50" s="85">
        <v>0</v>
      </c>
      <c r="AX50" s="86">
        <f>AY50+AZ50+BA50+BB50</f>
        <v>0</v>
      </c>
      <c r="AY50" s="85">
        <v>0</v>
      </c>
      <c r="AZ50" s="85">
        <v>0</v>
      </c>
      <c r="BA50" s="85">
        <v>0</v>
      </c>
      <c r="BB50" s="85">
        <v>0</v>
      </c>
      <c r="BC50" s="86">
        <f>BD50+BE50+BF50+BG50</f>
        <v>0</v>
      </c>
      <c r="BD50" s="85">
        <v>0</v>
      </c>
      <c r="BE50" s="85">
        <v>0</v>
      </c>
      <c r="BF50" s="85">
        <v>0</v>
      </c>
      <c r="BG50" s="85">
        <v>0</v>
      </c>
      <c r="BH50" s="86"/>
      <c r="BI50" s="85">
        <v>0</v>
      </c>
      <c r="BJ50" s="85">
        <v>0</v>
      </c>
      <c r="BK50" s="85">
        <v>0</v>
      </c>
      <c r="BL50" s="85">
        <v>0</v>
      </c>
      <c r="BM50" s="86">
        <f>BN50+BO50+BP50+BQ50</f>
        <v>5.7000000000000002E-2</v>
      </c>
      <c r="BN50" s="85">
        <v>0</v>
      </c>
      <c r="BO50" s="85">
        <v>0</v>
      </c>
      <c r="BP50" s="87">
        <v>5.7000000000000002E-2</v>
      </c>
      <c r="BQ50" s="85">
        <v>0</v>
      </c>
      <c r="BR50" s="86">
        <f>BS50+BT50+BU50+BV50</f>
        <v>0</v>
      </c>
      <c r="BS50" s="85">
        <v>0</v>
      </c>
      <c r="BT50" s="85">
        <v>0</v>
      </c>
      <c r="BU50" s="85">
        <v>0</v>
      </c>
      <c r="BV50" s="85">
        <v>0</v>
      </c>
      <c r="BW50" s="86">
        <f>BX50+BY50+BZ50+CA50</f>
        <v>0</v>
      </c>
      <c r="BX50" s="85">
        <v>0</v>
      </c>
      <c r="BY50" s="85">
        <v>0</v>
      </c>
      <c r="BZ50" s="85">
        <v>0</v>
      </c>
      <c r="CA50" s="85">
        <v>0</v>
      </c>
      <c r="CB50" s="86">
        <f>CC50+CD50+CE50+CF50</f>
        <v>0</v>
      </c>
      <c r="CC50" s="85">
        <v>0</v>
      </c>
      <c r="CD50" s="85">
        <v>0</v>
      </c>
      <c r="CE50" s="85">
        <v>0</v>
      </c>
      <c r="CF50" s="85">
        <v>0</v>
      </c>
      <c r="CG50" s="86">
        <f>CH50+CI50+CJ50+CK50</f>
        <v>5.7000000000000002E-2</v>
      </c>
      <c r="CH50" s="85">
        <f>AJ50+AT50+BD50+BN50+BX50</f>
        <v>0</v>
      </c>
      <c r="CI50" s="85">
        <f>AK50+AU50+BE50+BO50+BY50</f>
        <v>0</v>
      </c>
      <c r="CJ50" s="85">
        <f>AL50+AV50+BF50+BP50+BZ50</f>
        <v>5.7000000000000002E-2</v>
      </c>
      <c r="CK50" s="85">
        <f>AM50+AW50+BG50+BQ50+CA50</f>
        <v>0</v>
      </c>
      <c r="CL50" s="86">
        <f>CM50+CN50+CO50+CP50</f>
        <v>0</v>
      </c>
      <c r="CM50" s="85">
        <f>AO50+AY50+BD50</f>
        <v>0</v>
      </c>
      <c r="CN50" s="85">
        <f>AP50+AZ50+BE50</f>
        <v>0</v>
      </c>
      <c r="CO50" s="85">
        <f>BA50+AQ50+BK50+AG50</f>
        <v>0</v>
      </c>
      <c r="CP50" s="85">
        <f>AR50+AW50+BG50</f>
        <v>0</v>
      </c>
      <c r="CQ50" s="84"/>
    </row>
    <row r="51" spans="1:95" ht="81" customHeight="1" x14ac:dyDescent="0.25">
      <c r="A51" s="122" t="s">
        <v>167</v>
      </c>
      <c r="B51" s="121" t="s">
        <v>88</v>
      </c>
      <c r="C51" s="62" t="s">
        <v>87</v>
      </c>
      <c r="D51" s="120" t="s">
        <v>165</v>
      </c>
      <c r="E51" s="119">
        <v>2023</v>
      </c>
      <c r="F51" s="119">
        <v>2023</v>
      </c>
      <c r="G51" s="90" t="s">
        <v>115</v>
      </c>
      <c r="H51" s="86">
        <f>I51/7.08</f>
        <v>1.0028248587570621E-2</v>
      </c>
      <c r="I51" s="86">
        <f>AI51+AS51+BC51+BM51+BW51</f>
        <v>7.0999999999999994E-2</v>
      </c>
      <c r="J51" s="89">
        <v>8.2018000000000004</v>
      </c>
      <c r="K51" s="86">
        <f>L51/7.14</f>
        <v>0</v>
      </c>
      <c r="L51" s="86">
        <v>0</v>
      </c>
      <c r="M51" s="88" t="s">
        <v>115</v>
      </c>
      <c r="N51" s="85">
        <v>0</v>
      </c>
      <c r="O51" s="85">
        <v>0</v>
      </c>
      <c r="P51" s="85">
        <v>0.51800000000000002</v>
      </c>
      <c r="Q51" s="85">
        <v>0.63</v>
      </c>
      <c r="R51" s="85">
        <v>0</v>
      </c>
      <c r="S51" s="85">
        <v>0</v>
      </c>
      <c r="T51" s="86">
        <f>O51+V51</f>
        <v>7.0999999999999994E-2</v>
      </c>
      <c r="U51" s="86">
        <v>0</v>
      </c>
      <c r="V51" s="85">
        <f>Y51+AI51+AS51+BC51+BM51+BW51</f>
        <v>7.0999999999999994E-2</v>
      </c>
      <c r="W51" s="85">
        <f>AI51+AS51+BC51+BM51+BW51</f>
        <v>7.0999999999999994E-2</v>
      </c>
      <c r="X51" s="85">
        <f>AN51+AX51+BH51+CB51+BR51</f>
        <v>0</v>
      </c>
      <c r="Y51" s="85">
        <f>Z51+AA51+AB51+AC51</f>
        <v>0</v>
      </c>
      <c r="Z51" s="85">
        <v>0</v>
      </c>
      <c r="AA51" s="85">
        <v>0</v>
      </c>
      <c r="AB51" s="85">
        <v>0</v>
      </c>
      <c r="AC51" s="85">
        <v>0</v>
      </c>
      <c r="AD51" s="85">
        <v>0</v>
      </c>
      <c r="AE51" s="85">
        <v>0</v>
      </c>
      <c r="AF51" s="85">
        <v>0</v>
      </c>
      <c r="AG51" s="85">
        <v>0</v>
      </c>
      <c r="AH51" s="85">
        <v>0</v>
      </c>
      <c r="AI51" s="86">
        <f>AJ51+AK51+AL51+AM51</f>
        <v>0</v>
      </c>
      <c r="AJ51" s="85">
        <v>0</v>
      </c>
      <c r="AK51" s="85">
        <v>0</v>
      </c>
      <c r="AL51" s="85">
        <v>0</v>
      </c>
      <c r="AM51" s="85">
        <v>0</v>
      </c>
      <c r="AN51" s="86">
        <f>AO51+AP51+AQ51+AR51</f>
        <v>0</v>
      </c>
      <c r="AO51" s="85">
        <v>0</v>
      </c>
      <c r="AP51" s="85">
        <v>0</v>
      </c>
      <c r="AQ51" s="85">
        <v>0</v>
      </c>
      <c r="AR51" s="85">
        <v>0</v>
      </c>
      <c r="AS51" s="86">
        <f>AT51+AU51+AV51+AW51</f>
        <v>0</v>
      </c>
      <c r="AT51" s="85">
        <v>0</v>
      </c>
      <c r="AU51" s="85">
        <v>0</v>
      </c>
      <c r="AV51" s="85">
        <v>0</v>
      </c>
      <c r="AW51" s="85">
        <v>0</v>
      </c>
      <c r="AX51" s="86">
        <f>AY51+AZ51+BA51+BB51</f>
        <v>0</v>
      </c>
      <c r="AY51" s="85">
        <v>0</v>
      </c>
      <c r="AZ51" s="85">
        <v>0</v>
      </c>
      <c r="BA51" s="85">
        <v>0</v>
      </c>
      <c r="BB51" s="85">
        <v>0</v>
      </c>
      <c r="BC51" s="86">
        <f>BD51+BE51+BF51+BG51</f>
        <v>0</v>
      </c>
      <c r="BD51" s="85">
        <v>0</v>
      </c>
      <c r="BE51" s="85">
        <v>0</v>
      </c>
      <c r="BF51" s="85">
        <v>0</v>
      </c>
      <c r="BG51" s="85">
        <v>0</v>
      </c>
      <c r="BH51" s="86"/>
      <c r="BI51" s="85">
        <v>0</v>
      </c>
      <c r="BJ51" s="85">
        <v>0</v>
      </c>
      <c r="BK51" s="85">
        <v>0</v>
      </c>
      <c r="BL51" s="85">
        <v>0</v>
      </c>
      <c r="BM51" s="86">
        <f>BN51+BO51+BP51+BQ51</f>
        <v>7.0999999999999994E-2</v>
      </c>
      <c r="BN51" s="85">
        <v>0</v>
      </c>
      <c r="BO51" s="85">
        <v>0</v>
      </c>
      <c r="BP51" s="87">
        <v>7.0999999999999994E-2</v>
      </c>
      <c r="BQ51" s="85">
        <v>0</v>
      </c>
      <c r="BR51" s="86">
        <f>BS51+BT51+BU51+BV51</f>
        <v>0</v>
      </c>
      <c r="BS51" s="85">
        <v>0</v>
      </c>
      <c r="BT51" s="85">
        <v>0</v>
      </c>
      <c r="BU51" s="85">
        <v>0</v>
      </c>
      <c r="BV51" s="85">
        <v>0</v>
      </c>
      <c r="BW51" s="86">
        <f>BX51+BY51+BZ51+CA51</f>
        <v>0</v>
      </c>
      <c r="BX51" s="85">
        <v>0</v>
      </c>
      <c r="BY51" s="85">
        <v>0</v>
      </c>
      <c r="BZ51" s="85">
        <v>0</v>
      </c>
      <c r="CA51" s="85">
        <v>0</v>
      </c>
      <c r="CB51" s="86">
        <f>CC51+CD51+CE51+CF51</f>
        <v>0</v>
      </c>
      <c r="CC51" s="85">
        <v>0</v>
      </c>
      <c r="CD51" s="85">
        <v>0</v>
      </c>
      <c r="CE51" s="85">
        <v>0</v>
      </c>
      <c r="CF51" s="85">
        <v>0</v>
      </c>
      <c r="CG51" s="86">
        <f>CH51+CI51+CJ51+CK51</f>
        <v>7.0999999999999994E-2</v>
      </c>
      <c r="CH51" s="85">
        <f>AJ51+AT51+BD51+BN51+BX51</f>
        <v>0</v>
      </c>
      <c r="CI51" s="85">
        <f>AK51+AU51+BE51+BO51+BY51</f>
        <v>0</v>
      </c>
      <c r="CJ51" s="85">
        <f>AL51+AV51+BF51+BP51+BZ51</f>
        <v>7.0999999999999994E-2</v>
      </c>
      <c r="CK51" s="85">
        <f>AM51+AW51+BG51+BQ51+CA51</f>
        <v>0</v>
      </c>
      <c r="CL51" s="86">
        <f>CM51+CN51+CO51+CP51</f>
        <v>0</v>
      </c>
      <c r="CM51" s="85">
        <f>AO51+AY51+BD51</f>
        <v>0</v>
      </c>
      <c r="CN51" s="85">
        <f>AP51+AZ51+BE51</f>
        <v>0</v>
      </c>
      <c r="CO51" s="85">
        <f>BA51+AQ51+BK51+AG51</f>
        <v>0</v>
      </c>
      <c r="CP51" s="85">
        <f>AR51+AW51+BG51</f>
        <v>0</v>
      </c>
      <c r="CQ51" s="84"/>
    </row>
    <row r="52" spans="1:95" ht="71.25" customHeight="1" x14ac:dyDescent="0.25">
      <c r="A52" s="122" t="s">
        <v>166</v>
      </c>
      <c r="B52" s="121" t="s">
        <v>85</v>
      </c>
      <c r="C52" s="62" t="s">
        <v>84</v>
      </c>
      <c r="D52" s="120" t="s">
        <v>165</v>
      </c>
      <c r="E52" s="119">
        <v>2023</v>
      </c>
      <c r="F52" s="119">
        <v>2023</v>
      </c>
      <c r="G52" s="90" t="s">
        <v>115</v>
      </c>
      <c r="H52" s="86">
        <f>I52/7.08</f>
        <v>6.6306497175141242E-3</v>
      </c>
      <c r="I52" s="86">
        <f>AI52+AS52+BC52+BM52+BW52</f>
        <v>4.6945000000000001E-2</v>
      </c>
      <c r="J52" s="89">
        <v>8.2018000000000004</v>
      </c>
      <c r="K52" s="86">
        <f>L52/7.14</f>
        <v>0</v>
      </c>
      <c r="L52" s="86">
        <v>0</v>
      </c>
      <c r="M52" s="88" t="s">
        <v>115</v>
      </c>
      <c r="N52" s="85">
        <v>0</v>
      </c>
      <c r="O52" s="85">
        <v>0</v>
      </c>
      <c r="P52" s="85">
        <v>0.42599999999999999</v>
      </c>
      <c r="Q52" s="85">
        <v>0.51800000000000002</v>
      </c>
      <c r="R52" s="85">
        <v>0</v>
      </c>
      <c r="S52" s="85">
        <v>0</v>
      </c>
      <c r="T52" s="86">
        <f>O52+V52</f>
        <v>4.6945000000000001E-2</v>
      </c>
      <c r="U52" s="86">
        <v>0</v>
      </c>
      <c r="V52" s="85">
        <f>Y52+AI52+AS52+BC52+BM52+BW52</f>
        <v>4.6945000000000001E-2</v>
      </c>
      <c r="W52" s="85">
        <f>AI52+AS52+BC52+BM52+BW52</f>
        <v>4.6945000000000001E-2</v>
      </c>
      <c r="X52" s="85">
        <f>AN52+AX52+BH52+CB52+BR52</f>
        <v>0</v>
      </c>
      <c r="Y52" s="85">
        <f>Z52+AA52+AB52+AC52</f>
        <v>0</v>
      </c>
      <c r="Z52" s="85">
        <v>0</v>
      </c>
      <c r="AA52" s="85">
        <v>0</v>
      </c>
      <c r="AB52" s="85">
        <v>0</v>
      </c>
      <c r="AC52" s="85">
        <v>0</v>
      </c>
      <c r="AD52" s="85">
        <v>0</v>
      </c>
      <c r="AE52" s="85">
        <v>0</v>
      </c>
      <c r="AF52" s="85">
        <v>0</v>
      </c>
      <c r="AG52" s="85">
        <v>0</v>
      </c>
      <c r="AH52" s="85">
        <v>0</v>
      </c>
      <c r="AI52" s="86">
        <f>AJ52+AK52+AL52+AM52</f>
        <v>0</v>
      </c>
      <c r="AJ52" s="85">
        <v>0</v>
      </c>
      <c r="AK52" s="85">
        <v>0</v>
      </c>
      <c r="AL52" s="85">
        <v>0</v>
      </c>
      <c r="AM52" s="85">
        <v>0</v>
      </c>
      <c r="AN52" s="86">
        <f>AO52+AP52+AQ52+AR52</f>
        <v>0</v>
      </c>
      <c r="AO52" s="85">
        <v>0</v>
      </c>
      <c r="AP52" s="85">
        <v>0</v>
      </c>
      <c r="AQ52" s="85">
        <v>0</v>
      </c>
      <c r="AR52" s="85">
        <v>0</v>
      </c>
      <c r="AS52" s="86">
        <f>AT52+AU52+AV52+AW52</f>
        <v>0</v>
      </c>
      <c r="AT52" s="85">
        <v>0</v>
      </c>
      <c r="AU52" s="85">
        <v>0</v>
      </c>
      <c r="AV52" s="85">
        <v>0</v>
      </c>
      <c r="AW52" s="85">
        <v>0</v>
      </c>
      <c r="AX52" s="86">
        <f>AY52+AZ52+BA52+BB52</f>
        <v>0</v>
      </c>
      <c r="AY52" s="85">
        <v>0</v>
      </c>
      <c r="AZ52" s="85">
        <v>0</v>
      </c>
      <c r="BA52" s="85">
        <v>0</v>
      </c>
      <c r="BB52" s="85">
        <v>0</v>
      </c>
      <c r="BC52" s="86">
        <f>BD52+BE52+BF52+BG52</f>
        <v>0</v>
      </c>
      <c r="BD52" s="85">
        <v>0</v>
      </c>
      <c r="BE52" s="85">
        <v>0</v>
      </c>
      <c r="BF52" s="85">
        <v>0</v>
      </c>
      <c r="BG52" s="85">
        <v>0</v>
      </c>
      <c r="BH52" s="86"/>
      <c r="BI52" s="85">
        <v>0</v>
      </c>
      <c r="BJ52" s="85">
        <v>0</v>
      </c>
      <c r="BK52" s="85">
        <v>0</v>
      </c>
      <c r="BL52" s="85">
        <v>0</v>
      </c>
      <c r="BM52" s="86">
        <f>BN52+BO52+BP52+BQ52</f>
        <v>4.6945000000000001E-2</v>
      </c>
      <c r="BN52" s="85">
        <v>0</v>
      </c>
      <c r="BO52" s="85">
        <v>0</v>
      </c>
      <c r="BP52" s="87">
        <v>4.6945000000000001E-2</v>
      </c>
      <c r="BQ52" s="85">
        <v>0</v>
      </c>
      <c r="BR52" s="86">
        <f>BS52+BT52+BU52+BV52</f>
        <v>0</v>
      </c>
      <c r="BS52" s="85">
        <v>0</v>
      </c>
      <c r="BT52" s="85">
        <v>0</v>
      </c>
      <c r="BU52" s="85">
        <v>0</v>
      </c>
      <c r="BV52" s="85">
        <v>0</v>
      </c>
      <c r="BW52" s="86">
        <f>BX52+BY52+BZ52+CA52</f>
        <v>0</v>
      </c>
      <c r="BX52" s="85">
        <v>0</v>
      </c>
      <c r="BY52" s="85">
        <v>0</v>
      </c>
      <c r="BZ52" s="85">
        <v>0</v>
      </c>
      <c r="CA52" s="85">
        <v>0</v>
      </c>
      <c r="CB52" s="86">
        <f>CC52+CD52+CE52+CF52</f>
        <v>0</v>
      </c>
      <c r="CC52" s="85">
        <v>0</v>
      </c>
      <c r="CD52" s="85">
        <v>0</v>
      </c>
      <c r="CE52" s="85">
        <v>0</v>
      </c>
      <c r="CF52" s="85">
        <v>0</v>
      </c>
      <c r="CG52" s="86">
        <f>CH52+CI52+CJ52+CK52</f>
        <v>4.6945000000000001E-2</v>
      </c>
      <c r="CH52" s="85">
        <f>AJ52+AT52+BD52+BN52+BX52</f>
        <v>0</v>
      </c>
      <c r="CI52" s="85">
        <f>AK52+AU52+BE52+BO52+BY52</f>
        <v>0</v>
      </c>
      <c r="CJ52" s="85">
        <f>AL52+AV52+BF52+BP52+BZ52</f>
        <v>4.6945000000000001E-2</v>
      </c>
      <c r="CK52" s="85">
        <f>AM52+AW52+BG52+BQ52+CA52</f>
        <v>0</v>
      </c>
      <c r="CL52" s="86">
        <f>CM52+CN52+CO52+CP52</f>
        <v>0</v>
      </c>
      <c r="CM52" s="85">
        <f>AO52+AY52+BD52</f>
        <v>0</v>
      </c>
      <c r="CN52" s="85">
        <f>AP52+AZ52+BE52</f>
        <v>0</v>
      </c>
      <c r="CO52" s="85">
        <f>BA52+AQ52+BK52+AG52</f>
        <v>0</v>
      </c>
      <c r="CP52" s="85">
        <f>AR52+AW52+BG52</f>
        <v>0</v>
      </c>
      <c r="CQ52" s="84"/>
    </row>
    <row r="53" spans="1:95" ht="84.75" customHeight="1" x14ac:dyDescent="0.25">
      <c r="A53" s="122" t="s">
        <v>164</v>
      </c>
      <c r="B53" s="121" t="s">
        <v>107</v>
      </c>
      <c r="C53" s="62" t="s">
        <v>163</v>
      </c>
      <c r="D53" s="120" t="s">
        <v>116</v>
      </c>
      <c r="E53" s="119">
        <v>2024</v>
      </c>
      <c r="F53" s="119">
        <v>2024</v>
      </c>
      <c r="G53" s="90" t="s">
        <v>115</v>
      </c>
      <c r="H53" s="86">
        <f>I53/7.08</f>
        <v>0.13262711864406779</v>
      </c>
      <c r="I53" s="86">
        <f>AI53+AS53+BC53+BM53+BW53</f>
        <v>0.93899999999999995</v>
      </c>
      <c r="J53" s="89">
        <v>8.2018000000000004</v>
      </c>
      <c r="K53" s="86">
        <f>L53/7.14</f>
        <v>0</v>
      </c>
      <c r="L53" s="86">
        <v>0</v>
      </c>
      <c r="M53" s="88" t="s">
        <v>115</v>
      </c>
      <c r="N53" s="85">
        <v>0</v>
      </c>
      <c r="O53" s="85">
        <v>0</v>
      </c>
      <c r="P53" s="85">
        <v>2.4990000000000001</v>
      </c>
      <c r="Q53" s="85">
        <v>3.1890000000000001</v>
      </c>
      <c r="R53" s="85">
        <v>0</v>
      </c>
      <c r="S53" s="85">
        <v>0</v>
      </c>
      <c r="T53" s="86">
        <f>O53+V53</f>
        <v>0.93899999999999995</v>
      </c>
      <c r="U53" s="86">
        <v>0</v>
      </c>
      <c r="V53" s="85">
        <f>Y53+AI53+AS53+BC53+BM53+BW53</f>
        <v>0.93899999999999995</v>
      </c>
      <c r="W53" s="85">
        <f>AI53+AS53+BC53+BM53+BW53</f>
        <v>0.93899999999999995</v>
      </c>
      <c r="X53" s="85">
        <f>AN53+AX53+BH53+CB53+BR53</f>
        <v>0</v>
      </c>
      <c r="Y53" s="85">
        <f>Z53+AA53+AB53+AC53</f>
        <v>0</v>
      </c>
      <c r="Z53" s="85">
        <v>0</v>
      </c>
      <c r="AA53" s="85">
        <v>0</v>
      </c>
      <c r="AB53" s="85">
        <v>0</v>
      </c>
      <c r="AC53" s="85">
        <v>0</v>
      </c>
      <c r="AD53" s="85">
        <v>0</v>
      </c>
      <c r="AE53" s="85">
        <v>0</v>
      </c>
      <c r="AF53" s="85">
        <v>0</v>
      </c>
      <c r="AG53" s="85">
        <v>0</v>
      </c>
      <c r="AH53" s="85">
        <v>0</v>
      </c>
      <c r="AI53" s="86">
        <f>AJ53+AK53+AL53+AM53</f>
        <v>0</v>
      </c>
      <c r="AJ53" s="85">
        <v>0</v>
      </c>
      <c r="AK53" s="85">
        <v>0</v>
      </c>
      <c r="AL53" s="85">
        <v>0</v>
      </c>
      <c r="AM53" s="85">
        <v>0</v>
      </c>
      <c r="AN53" s="86">
        <f>AO53+AP53+AQ53+AR53</f>
        <v>0</v>
      </c>
      <c r="AO53" s="85">
        <v>0</v>
      </c>
      <c r="AP53" s="85">
        <v>0</v>
      </c>
      <c r="AQ53" s="85">
        <v>0</v>
      </c>
      <c r="AR53" s="85">
        <v>0</v>
      </c>
      <c r="AS53" s="86">
        <f>AT53+AU53+AV53+AW53</f>
        <v>0</v>
      </c>
      <c r="AT53" s="85">
        <v>0</v>
      </c>
      <c r="AU53" s="85">
        <v>0</v>
      </c>
      <c r="AV53" s="85">
        <v>0</v>
      </c>
      <c r="AW53" s="85">
        <v>0</v>
      </c>
      <c r="AX53" s="86">
        <f>AY53+AZ53+BA53+BB53</f>
        <v>0</v>
      </c>
      <c r="AY53" s="85">
        <v>0</v>
      </c>
      <c r="AZ53" s="85">
        <v>0</v>
      </c>
      <c r="BA53" s="85">
        <v>0</v>
      </c>
      <c r="BB53" s="85">
        <v>0</v>
      </c>
      <c r="BC53" s="86">
        <f>BD53+BE53+BF53+BG53</f>
        <v>0</v>
      </c>
      <c r="BD53" s="85">
        <v>0</v>
      </c>
      <c r="BE53" s="85">
        <v>0</v>
      </c>
      <c r="BF53" s="85">
        <v>0</v>
      </c>
      <c r="BG53" s="85">
        <v>0</v>
      </c>
      <c r="BH53" s="86"/>
      <c r="BI53" s="85">
        <v>0</v>
      </c>
      <c r="BJ53" s="85">
        <v>0</v>
      </c>
      <c r="BK53" s="85">
        <v>0</v>
      </c>
      <c r="BL53" s="85">
        <v>0</v>
      </c>
      <c r="BM53" s="86">
        <f>BN53+BO53+BP53+BQ53</f>
        <v>0</v>
      </c>
      <c r="BN53" s="85">
        <v>0</v>
      </c>
      <c r="BO53" s="85">
        <v>0</v>
      </c>
      <c r="BP53" s="85">
        <v>0</v>
      </c>
      <c r="BQ53" s="85">
        <v>0</v>
      </c>
      <c r="BR53" s="86">
        <f>BS53+BT53+BU53+BV53</f>
        <v>0</v>
      </c>
      <c r="BS53" s="85">
        <v>0</v>
      </c>
      <c r="BT53" s="85">
        <v>0</v>
      </c>
      <c r="BU53" s="85">
        <v>0</v>
      </c>
      <c r="BV53" s="85">
        <v>0</v>
      </c>
      <c r="BW53" s="86">
        <f>BX53+BY53+BZ53+CA53</f>
        <v>0.93899999999999995</v>
      </c>
      <c r="BX53" s="85">
        <v>0</v>
      </c>
      <c r="BY53" s="85">
        <v>0</v>
      </c>
      <c r="BZ53" s="87">
        <v>0.93899999999999995</v>
      </c>
      <c r="CA53" s="85">
        <v>0</v>
      </c>
      <c r="CB53" s="86">
        <f>CC53+CD53+CE53+CF53</f>
        <v>0</v>
      </c>
      <c r="CC53" s="85">
        <v>0</v>
      </c>
      <c r="CD53" s="85">
        <v>0</v>
      </c>
      <c r="CE53" s="85">
        <v>0</v>
      </c>
      <c r="CF53" s="85">
        <v>0</v>
      </c>
      <c r="CG53" s="86">
        <f>CH53+CI53+CJ53+CK53</f>
        <v>0.93899999999999995</v>
      </c>
      <c r="CH53" s="85">
        <f>AJ53+AT53+BD53+BN53+BX53</f>
        <v>0</v>
      </c>
      <c r="CI53" s="85">
        <f>AK53+AU53+BE53+BO53+BY53</f>
        <v>0</v>
      </c>
      <c r="CJ53" s="85">
        <f>AL53+AV53+BF53+BP53+BZ53</f>
        <v>0.93899999999999995</v>
      </c>
      <c r="CK53" s="85">
        <f>AM53+AW53+BG53+BQ53+CA53</f>
        <v>0</v>
      </c>
      <c r="CL53" s="86">
        <f>CM53+CN53+CO53+CP53</f>
        <v>0</v>
      </c>
      <c r="CM53" s="85">
        <f>AO53+AY53+BD53</f>
        <v>0</v>
      </c>
      <c r="CN53" s="85">
        <f>AP53+AZ53+BE53</f>
        <v>0</v>
      </c>
      <c r="CO53" s="85">
        <f>BA53+AQ53+BK53+AG53</f>
        <v>0</v>
      </c>
      <c r="CP53" s="85">
        <f>AR53+AW53+BG53</f>
        <v>0</v>
      </c>
      <c r="CQ53" s="84"/>
    </row>
    <row r="54" spans="1:95" ht="84" customHeight="1" x14ac:dyDescent="0.25">
      <c r="A54" s="122" t="s">
        <v>162</v>
      </c>
      <c r="B54" s="121" t="s">
        <v>106</v>
      </c>
      <c r="C54" s="62" t="s">
        <v>161</v>
      </c>
      <c r="D54" s="120" t="s">
        <v>116</v>
      </c>
      <c r="E54" s="119">
        <v>2024</v>
      </c>
      <c r="F54" s="119">
        <v>2024</v>
      </c>
      <c r="G54" s="90"/>
      <c r="H54" s="86">
        <f>I54/7.08</f>
        <v>0.1655367231638418</v>
      </c>
      <c r="I54" s="86">
        <f>AI54+AS54+BC54+BM54+BW54</f>
        <v>1.1719999999999999</v>
      </c>
      <c r="J54" s="89">
        <v>8.2018000000000004</v>
      </c>
      <c r="K54" s="86">
        <f>L54/7.14</f>
        <v>0</v>
      </c>
      <c r="L54" s="86">
        <v>0</v>
      </c>
      <c r="M54" s="88" t="s">
        <v>115</v>
      </c>
      <c r="N54" s="85">
        <v>0</v>
      </c>
      <c r="O54" s="85">
        <v>0</v>
      </c>
      <c r="P54" s="85">
        <v>3.1669999999999998</v>
      </c>
      <c r="Q54" s="85">
        <v>4.0419999999999998</v>
      </c>
      <c r="R54" s="85">
        <v>0</v>
      </c>
      <c r="S54" s="85">
        <v>0</v>
      </c>
      <c r="T54" s="86">
        <f>O54+V54</f>
        <v>1.1719999999999999</v>
      </c>
      <c r="U54" s="86">
        <v>0</v>
      </c>
      <c r="V54" s="85">
        <f>Y54+AI54+AS54+BC54+BM54+BW54</f>
        <v>1.1719999999999999</v>
      </c>
      <c r="W54" s="85">
        <f>AI54+AS54+BC54+BM54+BW54</f>
        <v>1.1719999999999999</v>
      </c>
      <c r="X54" s="85">
        <f>AN54+AX54+BH54+CB54+BR54</f>
        <v>0</v>
      </c>
      <c r="Y54" s="85">
        <f>Z54+AA54+AB54+AC54</f>
        <v>0</v>
      </c>
      <c r="Z54" s="85">
        <v>0</v>
      </c>
      <c r="AA54" s="85">
        <v>0</v>
      </c>
      <c r="AB54" s="85">
        <v>0</v>
      </c>
      <c r="AC54" s="85">
        <v>0</v>
      </c>
      <c r="AD54" s="85">
        <v>0</v>
      </c>
      <c r="AE54" s="85">
        <v>0</v>
      </c>
      <c r="AF54" s="85">
        <v>0</v>
      </c>
      <c r="AG54" s="85">
        <v>0</v>
      </c>
      <c r="AH54" s="85">
        <v>0</v>
      </c>
      <c r="AI54" s="86">
        <f>AJ54+AK54+AL54+AM54</f>
        <v>0</v>
      </c>
      <c r="AJ54" s="85">
        <v>0</v>
      </c>
      <c r="AK54" s="85">
        <v>0</v>
      </c>
      <c r="AL54" s="85">
        <v>0</v>
      </c>
      <c r="AM54" s="85">
        <v>0</v>
      </c>
      <c r="AN54" s="86">
        <f>AO54+AP54+AQ54+AR54</f>
        <v>0</v>
      </c>
      <c r="AO54" s="85">
        <v>0</v>
      </c>
      <c r="AP54" s="85">
        <v>0</v>
      </c>
      <c r="AQ54" s="85">
        <v>0</v>
      </c>
      <c r="AR54" s="85">
        <v>0</v>
      </c>
      <c r="AS54" s="86">
        <f>AT54+AU54+AV54+AW54</f>
        <v>0</v>
      </c>
      <c r="AT54" s="85">
        <v>0</v>
      </c>
      <c r="AU54" s="85">
        <v>0</v>
      </c>
      <c r="AV54" s="85">
        <v>0</v>
      </c>
      <c r="AW54" s="85">
        <v>0</v>
      </c>
      <c r="AX54" s="86">
        <f>AY54+AZ54+BA54+BB54</f>
        <v>0</v>
      </c>
      <c r="AY54" s="85">
        <v>0</v>
      </c>
      <c r="AZ54" s="85">
        <v>0</v>
      </c>
      <c r="BA54" s="85">
        <v>0</v>
      </c>
      <c r="BB54" s="85">
        <v>0</v>
      </c>
      <c r="BC54" s="86">
        <f>BD54+BE54+BF54+BG54</f>
        <v>0</v>
      </c>
      <c r="BD54" s="85">
        <v>0</v>
      </c>
      <c r="BE54" s="85">
        <v>0</v>
      </c>
      <c r="BF54" s="85">
        <v>0</v>
      </c>
      <c r="BG54" s="85">
        <v>0</v>
      </c>
      <c r="BH54" s="86"/>
      <c r="BI54" s="85">
        <v>0</v>
      </c>
      <c r="BJ54" s="85">
        <v>0</v>
      </c>
      <c r="BK54" s="85">
        <v>0</v>
      </c>
      <c r="BL54" s="85">
        <v>0</v>
      </c>
      <c r="BM54" s="86">
        <f>BN54+BO54+BP54+BQ54</f>
        <v>0</v>
      </c>
      <c r="BN54" s="85">
        <v>0</v>
      </c>
      <c r="BO54" s="85">
        <v>0</v>
      </c>
      <c r="BP54" s="85">
        <v>0</v>
      </c>
      <c r="BQ54" s="85">
        <v>0</v>
      </c>
      <c r="BR54" s="86">
        <f>BS54+BT54+BU54+BV54</f>
        <v>0</v>
      </c>
      <c r="BS54" s="85">
        <v>0</v>
      </c>
      <c r="BT54" s="85">
        <v>0</v>
      </c>
      <c r="BU54" s="85">
        <v>0</v>
      </c>
      <c r="BV54" s="85">
        <v>0</v>
      </c>
      <c r="BW54" s="86">
        <f>BX54+BY54+BZ54+CA54</f>
        <v>1.1719999999999999</v>
      </c>
      <c r="BX54" s="85">
        <v>0</v>
      </c>
      <c r="BY54" s="85">
        <v>0</v>
      </c>
      <c r="BZ54" s="87">
        <v>1.1719999999999999</v>
      </c>
      <c r="CA54" s="85">
        <v>0</v>
      </c>
      <c r="CB54" s="86">
        <f>CC54+CD54+CE54+CF54</f>
        <v>0</v>
      </c>
      <c r="CC54" s="85">
        <v>0</v>
      </c>
      <c r="CD54" s="85">
        <v>0</v>
      </c>
      <c r="CE54" s="85">
        <v>0</v>
      </c>
      <c r="CF54" s="85">
        <v>0</v>
      </c>
      <c r="CG54" s="86">
        <f>CH54+CI54+CJ54+CK54</f>
        <v>1.1719999999999999</v>
      </c>
      <c r="CH54" s="85">
        <f>AJ54+AT54+BD54+BN54+BX54</f>
        <v>0</v>
      </c>
      <c r="CI54" s="85">
        <f>AK54+AU54+BE54+BO54+BY54</f>
        <v>0</v>
      </c>
      <c r="CJ54" s="85">
        <f>AL54+AV54+BF54+BP54+BZ54</f>
        <v>1.1719999999999999</v>
      </c>
      <c r="CK54" s="85">
        <f>AM54+AW54+BG54+BQ54+CA54</f>
        <v>0</v>
      </c>
      <c r="CL54" s="86">
        <f>CM54+CN54+CO54+CP54</f>
        <v>0</v>
      </c>
      <c r="CM54" s="85">
        <f>AO54+AY54+BD54</f>
        <v>0</v>
      </c>
      <c r="CN54" s="85">
        <f>AP54+AZ54+BE54</f>
        <v>0</v>
      </c>
      <c r="CO54" s="85">
        <f>BA54+AQ54+BK54+AG54</f>
        <v>0</v>
      </c>
      <c r="CP54" s="85">
        <f>AR54+AW54+BG54</f>
        <v>0</v>
      </c>
      <c r="CQ54" s="84"/>
    </row>
    <row r="55" spans="1:95" ht="84" customHeight="1" x14ac:dyDescent="0.25">
      <c r="A55" s="122" t="s">
        <v>160</v>
      </c>
      <c r="B55" s="121" t="s">
        <v>105</v>
      </c>
      <c r="C55" s="62" t="s">
        <v>159</v>
      </c>
      <c r="D55" s="120" t="s">
        <v>116</v>
      </c>
      <c r="E55" s="119">
        <v>2024</v>
      </c>
      <c r="F55" s="119">
        <v>2024</v>
      </c>
      <c r="G55" s="90"/>
      <c r="H55" s="86">
        <f>I55/7.08</f>
        <v>0.1193502824858757</v>
      </c>
      <c r="I55" s="86">
        <f>AI55+AS55+BC55+BM55+BW55</f>
        <v>0.84499999999999997</v>
      </c>
      <c r="J55" s="89">
        <v>9.2018000000000004</v>
      </c>
      <c r="K55" s="86">
        <f>L55/7.14</f>
        <v>0</v>
      </c>
      <c r="L55" s="86">
        <v>0</v>
      </c>
      <c r="M55" s="88" t="s">
        <v>115</v>
      </c>
      <c r="N55" s="85">
        <v>0</v>
      </c>
      <c r="O55" s="85">
        <v>0</v>
      </c>
      <c r="P55" s="85">
        <v>2.0430000000000001</v>
      </c>
      <c r="Q55" s="85">
        <v>2.6070000000000002</v>
      </c>
      <c r="R55" s="85">
        <v>0</v>
      </c>
      <c r="S55" s="85">
        <v>0</v>
      </c>
      <c r="T55" s="86">
        <f>O55+V55</f>
        <v>0.84499999999999997</v>
      </c>
      <c r="U55" s="86">
        <v>0</v>
      </c>
      <c r="V55" s="85">
        <f>Y55+AI55+AS55+BC55+BM55+BW55</f>
        <v>0.84499999999999997</v>
      </c>
      <c r="W55" s="85">
        <f>AI55+AS55+BC55+BM55+BW55</f>
        <v>0.84499999999999997</v>
      </c>
      <c r="X55" s="85">
        <f>AN55+AX55+BH55+CB55+BR55</f>
        <v>0</v>
      </c>
      <c r="Y55" s="85">
        <f>Z55+AA55+AB55+AC55</f>
        <v>0</v>
      </c>
      <c r="Z55" s="85">
        <v>0</v>
      </c>
      <c r="AA55" s="85">
        <v>0</v>
      </c>
      <c r="AB55" s="85">
        <v>0</v>
      </c>
      <c r="AC55" s="85">
        <v>0</v>
      </c>
      <c r="AD55" s="85">
        <v>0</v>
      </c>
      <c r="AE55" s="85">
        <v>0</v>
      </c>
      <c r="AF55" s="85">
        <v>0</v>
      </c>
      <c r="AG55" s="85">
        <v>0</v>
      </c>
      <c r="AH55" s="85">
        <v>0</v>
      </c>
      <c r="AI55" s="86">
        <f>AJ55+AK55+AL55+AM55</f>
        <v>0</v>
      </c>
      <c r="AJ55" s="85">
        <v>0</v>
      </c>
      <c r="AK55" s="85">
        <v>0</v>
      </c>
      <c r="AL55" s="85">
        <v>0</v>
      </c>
      <c r="AM55" s="85">
        <v>0</v>
      </c>
      <c r="AN55" s="86">
        <f>AO55+AP55+AQ55+AR55</f>
        <v>0</v>
      </c>
      <c r="AO55" s="85">
        <v>0</v>
      </c>
      <c r="AP55" s="85">
        <v>0</v>
      </c>
      <c r="AQ55" s="85">
        <v>0</v>
      </c>
      <c r="AR55" s="85">
        <v>0</v>
      </c>
      <c r="AS55" s="86">
        <f>AT55+AU55+AV55+AW55</f>
        <v>0</v>
      </c>
      <c r="AT55" s="85">
        <v>0</v>
      </c>
      <c r="AU55" s="85">
        <v>0</v>
      </c>
      <c r="AV55" s="85">
        <v>0</v>
      </c>
      <c r="AW55" s="85">
        <v>0</v>
      </c>
      <c r="AX55" s="86">
        <f>AY55+AZ55+BA55+BB55</f>
        <v>0</v>
      </c>
      <c r="AY55" s="85">
        <v>0</v>
      </c>
      <c r="AZ55" s="85">
        <v>0</v>
      </c>
      <c r="BA55" s="85">
        <v>0</v>
      </c>
      <c r="BB55" s="85">
        <v>0</v>
      </c>
      <c r="BC55" s="86">
        <f>BD55+BE55+BF55+BG55</f>
        <v>0</v>
      </c>
      <c r="BD55" s="85">
        <v>0</v>
      </c>
      <c r="BE55" s="85">
        <v>0</v>
      </c>
      <c r="BF55" s="85">
        <v>0</v>
      </c>
      <c r="BG55" s="85">
        <v>0</v>
      </c>
      <c r="BH55" s="86"/>
      <c r="BI55" s="85">
        <v>0</v>
      </c>
      <c r="BJ55" s="85">
        <v>0</v>
      </c>
      <c r="BK55" s="85">
        <v>0</v>
      </c>
      <c r="BL55" s="85">
        <v>0</v>
      </c>
      <c r="BM55" s="86">
        <f>BN55+BO55+BP55+BQ55</f>
        <v>0</v>
      </c>
      <c r="BN55" s="85">
        <v>0</v>
      </c>
      <c r="BO55" s="85">
        <v>0</v>
      </c>
      <c r="BP55" s="85">
        <v>0</v>
      </c>
      <c r="BQ55" s="85">
        <v>0</v>
      </c>
      <c r="BR55" s="86">
        <f>BS55+BT55+BU55+BV55</f>
        <v>0</v>
      </c>
      <c r="BS55" s="85">
        <v>0</v>
      </c>
      <c r="BT55" s="85">
        <v>0</v>
      </c>
      <c r="BU55" s="85">
        <v>0</v>
      </c>
      <c r="BV55" s="85">
        <v>0</v>
      </c>
      <c r="BW55" s="86">
        <f>BX55+BY55+BZ55+CA55</f>
        <v>0.84499999999999997</v>
      </c>
      <c r="BX55" s="85">
        <v>0</v>
      </c>
      <c r="BY55" s="85">
        <v>0</v>
      </c>
      <c r="BZ55" s="87">
        <v>0.84499999999999997</v>
      </c>
      <c r="CA55" s="85">
        <v>0</v>
      </c>
      <c r="CB55" s="86">
        <f>CC55+CD55+CE55+CF55</f>
        <v>0</v>
      </c>
      <c r="CC55" s="85">
        <v>0</v>
      </c>
      <c r="CD55" s="85">
        <v>0</v>
      </c>
      <c r="CE55" s="85">
        <v>0</v>
      </c>
      <c r="CF55" s="85">
        <v>0</v>
      </c>
      <c r="CG55" s="86">
        <f>CH55+CI55+CJ55+CK55</f>
        <v>0.84499999999999997</v>
      </c>
      <c r="CH55" s="85">
        <f>AJ55+AT55+BD55+BN55+BX55</f>
        <v>0</v>
      </c>
      <c r="CI55" s="85">
        <f>AK55+AU55+BE55+BO55+BY55</f>
        <v>0</v>
      </c>
      <c r="CJ55" s="85">
        <f>AL55+AV55+BF55+BP55+BZ55</f>
        <v>0.84499999999999997</v>
      </c>
      <c r="CK55" s="85">
        <f>AM55+AW55+BG55+BQ55+CA55</f>
        <v>0</v>
      </c>
      <c r="CL55" s="86">
        <f>CM55+CN55+CO55+CP55</f>
        <v>0</v>
      </c>
      <c r="CM55" s="85">
        <f>AO55+AY55+BD55</f>
        <v>0</v>
      </c>
      <c r="CN55" s="85">
        <f>AP55+AZ55+BE55</f>
        <v>0</v>
      </c>
      <c r="CO55" s="85">
        <f>BA55+AQ55+BK55+AG55</f>
        <v>0</v>
      </c>
      <c r="CP55" s="85">
        <f>AR55+AW55+BG55</f>
        <v>0</v>
      </c>
      <c r="CQ55" s="84"/>
    </row>
    <row r="56" spans="1:95" ht="50.25" customHeight="1" x14ac:dyDescent="0.25">
      <c r="A56" s="118" t="s">
        <v>89</v>
      </c>
      <c r="B56" s="117" t="s">
        <v>158</v>
      </c>
      <c r="C56" s="112"/>
      <c r="D56" s="116"/>
      <c r="E56" s="115"/>
      <c r="F56" s="115"/>
      <c r="G56" s="113"/>
      <c r="H56" s="112"/>
      <c r="I56" s="112"/>
      <c r="J56" s="114"/>
      <c r="K56" s="112"/>
      <c r="L56" s="112"/>
      <c r="M56" s="113"/>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v>0</v>
      </c>
      <c r="BN56" s="112">
        <v>0</v>
      </c>
      <c r="BO56" s="112">
        <v>0</v>
      </c>
      <c r="BP56" s="112">
        <v>0</v>
      </c>
      <c r="BQ56" s="112">
        <v>0</v>
      </c>
      <c r="BR56" s="112">
        <v>0</v>
      </c>
      <c r="BS56" s="112">
        <v>0</v>
      </c>
      <c r="BT56" s="112">
        <v>0</v>
      </c>
      <c r="BU56" s="112">
        <v>0</v>
      </c>
      <c r="BV56" s="112">
        <v>0</v>
      </c>
      <c r="BW56" s="112">
        <v>0</v>
      </c>
      <c r="BX56" s="112">
        <v>0</v>
      </c>
      <c r="BY56" s="112">
        <v>0</v>
      </c>
      <c r="BZ56" s="112">
        <v>0</v>
      </c>
      <c r="CA56" s="112">
        <v>0</v>
      </c>
      <c r="CB56" s="112">
        <v>0</v>
      </c>
      <c r="CC56" s="112">
        <v>0</v>
      </c>
      <c r="CD56" s="112">
        <v>0</v>
      </c>
      <c r="CE56" s="112">
        <v>0</v>
      </c>
      <c r="CF56" s="112">
        <v>0</v>
      </c>
      <c r="CG56" s="112">
        <v>0</v>
      </c>
      <c r="CH56" s="112">
        <v>0</v>
      </c>
      <c r="CI56" s="112">
        <v>0</v>
      </c>
      <c r="CJ56" s="112">
        <v>0</v>
      </c>
      <c r="CK56" s="112">
        <v>0</v>
      </c>
      <c r="CL56" s="112">
        <v>0</v>
      </c>
      <c r="CM56" s="112">
        <v>0</v>
      </c>
      <c r="CN56" s="112">
        <v>0</v>
      </c>
      <c r="CO56" s="112">
        <v>0</v>
      </c>
      <c r="CP56" s="112">
        <v>0</v>
      </c>
      <c r="CQ56" s="111"/>
    </row>
    <row r="57" spans="1:95" ht="50.25" customHeight="1" x14ac:dyDescent="0.25">
      <c r="A57" s="110" t="s">
        <v>157</v>
      </c>
      <c r="B57" s="110" t="s">
        <v>156</v>
      </c>
      <c r="C57" s="104"/>
      <c r="D57" s="108"/>
      <c r="E57" s="107"/>
      <c r="F57" s="107"/>
      <c r="G57" s="105"/>
      <c r="H57" s="104"/>
      <c r="I57" s="104"/>
      <c r="J57" s="106"/>
      <c r="K57" s="104"/>
      <c r="L57" s="104"/>
      <c r="M57" s="105"/>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f>BM58+BM59+BM60+BM61+BM62+BM63+BM64+BM65</f>
        <v>0</v>
      </c>
      <c r="BN57" s="104">
        <f>BN58+BN59+BN60+BN61+BN62+BN63+BN64+BN65</f>
        <v>0</v>
      </c>
      <c r="BO57" s="104">
        <f>BO58+BO59+BO60+BO61+BO62+BO63+BO64+BO65</f>
        <v>0</v>
      </c>
      <c r="BP57" s="104">
        <f>BP58+BP59+BP60+BP61+BP62+BP63+BP64+BP65</f>
        <v>0</v>
      </c>
      <c r="BQ57" s="104">
        <f>BQ58+BQ59+BQ60+BQ61+BQ62+BQ63+BQ64+BQ65</f>
        <v>0</v>
      </c>
      <c r="BR57" s="104">
        <f>BR58+BR59+BR60+BR61+BR62+BR63+BR64+BR65</f>
        <v>0</v>
      </c>
      <c r="BS57" s="104">
        <f>BS58+BS59+BS60+BS61+BS62+BS63+BS64+BS65</f>
        <v>0</v>
      </c>
      <c r="BT57" s="104">
        <f>BT58+BT59+BT60+BT61+BT62+BT63+BT64+BT65</f>
        <v>0</v>
      </c>
      <c r="BU57" s="104">
        <f>BU58+BU59+BU60+BU61+BU62+BU63+BU64+BU65</f>
        <v>0</v>
      </c>
      <c r="BV57" s="104">
        <f>BV58+BV59+BV60+BV61+BV62+BV63+BV64+BV65</f>
        <v>0</v>
      </c>
      <c r="BW57" s="104">
        <f>BW58+BW59+BW60+BW61+BW62+BW63+BW64+BW65</f>
        <v>0</v>
      </c>
      <c r="BX57" s="104">
        <f>BX58+BX59+BX60+BX61+BX62+BX63+BX64+BX65</f>
        <v>0</v>
      </c>
      <c r="BY57" s="104">
        <f>BY58+BY59+BY60+BY61+BY62+BY63+BY64+BY65</f>
        <v>0</v>
      </c>
      <c r="BZ57" s="104">
        <f>BZ58+BZ59+BZ60+BZ61+BZ62+BZ63+BZ64+BZ65</f>
        <v>0</v>
      </c>
      <c r="CA57" s="104">
        <f>CA58+CA59+CA60+CA61+CA62+CA63+CA64+CA65</f>
        <v>0</v>
      </c>
      <c r="CB57" s="104">
        <f>CB58+CB59+CB60+CB61+CB62+CB63+CB64+CB65</f>
        <v>0</v>
      </c>
      <c r="CC57" s="104">
        <f>CC58+CC59+CC60+CC61+CC62+CC63+CC64+CC65</f>
        <v>0</v>
      </c>
      <c r="CD57" s="104">
        <f>CD58+CD59+CD60+CD61+CD62+CD63+CD64+CD65</f>
        <v>0</v>
      </c>
      <c r="CE57" s="104">
        <f>CE58+CE59+CE60+CE61+CE62+CE63+CE64+CE65</f>
        <v>0</v>
      </c>
      <c r="CF57" s="104">
        <f>CF58+CF59+CF60+CF61+CF62+CF63+CF64+CF65</f>
        <v>0</v>
      </c>
      <c r="CG57" s="104">
        <f>CG58+CG59+CG60+CG61+CG62+CG63+CG64+CG65</f>
        <v>0</v>
      </c>
      <c r="CH57" s="104">
        <f>CH58+CH59+CH60+CH61+CH62+CH63+CH64+CH65</f>
        <v>0</v>
      </c>
      <c r="CI57" s="104">
        <f>CI58+CI59+CI60+CI61+CI62+CI63+CI64+CI65</f>
        <v>0</v>
      </c>
      <c r="CJ57" s="104">
        <f>CJ58+CJ59+CJ60+CJ61+CJ62+CJ63+CJ64+CJ65</f>
        <v>0</v>
      </c>
      <c r="CK57" s="104">
        <f>CK58+CK59+CK60+CK61+CK62+CK63+CK64+CK65</f>
        <v>0</v>
      </c>
      <c r="CL57" s="104">
        <f>CL58+CL59+CL60+CL61+CL62+CL63+CL64+CL65</f>
        <v>0</v>
      </c>
      <c r="CM57" s="104">
        <f>CM58+CM59+CM60+CM61+CM62+CM63+CM64+CM65</f>
        <v>0</v>
      </c>
      <c r="CN57" s="104">
        <f>CN58+CN59+CN60+CN61+CN62+CN63+CN64+CN65</f>
        <v>0</v>
      </c>
      <c r="CO57" s="104">
        <f>CO58+CO59+CO60+CO61+CO62+CO63+CO64+CO65</f>
        <v>0</v>
      </c>
      <c r="CP57" s="104">
        <f>CP58+CP59+CP60+CP61+CP62+CP63+CP64+CP65</f>
        <v>0</v>
      </c>
      <c r="CQ57" s="103"/>
    </row>
    <row r="58" spans="1:95" ht="50.25" customHeight="1" x14ac:dyDescent="0.25">
      <c r="A58" s="118" t="s">
        <v>155</v>
      </c>
      <c r="B58" s="117" t="s">
        <v>154</v>
      </c>
      <c r="C58" s="112"/>
      <c r="D58" s="116"/>
      <c r="E58" s="115"/>
      <c r="F58" s="115"/>
      <c r="G58" s="113"/>
      <c r="H58" s="112"/>
      <c r="I58" s="112"/>
      <c r="J58" s="114"/>
      <c r="K58" s="112"/>
      <c r="L58" s="112"/>
      <c r="M58" s="113"/>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1"/>
    </row>
    <row r="59" spans="1:95" ht="50.25" customHeight="1" x14ac:dyDescent="0.25">
      <c r="A59" s="118" t="s">
        <v>153</v>
      </c>
      <c r="B59" s="117" t="s">
        <v>152</v>
      </c>
      <c r="C59" s="112"/>
      <c r="D59" s="116"/>
      <c r="E59" s="115"/>
      <c r="F59" s="115"/>
      <c r="G59" s="113"/>
      <c r="H59" s="112"/>
      <c r="I59" s="112"/>
      <c r="J59" s="114"/>
      <c r="K59" s="112"/>
      <c r="L59" s="112"/>
      <c r="M59" s="113"/>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c r="CQ59" s="111"/>
    </row>
    <row r="60" spans="1:95" ht="50.25" customHeight="1" x14ac:dyDescent="0.25">
      <c r="A60" s="118" t="s">
        <v>151</v>
      </c>
      <c r="B60" s="117" t="s">
        <v>150</v>
      </c>
      <c r="C60" s="112"/>
      <c r="D60" s="116"/>
      <c r="E60" s="115"/>
      <c r="F60" s="115"/>
      <c r="G60" s="113"/>
      <c r="H60" s="112"/>
      <c r="I60" s="112"/>
      <c r="J60" s="114"/>
      <c r="K60" s="112"/>
      <c r="L60" s="112"/>
      <c r="M60" s="113"/>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1"/>
    </row>
    <row r="61" spans="1:95" ht="50.25" customHeight="1" x14ac:dyDescent="0.25">
      <c r="A61" s="118" t="s">
        <v>149</v>
      </c>
      <c r="B61" s="117" t="s">
        <v>148</v>
      </c>
      <c r="C61" s="112"/>
      <c r="D61" s="116"/>
      <c r="E61" s="115"/>
      <c r="F61" s="115"/>
      <c r="G61" s="113"/>
      <c r="H61" s="112"/>
      <c r="I61" s="112"/>
      <c r="J61" s="114"/>
      <c r="K61" s="112"/>
      <c r="L61" s="112"/>
      <c r="M61" s="113"/>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1"/>
    </row>
    <row r="62" spans="1:95" ht="50.25" customHeight="1" x14ac:dyDescent="0.25">
      <c r="A62" s="118" t="s">
        <v>147</v>
      </c>
      <c r="B62" s="117" t="s">
        <v>146</v>
      </c>
      <c r="C62" s="112"/>
      <c r="D62" s="116"/>
      <c r="E62" s="115"/>
      <c r="F62" s="115"/>
      <c r="G62" s="113"/>
      <c r="H62" s="112"/>
      <c r="I62" s="112"/>
      <c r="J62" s="114"/>
      <c r="K62" s="112"/>
      <c r="L62" s="112"/>
      <c r="M62" s="113"/>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1"/>
    </row>
    <row r="63" spans="1:95" ht="50.25" customHeight="1" x14ac:dyDescent="0.25">
      <c r="A63" s="118" t="s">
        <v>145</v>
      </c>
      <c r="B63" s="117" t="s">
        <v>144</v>
      </c>
      <c r="C63" s="112"/>
      <c r="D63" s="116"/>
      <c r="E63" s="115"/>
      <c r="F63" s="115"/>
      <c r="G63" s="113"/>
      <c r="H63" s="112"/>
      <c r="I63" s="112"/>
      <c r="J63" s="114"/>
      <c r="K63" s="112"/>
      <c r="L63" s="112"/>
      <c r="M63" s="113"/>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1"/>
    </row>
    <row r="64" spans="1:95" ht="50.25" customHeight="1" x14ac:dyDescent="0.25">
      <c r="A64" s="118" t="s">
        <v>143</v>
      </c>
      <c r="B64" s="117" t="s">
        <v>142</v>
      </c>
      <c r="C64" s="112"/>
      <c r="D64" s="116"/>
      <c r="E64" s="115"/>
      <c r="F64" s="115"/>
      <c r="G64" s="113"/>
      <c r="H64" s="112"/>
      <c r="I64" s="112"/>
      <c r="J64" s="114"/>
      <c r="K64" s="112"/>
      <c r="L64" s="112"/>
      <c r="M64" s="113"/>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1"/>
    </row>
    <row r="65" spans="1:95" ht="50.25" customHeight="1" x14ac:dyDescent="0.25">
      <c r="A65" s="118" t="s">
        <v>141</v>
      </c>
      <c r="B65" s="117" t="s">
        <v>140</v>
      </c>
      <c r="C65" s="112"/>
      <c r="D65" s="116"/>
      <c r="E65" s="115"/>
      <c r="F65" s="115"/>
      <c r="G65" s="113"/>
      <c r="H65" s="112"/>
      <c r="I65" s="112"/>
      <c r="J65" s="114"/>
      <c r="K65" s="112"/>
      <c r="L65" s="112"/>
      <c r="M65" s="113"/>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1"/>
    </row>
    <row r="66" spans="1:95" ht="50.25" customHeight="1" x14ac:dyDescent="0.25">
      <c r="A66" s="110" t="s">
        <v>139</v>
      </c>
      <c r="B66" s="109" t="s">
        <v>138</v>
      </c>
      <c r="C66" s="104"/>
      <c r="D66" s="108"/>
      <c r="E66" s="107"/>
      <c r="F66" s="107"/>
      <c r="G66" s="105"/>
      <c r="H66" s="104"/>
      <c r="I66" s="104"/>
      <c r="J66" s="106"/>
      <c r="K66" s="104"/>
      <c r="L66" s="104"/>
      <c r="M66" s="105"/>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f>BM67+BM68</f>
        <v>0</v>
      </c>
      <c r="BN66" s="104">
        <f>BN67+BN68</f>
        <v>0</v>
      </c>
      <c r="BO66" s="104">
        <f>BO67+BO68</f>
        <v>0</v>
      </c>
      <c r="BP66" s="104">
        <f>BP67+BP68</f>
        <v>0</v>
      </c>
      <c r="BQ66" s="104">
        <f>BQ67+BQ68</f>
        <v>0</v>
      </c>
      <c r="BR66" s="104">
        <f>BR67+BR68</f>
        <v>0</v>
      </c>
      <c r="BS66" s="104">
        <f>BS67+BS68</f>
        <v>0</v>
      </c>
      <c r="BT66" s="104">
        <f>BT67+BT68</f>
        <v>0</v>
      </c>
      <c r="BU66" s="104">
        <f>BU67+BU68</f>
        <v>0</v>
      </c>
      <c r="BV66" s="104">
        <f>BV67+BV68</f>
        <v>0</v>
      </c>
      <c r="BW66" s="104">
        <f>BW67+BW68</f>
        <v>0</v>
      </c>
      <c r="BX66" s="104">
        <f>BX67+BX68</f>
        <v>0</v>
      </c>
      <c r="BY66" s="104">
        <f>BY67+BY68</f>
        <v>0</v>
      </c>
      <c r="BZ66" s="104">
        <f>BZ67+BZ68</f>
        <v>0</v>
      </c>
      <c r="CA66" s="104">
        <f>CA67+CA68</f>
        <v>0</v>
      </c>
      <c r="CB66" s="104">
        <f>CB67+CB68</f>
        <v>0</v>
      </c>
      <c r="CC66" s="104">
        <f>CC67+CC68</f>
        <v>0</v>
      </c>
      <c r="CD66" s="104">
        <f>CD67+CD68</f>
        <v>0</v>
      </c>
      <c r="CE66" s="104">
        <f>CE67+CE68</f>
        <v>0</v>
      </c>
      <c r="CF66" s="104">
        <f>CF67+CF68</f>
        <v>0</v>
      </c>
      <c r="CG66" s="104">
        <f>CG67+CG68</f>
        <v>0</v>
      </c>
      <c r="CH66" s="104">
        <f>CH67+CH68</f>
        <v>0</v>
      </c>
      <c r="CI66" s="104">
        <f>CI67+CI68</f>
        <v>0</v>
      </c>
      <c r="CJ66" s="104">
        <f>CJ67+CJ68</f>
        <v>0</v>
      </c>
      <c r="CK66" s="104">
        <f>CK67+CK68</f>
        <v>0</v>
      </c>
      <c r="CL66" s="104">
        <f>CL67+CL68</f>
        <v>0</v>
      </c>
      <c r="CM66" s="104">
        <f>CM67+CM68</f>
        <v>0</v>
      </c>
      <c r="CN66" s="104">
        <f>CN67+CN68</f>
        <v>0</v>
      </c>
      <c r="CO66" s="104">
        <f>CO67+CO68</f>
        <v>0</v>
      </c>
      <c r="CP66" s="104">
        <f>CP67+CP68</f>
        <v>0</v>
      </c>
      <c r="CQ66" s="104"/>
    </row>
    <row r="67" spans="1:95" ht="50.25" customHeight="1" x14ac:dyDescent="0.25">
      <c r="A67" s="118" t="s">
        <v>137</v>
      </c>
      <c r="B67" s="117" t="s">
        <v>136</v>
      </c>
      <c r="C67" s="112"/>
      <c r="D67" s="116"/>
      <c r="E67" s="115"/>
      <c r="F67" s="115"/>
      <c r="G67" s="113"/>
      <c r="H67" s="112"/>
      <c r="I67" s="112"/>
      <c r="J67" s="114"/>
      <c r="K67" s="112"/>
      <c r="L67" s="112"/>
      <c r="M67" s="113"/>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1"/>
    </row>
    <row r="68" spans="1:95" ht="50.25" customHeight="1" x14ac:dyDescent="0.25">
      <c r="A68" s="118" t="s">
        <v>135</v>
      </c>
      <c r="B68" s="117" t="s">
        <v>134</v>
      </c>
      <c r="C68" s="112"/>
      <c r="D68" s="116"/>
      <c r="E68" s="115"/>
      <c r="F68" s="115"/>
      <c r="G68" s="113"/>
      <c r="H68" s="112"/>
      <c r="I68" s="112"/>
      <c r="J68" s="114"/>
      <c r="K68" s="112"/>
      <c r="L68" s="112"/>
      <c r="M68" s="113"/>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1"/>
    </row>
    <row r="69" spans="1:95" ht="50.25" customHeight="1" x14ac:dyDescent="0.25">
      <c r="A69" s="102" t="s">
        <v>133</v>
      </c>
      <c r="B69" s="101" t="s">
        <v>132</v>
      </c>
      <c r="C69" s="95"/>
      <c r="D69" s="100"/>
      <c r="E69" s="99"/>
      <c r="F69" s="99"/>
      <c r="G69" s="97"/>
      <c r="H69" s="95"/>
      <c r="I69" s="95"/>
      <c r="J69" s="98"/>
      <c r="K69" s="95"/>
      <c r="L69" s="95"/>
      <c r="M69" s="97"/>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f>BM70+BM71</f>
        <v>0</v>
      </c>
      <c r="BN69" s="95">
        <f>BN70+BN71</f>
        <v>0</v>
      </c>
      <c r="BO69" s="95">
        <f>BO70+BO71</f>
        <v>0</v>
      </c>
      <c r="BP69" s="95">
        <f>BP70+BP71</f>
        <v>0</v>
      </c>
      <c r="BQ69" s="95">
        <f>BQ70+BQ71</f>
        <v>0</v>
      </c>
      <c r="BR69" s="95">
        <f>BR70+BR71</f>
        <v>0</v>
      </c>
      <c r="BS69" s="95">
        <f>BS70+BS71</f>
        <v>0</v>
      </c>
      <c r="BT69" s="95">
        <f>BT70+BT71</f>
        <v>0</v>
      </c>
      <c r="BU69" s="95">
        <f>BU70+BU71</f>
        <v>0</v>
      </c>
      <c r="BV69" s="95">
        <f>BV70+BV71</f>
        <v>0</v>
      </c>
      <c r="BW69" s="95">
        <f>BW70+BW71</f>
        <v>0</v>
      </c>
      <c r="BX69" s="95">
        <f>BX70+BX71</f>
        <v>0</v>
      </c>
      <c r="BY69" s="95">
        <f>BY70+BY71</f>
        <v>0</v>
      </c>
      <c r="BZ69" s="95">
        <f>BZ70+BZ71</f>
        <v>0</v>
      </c>
      <c r="CA69" s="95">
        <f>CA70+CA71</f>
        <v>0</v>
      </c>
      <c r="CB69" s="95">
        <f>CB70+CB71</f>
        <v>0</v>
      </c>
      <c r="CC69" s="95">
        <f>CC70+CC71</f>
        <v>0</v>
      </c>
      <c r="CD69" s="95">
        <f>CD70+CD71</f>
        <v>0</v>
      </c>
      <c r="CE69" s="95">
        <f>CE70+CE71</f>
        <v>0</v>
      </c>
      <c r="CF69" s="95">
        <f>CF70+CF71</f>
        <v>0</v>
      </c>
      <c r="CG69" s="95">
        <f>CG70+CG71</f>
        <v>0</v>
      </c>
      <c r="CH69" s="95">
        <f>CH70+CH71</f>
        <v>0</v>
      </c>
      <c r="CI69" s="95">
        <f>CI70+CI71</f>
        <v>0</v>
      </c>
      <c r="CJ69" s="95">
        <f>CJ70+CJ71</f>
        <v>0</v>
      </c>
      <c r="CK69" s="95">
        <f>CK70+CK71</f>
        <v>0</v>
      </c>
      <c r="CL69" s="95">
        <f>CL70+CL71</f>
        <v>0</v>
      </c>
      <c r="CM69" s="95">
        <f>CM70+CM71</f>
        <v>0</v>
      </c>
      <c r="CN69" s="95">
        <f>CN70+CN71</f>
        <v>0</v>
      </c>
      <c r="CO69" s="95">
        <f>CO70+CO71</f>
        <v>0</v>
      </c>
      <c r="CP69" s="95">
        <f>CP70+CP71</f>
        <v>0</v>
      </c>
      <c r="CQ69" s="94"/>
    </row>
    <row r="70" spans="1:95" ht="50.25" customHeight="1" x14ac:dyDescent="0.25">
      <c r="A70" s="110" t="s">
        <v>131</v>
      </c>
      <c r="B70" s="109" t="s">
        <v>130</v>
      </c>
      <c r="C70" s="104"/>
      <c r="D70" s="108"/>
      <c r="E70" s="107"/>
      <c r="F70" s="107"/>
      <c r="G70" s="105"/>
      <c r="H70" s="104"/>
      <c r="I70" s="104"/>
      <c r="J70" s="106"/>
      <c r="K70" s="104"/>
      <c r="L70" s="104"/>
      <c r="M70" s="105"/>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4"/>
      <c r="CK70" s="104"/>
      <c r="CL70" s="104"/>
      <c r="CM70" s="104"/>
      <c r="CN70" s="104"/>
      <c r="CO70" s="104"/>
      <c r="CP70" s="104"/>
      <c r="CQ70" s="103"/>
    </row>
    <row r="71" spans="1:95" ht="50.25" customHeight="1" x14ac:dyDescent="0.25">
      <c r="A71" s="110" t="s">
        <v>129</v>
      </c>
      <c r="B71" s="109" t="s">
        <v>128</v>
      </c>
      <c r="C71" s="104"/>
      <c r="D71" s="108"/>
      <c r="E71" s="107"/>
      <c r="F71" s="107"/>
      <c r="G71" s="105"/>
      <c r="H71" s="104"/>
      <c r="I71" s="104"/>
      <c r="J71" s="106"/>
      <c r="K71" s="104"/>
      <c r="L71" s="104"/>
      <c r="M71" s="105"/>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104"/>
      <c r="CC71" s="104"/>
      <c r="CD71" s="104"/>
      <c r="CE71" s="104"/>
      <c r="CF71" s="104"/>
      <c r="CG71" s="104"/>
      <c r="CH71" s="104"/>
      <c r="CI71" s="104"/>
      <c r="CJ71" s="104"/>
      <c r="CK71" s="104"/>
      <c r="CL71" s="104"/>
      <c r="CM71" s="104"/>
      <c r="CN71" s="104"/>
      <c r="CO71" s="104"/>
      <c r="CP71" s="104"/>
      <c r="CQ71" s="103"/>
    </row>
    <row r="72" spans="1:95" ht="50.25" customHeight="1" x14ac:dyDescent="0.25">
      <c r="A72" s="102" t="s">
        <v>127</v>
      </c>
      <c r="B72" s="101" t="s">
        <v>126</v>
      </c>
      <c r="C72" s="95"/>
      <c r="D72" s="100"/>
      <c r="E72" s="99"/>
      <c r="F72" s="99"/>
      <c r="G72" s="97"/>
      <c r="H72" s="95"/>
      <c r="I72" s="95"/>
      <c r="J72" s="98"/>
      <c r="K72" s="95"/>
      <c r="L72" s="95"/>
      <c r="M72" s="97"/>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v>0</v>
      </c>
      <c r="BN72" s="95">
        <v>0</v>
      </c>
      <c r="BO72" s="95">
        <v>0</v>
      </c>
      <c r="BP72" s="95">
        <v>0</v>
      </c>
      <c r="BQ72" s="95">
        <v>0</v>
      </c>
      <c r="BR72" s="95">
        <v>0</v>
      </c>
      <c r="BS72" s="95">
        <v>0</v>
      </c>
      <c r="BT72" s="95">
        <v>0</v>
      </c>
      <c r="BU72" s="95">
        <v>0</v>
      </c>
      <c r="BV72" s="95">
        <v>0</v>
      </c>
      <c r="BW72" s="95">
        <v>0</v>
      </c>
      <c r="BX72" s="95">
        <v>0</v>
      </c>
      <c r="BY72" s="95">
        <v>0</v>
      </c>
      <c r="BZ72" s="95">
        <v>0</v>
      </c>
      <c r="CA72" s="95">
        <v>0</v>
      </c>
      <c r="CB72" s="95">
        <v>0</v>
      </c>
      <c r="CC72" s="95">
        <v>0</v>
      </c>
      <c r="CD72" s="95">
        <v>0</v>
      </c>
      <c r="CE72" s="95">
        <v>0</v>
      </c>
      <c r="CF72" s="95">
        <v>0</v>
      </c>
      <c r="CG72" s="95">
        <v>0</v>
      </c>
      <c r="CH72" s="95">
        <v>0</v>
      </c>
      <c r="CI72" s="95">
        <v>0</v>
      </c>
      <c r="CJ72" s="95">
        <v>0</v>
      </c>
      <c r="CK72" s="95">
        <v>0</v>
      </c>
      <c r="CL72" s="95">
        <v>0</v>
      </c>
      <c r="CM72" s="95">
        <v>0</v>
      </c>
      <c r="CN72" s="95">
        <v>0</v>
      </c>
      <c r="CO72" s="95">
        <v>0</v>
      </c>
      <c r="CP72" s="95">
        <v>0</v>
      </c>
      <c r="CQ72" s="94"/>
    </row>
    <row r="73" spans="1:95" ht="50.25" customHeight="1" x14ac:dyDescent="0.25">
      <c r="A73" s="102" t="s">
        <v>125</v>
      </c>
      <c r="B73" s="101" t="s">
        <v>124</v>
      </c>
      <c r="C73" s="95"/>
      <c r="D73" s="100"/>
      <c r="E73" s="99"/>
      <c r="F73" s="99"/>
      <c r="G73" s="97"/>
      <c r="H73" s="95"/>
      <c r="I73" s="95"/>
      <c r="J73" s="98"/>
      <c r="K73" s="95"/>
      <c r="L73" s="95"/>
      <c r="M73" s="97"/>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v>0</v>
      </c>
      <c r="BN73" s="95">
        <v>0</v>
      </c>
      <c r="BO73" s="95">
        <v>0</v>
      </c>
      <c r="BP73" s="95">
        <v>0</v>
      </c>
      <c r="BQ73" s="95">
        <v>0</v>
      </c>
      <c r="BR73" s="95">
        <v>0</v>
      </c>
      <c r="BS73" s="95">
        <v>0</v>
      </c>
      <c r="BT73" s="95">
        <v>0</v>
      </c>
      <c r="BU73" s="95">
        <v>0</v>
      </c>
      <c r="BV73" s="95">
        <v>0</v>
      </c>
      <c r="BW73" s="95">
        <v>0</v>
      </c>
      <c r="BX73" s="95">
        <v>0</v>
      </c>
      <c r="BY73" s="95">
        <v>0</v>
      </c>
      <c r="BZ73" s="95">
        <v>0</v>
      </c>
      <c r="CA73" s="95">
        <v>0</v>
      </c>
      <c r="CB73" s="95">
        <v>0</v>
      </c>
      <c r="CC73" s="95">
        <v>0</v>
      </c>
      <c r="CD73" s="95">
        <v>0</v>
      </c>
      <c r="CE73" s="95">
        <v>0</v>
      </c>
      <c r="CF73" s="95">
        <v>0</v>
      </c>
      <c r="CG73" s="95">
        <v>0</v>
      </c>
      <c r="CH73" s="95">
        <v>0</v>
      </c>
      <c r="CI73" s="95">
        <v>0</v>
      </c>
      <c r="CJ73" s="95">
        <v>0</v>
      </c>
      <c r="CK73" s="95">
        <v>0</v>
      </c>
      <c r="CL73" s="95">
        <v>0</v>
      </c>
      <c r="CM73" s="95">
        <v>0</v>
      </c>
      <c r="CN73" s="95">
        <v>0</v>
      </c>
      <c r="CO73" s="95">
        <v>0</v>
      </c>
      <c r="CP73" s="95">
        <v>0</v>
      </c>
      <c r="CQ73" s="94"/>
    </row>
    <row r="74" spans="1:95" s="93" customFormat="1" ht="46.5" customHeight="1" x14ac:dyDescent="0.25">
      <c r="A74" s="96" t="s">
        <v>4</v>
      </c>
      <c r="B74" s="94" t="s">
        <v>3</v>
      </c>
      <c r="C74" s="95">
        <v>0</v>
      </c>
      <c r="D74" s="95">
        <v>0</v>
      </c>
      <c r="E74" s="95">
        <v>0</v>
      </c>
      <c r="F74" s="95">
        <v>0</v>
      </c>
      <c r="G74" s="95">
        <v>0</v>
      </c>
      <c r="H74" s="95">
        <f>I74/7.08</f>
        <v>0.27796610169491531</v>
      </c>
      <c r="I74" s="95">
        <f>SUM(I75:I80)</f>
        <v>1.9680000000000004</v>
      </c>
      <c r="J74" s="95">
        <f>SUM(J75:J80)</f>
        <v>49.210799999999999</v>
      </c>
      <c r="K74" s="95">
        <f>SUM(K75:K80)</f>
        <v>0</v>
      </c>
      <c r="L74" s="95">
        <f>SUM(L75:L80)</f>
        <v>0</v>
      </c>
      <c r="M74" s="95">
        <f>SUM(M75:M80)</f>
        <v>0</v>
      </c>
      <c r="N74" s="95">
        <f>SUM(N75:N80)</f>
        <v>0</v>
      </c>
      <c r="O74" s="95">
        <f>SUM(O75:O80)</f>
        <v>0</v>
      </c>
      <c r="P74" s="95">
        <f>SUM(P75:P80)</f>
        <v>0</v>
      </c>
      <c r="Q74" s="95">
        <f>SUM(Q75:Q80)</f>
        <v>0</v>
      </c>
      <c r="R74" s="95">
        <f>SUM(R75:R80)</f>
        <v>0</v>
      </c>
      <c r="S74" s="95">
        <f>SUM(S75:S80)</f>
        <v>0</v>
      </c>
      <c r="T74" s="95">
        <f>SUM(T75:T80)</f>
        <v>1.9680000000000004</v>
      </c>
      <c r="U74" s="95">
        <f>SUM(U75:U80)</f>
        <v>0</v>
      </c>
      <c r="V74" s="95">
        <f>SUM(V75:V80)</f>
        <v>1.9680000000000004</v>
      </c>
      <c r="W74" s="95">
        <f>SUM(W75:W80)</f>
        <v>1.9680000000000004</v>
      </c>
      <c r="X74" s="95">
        <f>SUM(X75:X80)</f>
        <v>0</v>
      </c>
      <c r="Y74" s="95">
        <f>SUM(Y75:Y80)</f>
        <v>0</v>
      </c>
      <c r="Z74" s="95">
        <f>SUM(Z75:Z80)</f>
        <v>0</v>
      </c>
      <c r="AA74" s="95">
        <f>SUM(AA75:AA80)</f>
        <v>0</v>
      </c>
      <c r="AB74" s="95">
        <f>SUM(AB75:AB80)</f>
        <v>0</v>
      </c>
      <c r="AC74" s="95">
        <f>SUM(AC75:AC80)</f>
        <v>0</v>
      </c>
      <c r="AD74" s="95">
        <f>SUM(AD75:AD80)</f>
        <v>0</v>
      </c>
      <c r="AE74" s="95">
        <f>SUM(AE75:AE80)</f>
        <v>0</v>
      </c>
      <c r="AF74" s="95">
        <f>SUM(AF75:AF80)</f>
        <v>0</v>
      </c>
      <c r="AG74" s="95">
        <f>SUM(AG75:AG80)</f>
        <v>0</v>
      </c>
      <c r="AH74" s="95">
        <f>SUM(AH75:AH80)</f>
        <v>0</v>
      </c>
      <c r="AI74" s="95">
        <f>SUM(AI75:AI80)</f>
        <v>0.56399999999999995</v>
      </c>
      <c r="AJ74" s="95">
        <f>SUM(AJ75:AJ80)</f>
        <v>0</v>
      </c>
      <c r="AK74" s="95">
        <f>SUM(AK75:AK80)</f>
        <v>0</v>
      </c>
      <c r="AL74" s="95">
        <f>SUM(AL75:AL80)</f>
        <v>0.56399999999999995</v>
      </c>
      <c r="AM74" s="95">
        <f>SUM(AM75:AM80)</f>
        <v>0</v>
      </c>
      <c r="AN74" s="95">
        <f>SUM(AN75:AN80)</f>
        <v>0</v>
      </c>
      <c r="AO74" s="95">
        <f>SUM(AO75:AO80)</f>
        <v>0</v>
      </c>
      <c r="AP74" s="95">
        <f>SUM(AP75:AP80)</f>
        <v>0</v>
      </c>
      <c r="AQ74" s="95">
        <f>SUM(AQ75:AQ80)</f>
        <v>0</v>
      </c>
      <c r="AR74" s="95">
        <f>SUM(AR75:AR80)</f>
        <v>0</v>
      </c>
      <c r="AS74" s="95">
        <f>SUM(AS75:AS80)</f>
        <v>0.28100000000000003</v>
      </c>
      <c r="AT74" s="95">
        <f>SUM(AT75:AT80)</f>
        <v>0</v>
      </c>
      <c r="AU74" s="95">
        <f>SUM(AU75:AU80)</f>
        <v>0</v>
      </c>
      <c r="AV74" s="95">
        <f>SUM(AV75:AV80)</f>
        <v>0.28100000000000003</v>
      </c>
      <c r="AW74" s="95">
        <f>SUM(AW75:AW80)</f>
        <v>0</v>
      </c>
      <c r="AX74" s="95">
        <f>SUM(AX75:AX80)</f>
        <v>0</v>
      </c>
      <c r="AY74" s="95">
        <f>SUM(AY75:AY80)</f>
        <v>0</v>
      </c>
      <c r="AZ74" s="95">
        <f>SUM(AZ75:AZ80)</f>
        <v>0</v>
      </c>
      <c r="BA74" s="95">
        <f>SUM(BA75:BA80)</f>
        <v>0</v>
      </c>
      <c r="BB74" s="95">
        <f>SUM(BB75:BB80)</f>
        <v>0</v>
      </c>
      <c r="BC74" s="95">
        <f>SUM(BC75:BC80)</f>
        <v>0.20699999999999999</v>
      </c>
      <c r="BD74" s="95">
        <f>SUM(BD75:BD80)</f>
        <v>0</v>
      </c>
      <c r="BE74" s="95">
        <f>SUM(BE75:BE80)</f>
        <v>0</v>
      </c>
      <c r="BF74" s="95">
        <f>SUM(BF75:BF80)</f>
        <v>0.20699999999999999</v>
      </c>
      <c r="BG74" s="95">
        <f>SUM(BG75:BG80)</f>
        <v>0</v>
      </c>
      <c r="BH74" s="95">
        <f>SUM(BH75:BH80)</f>
        <v>0</v>
      </c>
      <c r="BI74" s="95">
        <f>SUM(BI75:BI80)</f>
        <v>0</v>
      </c>
      <c r="BJ74" s="95">
        <f>SUM(BJ75:BJ80)</f>
        <v>0</v>
      </c>
      <c r="BK74" s="95">
        <f>SUM(BK75:BK80)</f>
        <v>0</v>
      </c>
      <c r="BL74" s="95">
        <f>SUM(BL75:BL80)</f>
        <v>0</v>
      </c>
      <c r="BM74" s="95">
        <f>SUM(BM75:BM80)</f>
        <v>0.28100000000000003</v>
      </c>
      <c r="BN74" s="95">
        <f>SUM(BN75:BN80)</f>
        <v>0</v>
      </c>
      <c r="BO74" s="95">
        <f>SUM(BO75:BO80)</f>
        <v>0</v>
      </c>
      <c r="BP74" s="95">
        <f>SUM(BP75:BP80)</f>
        <v>0.28100000000000003</v>
      </c>
      <c r="BQ74" s="95">
        <f>SUM(BQ75:BQ80)</f>
        <v>0</v>
      </c>
      <c r="BR74" s="95">
        <f>SUM(BR75:BR80)</f>
        <v>0</v>
      </c>
      <c r="BS74" s="95">
        <f>SUM(BS75:BS80)</f>
        <v>0</v>
      </c>
      <c r="BT74" s="95">
        <f>SUM(BT75:BT80)</f>
        <v>0</v>
      </c>
      <c r="BU74" s="95">
        <f>SUM(BU75:BU80)</f>
        <v>0</v>
      </c>
      <c r="BV74" s="95">
        <f>SUM(BV75:BV80)</f>
        <v>0</v>
      </c>
      <c r="BW74" s="95">
        <f>SUM(BW75:BW81)</f>
        <v>3.5250000000000004</v>
      </c>
      <c r="BX74" s="95">
        <f>SUM(BX75:BX80)</f>
        <v>0</v>
      </c>
      <c r="BY74" s="95">
        <f>SUM(BY75:BY80)</f>
        <v>0</v>
      </c>
      <c r="BZ74" s="95">
        <f>SUM(BZ75:BZ81)</f>
        <v>3.5250000000000004</v>
      </c>
      <c r="CA74" s="95">
        <f>SUM(CA75:CA80)</f>
        <v>0</v>
      </c>
      <c r="CB74" s="95">
        <f>SUM(CB75:CB80)</f>
        <v>0</v>
      </c>
      <c r="CC74" s="95">
        <f>SUM(CC75:CC80)</f>
        <v>0</v>
      </c>
      <c r="CD74" s="95">
        <f>SUM(CD75:CD80)</f>
        <v>0</v>
      </c>
      <c r="CE74" s="95">
        <f>SUM(CE75:CE80)</f>
        <v>0</v>
      </c>
      <c r="CF74" s="95">
        <f>SUM(CF75:CF80)</f>
        <v>0</v>
      </c>
      <c r="CG74" s="95">
        <f>SUM(CG75:CG81)</f>
        <v>4.8580000000000005</v>
      </c>
      <c r="CH74" s="95">
        <f>SUM(CH75:CH81)</f>
        <v>0</v>
      </c>
      <c r="CI74" s="95">
        <f>SUM(CI75:CI81)</f>
        <v>0</v>
      </c>
      <c r="CJ74" s="95">
        <f>SUM(CJ75:CJ81)</f>
        <v>4.8580000000000005</v>
      </c>
      <c r="CK74" s="95">
        <f>SUM(CK75:CK81)</f>
        <v>0</v>
      </c>
      <c r="CL74" s="95">
        <f>SUM(CL75:CL80)</f>
        <v>0</v>
      </c>
      <c r="CM74" s="95">
        <f>SUM(CM75:CM80)</f>
        <v>0</v>
      </c>
      <c r="CN74" s="95">
        <f>SUM(CN75:CN80)</f>
        <v>0</v>
      </c>
      <c r="CO74" s="95">
        <f>SUM(CO75:CO80)</f>
        <v>0</v>
      </c>
      <c r="CP74" s="95">
        <f>SUM(CP75:CP80)</f>
        <v>0</v>
      </c>
      <c r="CQ74" s="94"/>
    </row>
    <row r="75" spans="1:95" ht="72.75" customHeight="1" x14ac:dyDescent="0.25">
      <c r="A75" s="10" t="s">
        <v>2</v>
      </c>
      <c r="B75" s="92" t="s">
        <v>62</v>
      </c>
      <c r="C75" s="9" t="s">
        <v>64</v>
      </c>
      <c r="D75" s="40" t="s">
        <v>116</v>
      </c>
      <c r="E75" s="91">
        <v>2020</v>
      </c>
      <c r="F75" s="91">
        <v>2020</v>
      </c>
      <c r="G75" s="62" t="s">
        <v>115</v>
      </c>
      <c r="H75" s="86">
        <f>I75/7.08</f>
        <v>7.9661016949152536E-2</v>
      </c>
      <c r="I75" s="86">
        <v>0.56399999999999995</v>
      </c>
      <c r="J75" s="89">
        <v>8.2018000000000004</v>
      </c>
      <c r="K75" s="86">
        <f>L75/7.14</f>
        <v>0</v>
      </c>
      <c r="L75" s="86">
        <v>0</v>
      </c>
      <c r="M75" s="88" t="s">
        <v>115</v>
      </c>
      <c r="N75" s="85">
        <v>0</v>
      </c>
      <c r="O75" s="85">
        <v>0</v>
      </c>
      <c r="P75" s="85">
        <v>0</v>
      </c>
      <c r="Q75" s="85">
        <v>0</v>
      </c>
      <c r="R75" s="85">
        <v>0</v>
      </c>
      <c r="S75" s="85">
        <v>0</v>
      </c>
      <c r="T75" s="86">
        <f>O75+V75</f>
        <v>0.56399999999999995</v>
      </c>
      <c r="U75" s="86">
        <v>0</v>
      </c>
      <c r="V75" s="85">
        <f>Y75+AI75+AS75+BC75+BM75+BW75</f>
        <v>0.56399999999999995</v>
      </c>
      <c r="W75" s="85">
        <f>AI75+AS75+BC75+BM75+BW75</f>
        <v>0.56399999999999995</v>
      </c>
      <c r="X75" s="85">
        <f>AN75+AX75+BH75+CB75+BR75</f>
        <v>0</v>
      </c>
      <c r="Y75" s="85">
        <f>Z75+AA75+AB75+AC75</f>
        <v>0</v>
      </c>
      <c r="Z75" s="85">
        <v>0</v>
      </c>
      <c r="AA75" s="85">
        <v>0</v>
      </c>
      <c r="AB75" s="85">
        <v>0</v>
      </c>
      <c r="AC75" s="85">
        <v>0</v>
      </c>
      <c r="AD75" s="85">
        <f>AE75+AF75+AG75+AH75</f>
        <v>0</v>
      </c>
      <c r="AE75" s="85">
        <v>0</v>
      </c>
      <c r="AF75" s="85">
        <v>0</v>
      </c>
      <c r="AG75" s="85">
        <v>0</v>
      </c>
      <c r="AH75" s="85">
        <v>0</v>
      </c>
      <c r="AI75" s="86">
        <f>AJ75+AK75+AL75+AM75</f>
        <v>0.56399999999999995</v>
      </c>
      <c r="AJ75" s="85">
        <v>0</v>
      </c>
      <c r="AK75" s="85">
        <v>0</v>
      </c>
      <c r="AL75" s="87">
        <v>0.56399999999999995</v>
      </c>
      <c r="AM75" s="85">
        <v>0</v>
      </c>
      <c r="AN75" s="86">
        <f>AO75+AP75+AQ75+AR75</f>
        <v>0</v>
      </c>
      <c r="AO75" s="85">
        <v>0</v>
      </c>
      <c r="AP75" s="85">
        <v>0</v>
      </c>
      <c r="AQ75" s="62">
        <v>0</v>
      </c>
      <c r="AR75" s="85">
        <v>0</v>
      </c>
      <c r="AS75" s="86">
        <f>AT75+AU75+AV75+AW75</f>
        <v>0</v>
      </c>
      <c r="AT75" s="85">
        <v>0</v>
      </c>
      <c r="AU75" s="85">
        <v>0</v>
      </c>
      <c r="AV75" s="85">
        <v>0</v>
      </c>
      <c r="AW75" s="85">
        <v>0</v>
      </c>
      <c r="AX75" s="86">
        <f>AY75+AZ75+BA75+BB75</f>
        <v>0</v>
      </c>
      <c r="AY75" s="85">
        <v>0</v>
      </c>
      <c r="AZ75" s="85">
        <v>0</v>
      </c>
      <c r="BA75" s="85">
        <v>0</v>
      </c>
      <c r="BB75" s="85">
        <v>0</v>
      </c>
      <c r="BC75" s="86">
        <f>BD75+BE75+BF75+BG75</f>
        <v>0</v>
      </c>
      <c r="BD75" s="85">
        <v>0</v>
      </c>
      <c r="BE75" s="85">
        <v>0</v>
      </c>
      <c r="BF75" s="85">
        <v>0</v>
      </c>
      <c r="BG75" s="85">
        <v>0</v>
      </c>
      <c r="BH75" s="86">
        <f>BI75+BJ75+BK75+BL75</f>
        <v>0</v>
      </c>
      <c r="BI75" s="85">
        <v>0</v>
      </c>
      <c r="BJ75" s="85">
        <v>0</v>
      </c>
      <c r="BK75" s="85">
        <v>0</v>
      </c>
      <c r="BL75" s="85">
        <v>0</v>
      </c>
      <c r="BM75" s="86">
        <f>BN75+BO75+BP75+BQ75</f>
        <v>0</v>
      </c>
      <c r="BN75" s="85">
        <v>0</v>
      </c>
      <c r="BO75" s="85">
        <v>0</v>
      </c>
      <c r="BP75" s="85">
        <v>0</v>
      </c>
      <c r="BQ75" s="85">
        <v>0</v>
      </c>
      <c r="BR75" s="86">
        <v>0</v>
      </c>
      <c r="BS75" s="85">
        <v>0</v>
      </c>
      <c r="BT75" s="85">
        <v>0</v>
      </c>
      <c r="BU75" s="85">
        <v>0</v>
      </c>
      <c r="BV75" s="85">
        <v>0</v>
      </c>
      <c r="BW75" s="86">
        <f>BX75+BY75+BZ75+CA75</f>
        <v>0</v>
      </c>
      <c r="BX75" s="85">
        <v>0</v>
      </c>
      <c r="BY75" s="85">
        <v>0</v>
      </c>
      <c r="BZ75" s="85">
        <v>0</v>
      </c>
      <c r="CA75" s="85">
        <v>0</v>
      </c>
      <c r="CB75" s="86">
        <v>0</v>
      </c>
      <c r="CC75" s="85">
        <v>0</v>
      </c>
      <c r="CD75" s="85">
        <v>0</v>
      </c>
      <c r="CE75" s="85">
        <v>0</v>
      </c>
      <c r="CF75" s="85">
        <v>0</v>
      </c>
      <c r="CG75" s="86">
        <f>AI75+BC75+BM75+BW75+AS75</f>
        <v>0.56399999999999995</v>
      </c>
      <c r="CH75" s="85">
        <f>AJ75+AT75+BD75+BN75+BX75</f>
        <v>0</v>
      </c>
      <c r="CI75" s="85">
        <f>AK75+AU75+BE75+BO75+BY75</f>
        <v>0</v>
      </c>
      <c r="CJ75" s="85">
        <f>AL75+AV75+BF75+BP75+BZ75</f>
        <v>0.56399999999999995</v>
      </c>
      <c r="CK75" s="85">
        <f>AM75+AW75+BG75+BQ75+CA75</f>
        <v>0</v>
      </c>
      <c r="CL75" s="86">
        <f>AN75+AX75+BH75+BR75+CB75</f>
        <v>0</v>
      </c>
      <c r="CM75" s="85">
        <f>AO75+AY75+BI75+BS75+CC75</f>
        <v>0</v>
      </c>
      <c r="CN75" s="85">
        <f>AP75+AZ75+BJ75+BT75+CD75</f>
        <v>0</v>
      </c>
      <c r="CO75" s="85">
        <f>AQ75+BA75+BK75+BU75+CE75</f>
        <v>0</v>
      </c>
      <c r="CP75" s="85">
        <f>AR75+BB75+BL75+BV75+CF75</f>
        <v>0</v>
      </c>
      <c r="CQ75" s="84"/>
    </row>
    <row r="76" spans="1:95" ht="81.75" customHeight="1" x14ac:dyDescent="0.25">
      <c r="A76" s="10" t="s">
        <v>102</v>
      </c>
      <c r="B76" s="92" t="s">
        <v>67</v>
      </c>
      <c r="C76" s="9" t="s">
        <v>66</v>
      </c>
      <c r="D76" s="40" t="s">
        <v>116</v>
      </c>
      <c r="E76" s="91">
        <v>2021</v>
      </c>
      <c r="F76" s="91">
        <v>2021</v>
      </c>
      <c r="G76" s="62" t="s">
        <v>115</v>
      </c>
      <c r="H76" s="86">
        <f>I76/7.08</f>
        <v>3.9689265536723167E-2</v>
      </c>
      <c r="I76" s="86">
        <v>0.28100000000000003</v>
      </c>
      <c r="J76" s="89">
        <v>8.2018000000000004</v>
      </c>
      <c r="K76" s="86">
        <f>L76/7.14</f>
        <v>0</v>
      </c>
      <c r="L76" s="86">
        <v>0</v>
      </c>
      <c r="M76" s="88" t="s">
        <v>115</v>
      </c>
      <c r="N76" s="85">
        <v>0</v>
      </c>
      <c r="O76" s="85">
        <v>0</v>
      </c>
      <c r="P76" s="85">
        <v>0</v>
      </c>
      <c r="Q76" s="85">
        <v>0</v>
      </c>
      <c r="R76" s="85">
        <v>0</v>
      </c>
      <c r="S76" s="85">
        <v>0</v>
      </c>
      <c r="T76" s="86">
        <f>O76+V76</f>
        <v>0.28100000000000003</v>
      </c>
      <c r="U76" s="86">
        <v>0</v>
      </c>
      <c r="V76" s="85">
        <f>Y76+AI76+AS76+BC76+BM76+BW76</f>
        <v>0.28100000000000003</v>
      </c>
      <c r="W76" s="85">
        <f>AI76+AS76+BC76+BM76+BW76</f>
        <v>0.28100000000000003</v>
      </c>
      <c r="X76" s="85">
        <f>AN76+AX76+BH76+CB76+BR76</f>
        <v>0</v>
      </c>
      <c r="Y76" s="85">
        <f>Z76+AA76+AB76+AC76</f>
        <v>0</v>
      </c>
      <c r="Z76" s="85">
        <v>0</v>
      </c>
      <c r="AA76" s="85">
        <v>0</v>
      </c>
      <c r="AB76" s="85">
        <v>0</v>
      </c>
      <c r="AC76" s="85">
        <v>0</v>
      </c>
      <c r="AD76" s="85">
        <f>AE76+AF76+AG76+AH76</f>
        <v>0</v>
      </c>
      <c r="AE76" s="85">
        <v>0</v>
      </c>
      <c r="AF76" s="85">
        <v>0</v>
      </c>
      <c r="AG76" s="85">
        <v>0</v>
      </c>
      <c r="AH76" s="85">
        <v>0</v>
      </c>
      <c r="AI76" s="86">
        <f>AJ76+AK76+AL76+AM76</f>
        <v>0</v>
      </c>
      <c r="AJ76" s="85">
        <v>0</v>
      </c>
      <c r="AK76" s="85">
        <v>0</v>
      </c>
      <c r="AL76" s="85">
        <v>0</v>
      </c>
      <c r="AM76" s="85">
        <v>0</v>
      </c>
      <c r="AN76" s="86">
        <f>AO76+AP76+AQ76+AR76</f>
        <v>0</v>
      </c>
      <c r="AO76" s="85">
        <v>0</v>
      </c>
      <c r="AP76" s="85">
        <v>0</v>
      </c>
      <c r="AQ76" s="62">
        <v>0</v>
      </c>
      <c r="AR76" s="85">
        <v>0</v>
      </c>
      <c r="AS76" s="86">
        <f>AT76+AU76+AV76+AW76</f>
        <v>0.28100000000000003</v>
      </c>
      <c r="AT76" s="85">
        <v>0</v>
      </c>
      <c r="AU76" s="85">
        <v>0</v>
      </c>
      <c r="AV76" s="87">
        <v>0.28100000000000003</v>
      </c>
      <c r="AW76" s="85">
        <v>0</v>
      </c>
      <c r="AX76" s="86">
        <f>AY76+AZ76+BA76+BB76</f>
        <v>0</v>
      </c>
      <c r="AY76" s="85">
        <v>0</v>
      </c>
      <c r="AZ76" s="85">
        <v>0</v>
      </c>
      <c r="BA76" s="85">
        <v>0</v>
      </c>
      <c r="BB76" s="85">
        <v>0</v>
      </c>
      <c r="BC76" s="86">
        <f>BD76+BE76+BF76+BG76</f>
        <v>0</v>
      </c>
      <c r="BD76" s="85">
        <v>0</v>
      </c>
      <c r="BE76" s="85">
        <v>0</v>
      </c>
      <c r="BF76" s="85">
        <v>0</v>
      </c>
      <c r="BG76" s="85">
        <v>0</v>
      </c>
      <c r="BH76" s="86">
        <f>BI76+BJ76+BK76+BL76</f>
        <v>0</v>
      </c>
      <c r="BI76" s="85">
        <v>0</v>
      </c>
      <c r="BJ76" s="85">
        <v>0</v>
      </c>
      <c r="BK76" s="85">
        <v>0</v>
      </c>
      <c r="BL76" s="85">
        <v>0</v>
      </c>
      <c r="BM76" s="86">
        <f>BN76+BO76+BP76+BQ76</f>
        <v>0</v>
      </c>
      <c r="BN76" s="85">
        <v>0</v>
      </c>
      <c r="BO76" s="85">
        <v>0</v>
      </c>
      <c r="BP76" s="85">
        <v>0</v>
      </c>
      <c r="BQ76" s="85">
        <v>0</v>
      </c>
      <c r="BR76" s="86">
        <v>0</v>
      </c>
      <c r="BS76" s="85">
        <v>0</v>
      </c>
      <c r="BT76" s="85">
        <v>0</v>
      </c>
      <c r="BU76" s="85">
        <v>0</v>
      </c>
      <c r="BV76" s="85">
        <v>0</v>
      </c>
      <c r="BW76" s="86">
        <f>BX76+BY76+BZ76+CA76</f>
        <v>0</v>
      </c>
      <c r="BX76" s="85">
        <v>0</v>
      </c>
      <c r="BY76" s="85">
        <v>0</v>
      </c>
      <c r="BZ76" s="85">
        <v>0</v>
      </c>
      <c r="CA76" s="85">
        <v>0</v>
      </c>
      <c r="CB76" s="86">
        <v>0</v>
      </c>
      <c r="CC76" s="85">
        <v>0</v>
      </c>
      <c r="CD76" s="85">
        <v>0</v>
      </c>
      <c r="CE76" s="85">
        <v>0</v>
      </c>
      <c r="CF76" s="85">
        <v>0</v>
      </c>
      <c r="CG76" s="86">
        <f>AI76+BC76+BM76+BW76+AS76</f>
        <v>0.28100000000000003</v>
      </c>
      <c r="CH76" s="85">
        <f>AJ76+AT76+BD76+BN76+BX76</f>
        <v>0</v>
      </c>
      <c r="CI76" s="85">
        <f>AK76+AU76+BE76+BO76+BY76</f>
        <v>0</v>
      </c>
      <c r="CJ76" s="85">
        <f>AL76+AV76+BF76+BP76+BZ76</f>
        <v>0.28100000000000003</v>
      </c>
      <c r="CK76" s="85">
        <f>AM76+AW76+BG76+BQ76+CA76</f>
        <v>0</v>
      </c>
      <c r="CL76" s="86">
        <f>AN76+AX76+BH76+BR76+CB76</f>
        <v>0</v>
      </c>
      <c r="CM76" s="85">
        <f>AO76+AY76+BI76+BS76+CC76</f>
        <v>0</v>
      </c>
      <c r="CN76" s="85">
        <f>AP76+AZ76+BJ76+BT76+CD76</f>
        <v>0</v>
      </c>
      <c r="CO76" s="85">
        <f>AQ76+BA76+BK76+BU76+CE76</f>
        <v>0</v>
      </c>
      <c r="CP76" s="85">
        <f>AR76+BB76+BL76+BV76+CF76</f>
        <v>0</v>
      </c>
      <c r="CQ76" s="84"/>
    </row>
    <row r="77" spans="1:95" ht="72.75" customHeight="1" x14ac:dyDescent="0.25">
      <c r="A77" s="10" t="s">
        <v>99</v>
      </c>
      <c r="B77" s="92" t="s">
        <v>74</v>
      </c>
      <c r="C77" s="9" t="s">
        <v>73</v>
      </c>
      <c r="D77" s="40" t="s">
        <v>116</v>
      </c>
      <c r="E77" s="91">
        <v>2022</v>
      </c>
      <c r="F77" s="91">
        <v>2022</v>
      </c>
      <c r="G77" s="62" t="s">
        <v>115</v>
      </c>
      <c r="H77" s="86">
        <f>I77/7.08</f>
        <v>2.9237288135593217E-2</v>
      </c>
      <c r="I77" s="86">
        <v>0.20699999999999999</v>
      </c>
      <c r="J77" s="89">
        <v>8.2018000000000004</v>
      </c>
      <c r="K77" s="86">
        <f>L77/7.14</f>
        <v>0</v>
      </c>
      <c r="L77" s="86">
        <v>0</v>
      </c>
      <c r="M77" s="88" t="s">
        <v>115</v>
      </c>
      <c r="N77" s="85">
        <v>0</v>
      </c>
      <c r="O77" s="85">
        <v>0</v>
      </c>
      <c r="P77" s="85">
        <v>0</v>
      </c>
      <c r="Q77" s="85">
        <v>0</v>
      </c>
      <c r="R77" s="85">
        <v>0</v>
      </c>
      <c r="S77" s="85">
        <v>0</v>
      </c>
      <c r="T77" s="86">
        <f>O77+V77</f>
        <v>0.20699999999999999</v>
      </c>
      <c r="U77" s="86">
        <v>0</v>
      </c>
      <c r="V77" s="85">
        <f>Y77+AI77+AS77+BC77+BM77+BW77</f>
        <v>0.20699999999999999</v>
      </c>
      <c r="W77" s="85">
        <f>AI77+AS77+BC77+BM77+BW77</f>
        <v>0.20699999999999999</v>
      </c>
      <c r="X77" s="85">
        <f>AN77+AX77+BH77+CB77+BR77</f>
        <v>0</v>
      </c>
      <c r="Y77" s="85">
        <f>Z77+AA77+AB77+AC77</f>
        <v>0</v>
      </c>
      <c r="Z77" s="85">
        <v>0</v>
      </c>
      <c r="AA77" s="85">
        <v>0</v>
      </c>
      <c r="AB77" s="85">
        <v>0</v>
      </c>
      <c r="AC77" s="85">
        <v>0</v>
      </c>
      <c r="AD77" s="85">
        <f>AE77+AF77+AG77+AH77</f>
        <v>0</v>
      </c>
      <c r="AE77" s="85">
        <v>0</v>
      </c>
      <c r="AF77" s="85">
        <v>0</v>
      </c>
      <c r="AG77" s="85">
        <v>0</v>
      </c>
      <c r="AH77" s="85">
        <v>0</v>
      </c>
      <c r="AI77" s="86">
        <f>AJ77+AK77+AL77+AM77</f>
        <v>0</v>
      </c>
      <c r="AJ77" s="85">
        <v>0</v>
      </c>
      <c r="AK77" s="85">
        <v>0</v>
      </c>
      <c r="AL77" s="85">
        <v>0</v>
      </c>
      <c r="AM77" s="85">
        <v>0</v>
      </c>
      <c r="AN77" s="86">
        <f>AO77+AP77+AQ77+AR77</f>
        <v>0</v>
      </c>
      <c r="AO77" s="85">
        <v>0</v>
      </c>
      <c r="AP77" s="85">
        <v>0</v>
      </c>
      <c r="AQ77" s="62">
        <v>0</v>
      </c>
      <c r="AR77" s="85">
        <v>0</v>
      </c>
      <c r="AS77" s="86">
        <f>AT77+AU77+AV77+AW77</f>
        <v>0</v>
      </c>
      <c r="AT77" s="85">
        <v>0</v>
      </c>
      <c r="AU77" s="85">
        <v>0</v>
      </c>
      <c r="AV77" s="85">
        <v>0</v>
      </c>
      <c r="AW77" s="85">
        <v>0</v>
      </c>
      <c r="AX77" s="86">
        <f>AY77+AZ77+BA77+BB77</f>
        <v>0</v>
      </c>
      <c r="AY77" s="85">
        <v>0</v>
      </c>
      <c r="AZ77" s="85">
        <v>0</v>
      </c>
      <c r="BA77" s="85">
        <v>0</v>
      </c>
      <c r="BB77" s="85">
        <v>0</v>
      </c>
      <c r="BC77" s="86">
        <f>BD77+BE77+BF77+BG77</f>
        <v>0.20699999999999999</v>
      </c>
      <c r="BD77" s="85">
        <v>0</v>
      </c>
      <c r="BE77" s="85">
        <v>0</v>
      </c>
      <c r="BF77" s="87">
        <v>0.20699999999999999</v>
      </c>
      <c r="BG77" s="85">
        <v>0</v>
      </c>
      <c r="BH77" s="86">
        <f>BI77+BJ77+BK77+BL77</f>
        <v>0</v>
      </c>
      <c r="BI77" s="85">
        <v>0</v>
      </c>
      <c r="BJ77" s="85">
        <v>0</v>
      </c>
      <c r="BK77" s="85">
        <v>0</v>
      </c>
      <c r="BL77" s="85">
        <v>0</v>
      </c>
      <c r="BM77" s="86">
        <f>BN77+BO77+BP77+BQ77</f>
        <v>0</v>
      </c>
      <c r="BN77" s="85">
        <v>0</v>
      </c>
      <c r="BO77" s="85">
        <v>0</v>
      </c>
      <c r="BP77" s="85">
        <v>0</v>
      </c>
      <c r="BQ77" s="85">
        <v>0</v>
      </c>
      <c r="BR77" s="86">
        <v>0</v>
      </c>
      <c r="BS77" s="85">
        <v>0</v>
      </c>
      <c r="BT77" s="85">
        <v>0</v>
      </c>
      <c r="BU77" s="85">
        <v>0</v>
      </c>
      <c r="BV77" s="85">
        <v>0</v>
      </c>
      <c r="BW77" s="86">
        <f>BX77+BY77+BZ77+CA77</f>
        <v>0</v>
      </c>
      <c r="BX77" s="85">
        <v>0</v>
      </c>
      <c r="BY77" s="85">
        <v>0</v>
      </c>
      <c r="BZ77" s="85">
        <v>0</v>
      </c>
      <c r="CA77" s="85">
        <v>0</v>
      </c>
      <c r="CB77" s="86">
        <v>0</v>
      </c>
      <c r="CC77" s="85">
        <v>0</v>
      </c>
      <c r="CD77" s="85">
        <v>0</v>
      </c>
      <c r="CE77" s="85">
        <v>0</v>
      </c>
      <c r="CF77" s="85">
        <v>0</v>
      </c>
      <c r="CG77" s="86">
        <f>AI77+BC77+BM77+BW77+AS77</f>
        <v>0.20699999999999999</v>
      </c>
      <c r="CH77" s="85">
        <f>AJ77+AT77+BD77+BN77+BX77</f>
        <v>0</v>
      </c>
      <c r="CI77" s="85">
        <f>AK77+AU77+BE77+BO77+BY77</f>
        <v>0</v>
      </c>
      <c r="CJ77" s="85">
        <f>AL77+AV77+BF77+BP77+BZ77</f>
        <v>0.20699999999999999</v>
      </c>
      <c r="CK77" s="85">
        <f>AM77+AW77+BG77+BQ77+CA77</f>
        <v>0</v>
      </c>
      <c r="CL77" s="86">
        <f>AN77+AX77+BH77+BR77+CB77</f>
        <v>0</v>
      </c>
      <c r="CM77" s="85">
        <f>AO77+AY77+BI77+BS77+CC77</f>
        <v>0</v>
      </c>
      <c r="CN77" s="85">
        <f>AP77+AZ77+BJ77+BT77+CD77</f>
        <v>0</v>
      </c>
      <c r="CO77" s="85">
        <f>AQ77+BA77+BK77+BU77+CE77</f>
        <v>0</v>
      </c>
      <c r="CP77" s="85">
        <f>AR77+BB77+BL77+BV77+CF77</f>
        <v>0</v>
      </c>
      <c r="CQ77" s="84"/>
    </row>
    <row r="78" spans="1:95" ht="60" customHeight="1" x14ac:dyDescent="0.25">
      <c r="A78" s="10" t="s">
        <v>123</v>
      </c>
      <c r="B78" s="92" t="s">
        <v>83</v>
      </c>
      <c r="C78" s="9" t="s">
        <v>82</v>
      </c>
      <c r="D78" s="40" t="s">
        <v>116</v>
      </c>
      <c r="E78" s="91">
        <v>2023</v>
      </c>
      <c r="F78" s="91">
        <v>2023</v>
      </c>
      <c r="G78" s="90" t="s">
        <v>115</v>
      </c>
      <c r="H78" s="86">
        <f>I78/7.08</f>
        <v>3.9689265536723167E-2</v>
      </c>
      <c r="I78" s="86">
        <v>0.28100000000000003</v>
      </c>
      <c r="J78" s="89">
        <v>8.2018000000000004</v>
      </c>
      <c r="K78" s="86">
        <f>L78/7.14</f>
        <v>0</v>
      </c>
      <c r="L78" s="86">
        <v>0</v>
      </c>
      <c r="M78" s="88" t="s">
        <v>115</v>
      </c>
      <c r="N78" s="85">
        <v>0</v>
      </c>
      <c r="O78" s="85">
        <v>0</v>
      </c>
      <c r="P78" s="85">
        <v>0</v>
      </c>
      <c r="Q78" s="85">
        <v>0</v>
      </c>
      <c r="R78" s="85">
        <v>0</v>
      </c>
      <c r="S78" s="85">
        <v>0</v>
      </c>
      <c r="T78" s="86">
        <f>O78+V78</f>
        <v>0.28100000000000003</v>
      </c>
      <c r="U78" s="86">
        <v>0</v>
      </c>
      <c r="V78" s="85">
        <f>Y78+AI78+AS78+BC78+BM78+BW78</f>
        <v>0.28100000000000003</v>
      </c>
      <c r="W78" s="85">
        <f>AI78+AS78+BC78+BM78+BW78</f>
        <v>0.28100000000000003</v>
      </c>
      <c r="X78" s="85">
        <f>AN78+AX78+BH78+CB78+BR78</f>
        <v>0</v>
      </c>
      <c r="Y78" s="85">
        <f>Z78+AA78+AB78+AC78</f>
        <v>0</v>
      </c>
      <c r="Z78" s="85">
        <v>0</v>
      </c>
      <c r="AA78" s="85">
        <v>0</v>
      </c>
      <c r="AB78" s="85">
        <v>0</v>
      </c>
      <c r="AC78" s="85">
        <v>0</v>
      </c>
      <c r="AD78" s="85">
        <f>AE78+AF78+AG78+AH78</f>
        <v>0</v>
      </c>
      <c r="AE78" s="85">
        <v>0</v>
      </c>
      <c r="AF78" s="85">
        <v>0</v>
      </c>
      <c r="AG78" s="85">
        <v>0</v>
      </c>
      <c r="AH78" s="85">
        <v>0</v>
      </c>
      <c r="AI78" s="86">
        <f>AJ78+AK78+AL78+AM78</f>
        <v>0</v>
      </c>
      <c r="AJ78" s="85">
        <v>0</v>
      </c>
      <c r="AK78" s="85">
        <v>0</v>
      </c>
      <c r="AL78" s="85">
        <v>0</v>
      </c>
      <c r="AM78" s="85">
        <v>0</v>
      </c>
      <c r="AN78" s="86">
        <f>AO78+AP78+AQ78+AR78</f>
        <v>0</v>
      </c>
      <c r="AO78" s="85">
        <v>0</v>
      </c>
      <c r="AP78" s="85">
        <v>0</v>
      </c>
      <c r="AQ78" s="62">
        <v>0</v>
      </c>
      <c r="AR78" s="85">
        <v>0</v>
      </c>
      <c r="AS78" s="86">
        <f>AT78+AU78+AV78+AW78</f>
        <v>0</v>
      </c>
      <c r="AT78" s="85">
        <v>0</v>
      </c>
      <c r="AU78" s="85">
        <v>0</v>
      </c>
      <c r="AV78" s="85">
        <v>0</v>
      </c>
      <c r="AW78" s="85">
        <v>0</v>
      </c>
      <c r="AX78" s="86">
        <f>AY78+AZ78+BA78+BB78</f>
        <v>0</v>
      </c>
      <c r="AY78" s="85">
        <v>0</v>
      </c>
      <c r="AZ78" s="85">
        <v>0</v>
      </c>
      <c r="BA78" s="85">
        <v>0</v>
      </c>
      <c r="BB78" s="85">
        <v>0</v>
      </c>
      <c r="BC78" s="86">
        <f>BD78+BE78+BF78+BG78</f>
        <v>0</v>
      </c>
      <c r="BD78" s="85">
        <v>0</v>
      </c>
      <c r="BE78" s="85">
        <v>0</v>
      </c>
      <c r="BF78" s="85">
        <v>0</v>
      </c>
      <c r="BG78" s="85">
        <v>0</v>
      </c>
      <c r="BH78" s="86">
        <f>BI78+BJ78+BK78+BL78</f>
        <v>0</v>
      </c>
      <c r="BI78" s="85">
        <v>0</v>
      </c>
      <c r="BJ78" s="85">
        <v>0</v>
      </c>
      <c r="BK78" s="85">
        <v>0</v>
      </c>
      <c r="BL78" s="85">
        <v>0</v>
      </c>
      <c r="BM78" s="86">
        <f>BN78+BO78+BP78+BQ78</f>
        <v>0.28100000000000003</v>
      </c>
      <c r="BN78" s="85">
        <v>0</v>
      </c>
      <c r="BO78" s="85">
        <v>0</v>
      </c>
      <c r="BP78" s="87">
        <v>0.28100000000000003</v>
      </c>
      <c r="BQ78" s="85">
        <v>0</v>
      </c>
      <c r="BR78" s="86">
        <v>0</v>
      </c>
      <c r="BS78" s="85">
        <v>0</v>
      </c>
      <c r="BT78" s="85">
        <v>0</v>
      </c>
      <c r="BU78" s="85">
        <v>0</v>
      </c>
      <c r="BV78" s="85">
        <v>0</v>
      </c>
      <c r="BW78" s="86">
        <f>BX78+BY78+BZ78+CA78</f>
        <v>0</v>
      </c>
      <c r="BX78" s="85">
        <v>0</v>
      </c>
      <c r="BY78" s="85">
        <v>0</v>
      </c>
      <c r="BZ78" s="85">
        <v>0</v>
      </c>
      <c r="CA78" s="85">
        <v>0</v>
      </c>
      <c r="CB78" s="86">
        <v>0</v>
      </c>
      <c r="CC78" s="85">
        <v>0</v>
      </c>
      <c r="CD78" s="85">
        <v>0</v>
      </c>
      <c r="CE78" s="85">
        <v>0</v>
      </c>
      <c r="CF78" s="85">
        <v>0</v>
      </c>
      <c r="CG78" s="86">
        <f>AI78+BC78+BM78+BW78+AS78</f>
        <v>0.28100000000000003</v>
      </c>
      <c r="CH78" s="85">
        <f>AJ78+AT78+BD78+BN78+BX78</f>
        <v>0</v>
      </c>
      <c r="CI78" s="85">
        <f>AK78+AU78+BE78+BO78+BY78</f>
        <v>0</v>
      </c>
      <c r="CJ78" s="85">
        <f>AL78+AV78+BF78+BP78+BZ78</f>
        <v>0.28100000000000003</v>
      </c>
      <c r="CK78" s="85">
        <f>AM78+AW78+BG78+BQ78+CA78</f>
        <v>0</v>
      </c>
      <c r="CL78" s="86">
        <f>AN78+AX78+BH78+BR78+CB78</f>
        <v>0</v>
      </c>
      <c r="CM78" s="85">
        <f>AO78+AY78+BI78+BS78+CC78</f>
        <v>0</v>
      </c>
      <c r="CN78" s="85">
        <f>AP78+AZ78+BJ78+BT78+CD78</f>
        <v>0</v>
      </c>
      <c r="CO78" s="85">
        <f>AQ78+BA78+BK78+BU78+CE78</f>
        <v>0</v>
      </c>
      <c r="CP78" s="85">
        <f>AR78+BB78+BL78+BV78+CF78</f>
        <v>0</v>
      </c>
      <c r="CQ78" s="84"/>
    </row>
    <row r="79" spans="1:95" ht="69.75" customHeight="1" x14ac:dyDescent="0.25">
      <c r="A79" s="10" t="s">
        <v>122</v>
      </c>
      <c r="B79" s="92" t="s">
        <v>104</v>
      </c>
      <c r="C79" s="9" t="s">
        <v>121</v>
      </c>
      <c r="D79" s="40" t="s">
        <v>116</v>
      </c>
      <c r="E79" s="91">
        <v>2024</v>
      </c>
      <c r="F79" s="91">
        <v>2024</v>
      </c>
      <c r="G79" s="90" t="s">
        <v>115</v>
      </c>
      <c r="H79" s="86">
        <f>I79/7.08</f>
        <v>4.9999999999999996E-2</v>
      </c>
      <c r="I79" s="86">
        <v>0.35399999999999998</v>
      </c>
      <c r="J79" s="89">
        <v>8.2018000000000004</v>
      </c>
      <c r="K79" s="86">
        <f>L79/7.14</f>
        <v>0</v>
      </c>
      <c r="L79" s="86">
        <v>0</v>
      </c>
      <c r="M79" s="88" t="s">
        <v>115</v>
      </c>
      <c r="N79" s="85">
        <v>0</v>
      </c>
      <c r="O79" s="85">
        <v>0</v>
      </c>
      <c r="P79" s="85">
        <v>0</v>
      </c>
      <c r="Q79" s="85">
        <v>0</v>
      </c>
      <c r="R79" s="85">
        <v>0</v>
      </c>
      <c r="S79" s="85">
        <v>0</v>
      </c>
      <c r="T79" s="86">
        <f>O79+V79</f>
        <v>0.35399999999999998</v>
      </c>
      <c r="U79" s="86">
        <v>0</v>
      </c>
      <c r="V79" s="85">
        <f>Y79+AI79+AS79+BC79+BM79+BW79</f>
        <v>0.35399999999999998</v>
      </c>
      <c r="W79" s="85">
        <f>AI79+AS79+BC79+BM79+BW79</f>
        <v>0.35399999999999998</v>
      </c>
      <c r="X79" s="85">
        <f>AN79+AX79+BH79+CB79+BR79</f>
        <v>0</v>
      </c>
      <c r="Y79" s="85">
        <f>Z79+AA79+AB79+AC79</f>
        <v>0</v>
      </c>
      <c r="Z79" s="85">
        <v>0</v>
      </c>
      <c r="AA79" s="85">
        <v>0</v>
      </c>
      <c r="AB79" s="85">
        <v>0</v>
      </c>
      <c r="AC79" s="85">
        <v>0</v>
      </c>
      <c r="AD79" s="85">
        <f>AE79+AF79+AG79+AH79</f>
        <v>0</v>
      </c>
      <c r="AE79" s="85">
        <v>0</v>
      </c>
      <c r="AF79" s="85">
        <v>0</v>
      </c>
      <c r="AG79" s="85">
        <v>0</v>
      </c>
      <c r="AH79" s="85">
        <v>0</v>
      </c>
      <c r="AI79" s="86">
        <f>AJ79+AK79+AL79+AM79</f>
        <v>0</v>
      </c>
      <c r="AJ79" s="85">
        <v>0</v>
      </c>
      <c r="AK79" s="85">
        <v>0</v>
      </c>
      <c r="AL79" s="85">
        <v>0</v>
      </c>
      <c r="AM79" s="85">
        <v>0</v>
      </c>
      <c r="AN79" s="86">
        <f>AO79+AP79+AQ79+AR79</f>
        <v>0</v>
      </c>
      <c r="AO79" s="85">
        <v>0</v>
      </c>
      <c r="AP79" s="85">
        <v>0</v>
      </c>
      <c r="AQ79" s="62">
        <v>0</v>
      </c>
      <c r="AR79" s="85">
        <v>0</v>
      </c>
      <c r="AS79" s="86">
        <f>AT79+AU79+AV79+AW79</f>
        <v>0</v>
      </c>
      <c r="AT79" s="85">
        <v>0</v>
      </c>
      <c r="AU79" s="85">
        <v>0</v>
      </c>
      <c r="AV79" s="85">
        <v>0</v>
      </c>
      <c r="AW79" s="85">
        <v>0</v>
      </c>
      <c r="AX79" s="86">
        <f>AY79+AZ79+BA79+BB79</f>
        <v>0</v>
      </c>
      <c r="AY79" s="85">
        <v>0</v>
      </c>
      <c r="AZ79" s="85">
        <v>0</v>
      </c>
      <c r="BA79" s="85">
        <v>0</v>
      </c>
      <c r="BB79" s="85">
        <v>0</v>
      </c>
      <c r="BC79" s="86">
        <f>BD79+BE79+BF79+BG79</f>
        <v>0</v>
      </c>
      <c r="BD79" s="85">
        <v>0</v>
      </c>
      <c r="BE79" s="85">
        <v>0</v>
      </c>
      <c r="BF79" s="85">
        <v>0</v>
      </c>
      <c r="BG79" s="85">
        <v>0</v>
      </c>
      <c r="BH79" s="86">
        <f>BI79+BJ79+BK79+BL79</f>
        <v>0</v>
      </c>
      <c r="BI79" s="85">
        <v>0</v>
      </c>
      <c r="BJ79" s="85">
        <v>0</v>
      </c>
      <c r="BK79" s="85">
        <v>0</v>
      </c>
      <c r="BL79" s="85">
        <v>0</v>
      </c>
      <c r="BM79" s="86">
        <f>BN79+BO79+BP79+BQ79</f>
        <v>0</v>
      </c>
      <c r="BN79" s="85">
        <v>0</v>
      </c>
      <c r="BO79" s="85">
        <v>0</v>
      </c>
      <c r="BP79" s="85">
        <v>0</v>
      </c>
      <c r="BQ79" s="85">
        <v>0</v>
      </c>
      <c r="BR79" s="86">
        <v>0</v>
      </c>
      <c r="BS79" s="85">
        <v>0</v>
      </c>
      <c r="BT79" s="85">
        <v>0</v>
      </c>
      <c r="BU79" s="85">
        <v>0</v>
      </c>
      <c r="BV79" s="85">
        <v>0</v>
      </c>
      <c r="BW79" s="86">
        <f>BX79+BY79+BZ79+CA79</f>
        <v>0.35399999999999998</v>
      </c>
      <c r="BX79" s="85">
        <v>0</v>
      </c>
      <c r="BY79" s="85">
        <v>0</v>
      </c>
      <c r="BZ79" s="87">
        <v>0.35399999999999998</v>
      </c>
      <c r="CA79" s="85">
        <v>0</v>
      </c>
      <c r="CB79" s="86">
        <v>0</v>
      </c>
      <c r="CC79" s="85">
        <v>0</v>
      </c>
      <c r="CD79" s="85">
        <v>0</v>
      </c>
      <c r="CE79" s="85">
        <v>0</v>
      </c>
      <c r="CF79" s="85">
        <v>0</v>
      </c>
      <c r="CG79" s="86">
        <f>AI79+BC79+BM79+BW79+AS79</f>
        <v>0.35399999999999998</v>
      </c>
      <c r="CH79" s="85">
        <f>AJ79+AT79+BD79+BN79+BX79</f>
        <v>0</v>
      </c>
      <c r="CI79" s="85">
        <f>AK79+AU79+BE79+BO79+BY79</f>
        <v>0</v>
      </c>
      <c r="CJ79" s="85">
        <f>AL79+AV79+BF79+BP79+BZ79</f>
        <v>0.35399999999999998</v>
      </c>
      <c r="CK79" s="85">
        <f>AM79+AW79+BG79+BQ79+CA79</f>
        <v>0</v>
      </c>
      <c r="CL79" s="86">
        <f>AN79+AX79+BH79+BR79+CB79</f>
        <v>0</v>
      </c>
      <c r="CM79" s="85">
        <f>AO79+AY79+BI79+BS79+CC79</f>
        <v>0</v>
      </c>
      <c r="CN79" s="85">
        <f>AP79+AZ79+BJ79+BT79+CD79</f>
        <v>0</v>
      </c>
      <c r="CO79" s="85">
        <f>AQ79+BA79+BK79+BU79+CE79</f>
        <v>0</v>
      </c>
      <c r="CP79" s="85">
        <f>AR79+BB79+BL79+BV79+CF79</f>
        <v>0</v>
      </c>
      <c r="CQ79" s="84"/>
    </row>
    <row r="80" spans="1:95" ht="60.75" customHeight="1" x14ac:dyDescent="0.25">
      <c r="A80" s="10" t="s">
        <v>120</v>
      </c>
      <c r="B80" s="92" t="s">
        <v>101</v>
      </c>
      <c r="C80" s="9" t="s">
        <v>119</v>
      </c>
      <c r="D80" s="40" t="s">
        <v>116</v>
      </c>
      <c r="E80" s="91">
        <v>2024</v>
      </c>
      <c r="F80" s="91">
        <v>2024</v>
      </c>
      <c r="G80" s="90" t="s">
        <v>115</v>
      </c>
      <c r="H80" s="86">
        <f>I80/7.08</f>
        <v>3.9689265536723167E-2</v>
      </c>
      <c r="I80" s="86">
        <v>0.28100000000000003</v>
      </c>
      <c r="J80" s="89">
        <v>8.2018000000000004</v>
      </c>
      <c r="K80" s="86">
        <f>L80/7.14</f>
        <v>0</v>
      </c>
      <c r="L80" s="86">
        <v>0</v>
      </c>
      <c r="M80" s="88" t="s">
        <v>115</v>
      </c>
      <c r="N80" s="85">
        <v>0</v>
      </c>
      <c r="O80" s="85">
        <v>0</v>
      </c>
      <c r="P80" s="85">
        <v>0</v>
      </c>
      <c r="Q80" s="85">
        <v>0</v>
      </c>
      <c r="R80" s="85">
        <v>0</v>
      </c>
      <c r="S80" s="85">
        <v>0</v>
      </c>
      <c r="T80" s="86">
        <f>O80+V80</f>
        <v>0.28100000000000003</v>
      </c>
      <c r="U80" s="86">
        <v>0</v>
      </c>
      <c r="V80" s="85">
        <f>Y80+AI80+AS80+BC80+BM80+BW80</f>
        <v>0.28100000000000003</v>
      </c>
      <c r="W80" s="85">
        <f>AI80+AS80+BC80+BM80+BW80</f>
        <v>0.28100000000000003</v>
      </c>
      <c r="X80" s="85">
        <f>AN80+AX80+BH80+CB80+BR80</f>
        <v>0</v>
      </c>
      <c r="Y80" s="85">
        <f>Z80+AA80+AB80+AC80</f>
        <v>0</v>
      </c>
      <c r="Z80" s="85">
        <v>0</v>
      </c>
      <c r="AA80" s="85">
        <v>0</v>
      </c>
      <c r="AB80" s="85">
        <v>0</v>
      </c>
      <c r="AC80" s="85">
        <v>0</v>
      </c>
      <c r="AD80" s="85">
        <f>AE80+AF80+AG80+AH80</f>
        <v>0</v>
      </c>
      <c r="AE80" s="85">
        <v>0</v>
      </c>
      <c r="AF80" s="85">
        <v>0</v>
      </c>
      <c r="AG80" s="85">
        <v>0</v>
      </c>
      <c r="AH80" s="85">
        <v>0</v>
      </c>
      <c r="AI80" s="86">
        <f>AJ80+AK80+AL80+AM80</f>
        <v>0</v>
      </c>
      <c r="AJ80" s="85">
        <v>0</v>
      </c>
      <c r="AK80" s="85">
        <v>0</v>
      </c>
      <c r="AL80" s="85">
        <v>0</v>
      </c>
      <c r="AM80" s="85">
        <v>0</v>
      </c>
      <c r="AN80" s="86">
        <f>AO80+AP80+AQ80+AR80</f>
        <v>0</v>
      </c>
      <c r="AO80" s="85">
        <v>0</v>
      </c>
      <c r="AP80" s="85">
        <v>0</v>
      </c>
      <c r="AQ80" s="62">
        <v>0</v>
      </c>
      <c r="AR80" s="85">
        <v>0</v>
      </c>
      <c r="AS80" s="86">
        <f>AT80+AU80+AV80+AW80</f>
        <v>0</v>
      </c>
      <c r="AT80" s="85">
        <v>0</v>
      </c>
      <c r="AU80" s="85">
        <v>0</v>
      </c>
      <c r="AV80" s="85">
        <v>0</v>
      </c>
      <c r="AW80" s="85">
        <v>0</v>
      </c>
      <c r="AX80" s="86">
        <f>AY80+AZ80+BA80+BB80</f>
        <v>0</v>
      </c>
      <c r="AY80" s="85">
        <v>0</v>
      </c>
      <c r="AZ80" s="85">
        <v>0</v>
      </c>
      <c r="BA80" s="85">
        <v>0</v>
      </c>
      <c r="BB80" s="85">
        <v>0</v>
      </c>
      <c r="BC80" s="86">
        <f>BD80+BE80+BF80+BG80</f>
        <v>0</v>
      </c>
      <c r="BD80" s="85">
        <v>0</v>
      </c>
      <c r="BE80" s="85">
        <v>0</v>
      </c>
      <c r="BF80" s="85">
        <v>0</v>
      </c>
      <c r="BG80" s="85">
        <v>0</v>
      </c>
      <c r="BH80" s="86">
        <f>BI80+BJ80+BK80+BL80</f>
        <v>0</v>
      </c>
      <c r="BI80" s="85">
        <v>0</v>
      </c>
      <c r="BJ80" s="85">
        <v>0</v>
      </c>
      <c r="BK80" s="85">
        <v>0</v>
      </c>
      <c r="BL80" s="85">
        <v>0</v>
      </c>
      <c r="BM80" s="86">
        <f>BN80+BO80+BP80+BQ80</f>
        <v>0</v>
      </c>
      <c r="BN80" s="85">
        <v>0</v>
      </c>
      <c r="BO80" s="85">
        <v>0</v>
      </c>
      <c r="BP80" s="85">
        <v>0</v>
      </c>
      <c r="BQ80" s="85">
        <v>0</v>
      </c>
      <c r="BR80" s="86">
        <v>0</v>
      </c>
      <c r="BS80" s="85">
        <v>0</v>
      </c>
      <c r="BT80" s="85">
        <v>0</v>
      </c>
      <c r="BU80" s="85">
        <v>0</v>
      </c>
      <c r="BV80" s="85">
        <v>0</v>
      </c>
      <c r="BW80" s="86">
        <f>BX80+BY80+BZ80+CA80</f>
        <v>0.28100000000000003</v>
      </c>
      <c r="BX80" s="85">
        <v>0</v>
      </c>
      <c r="BY80" s="85">
        <v>0</v>
      </c>
      <c r="BZ80" s="87">
        <v>0.28100000000000003</v>
      </c>
      <c r="CA80" s="85">
        <v>0</v>
      </c>
      <c r="CB80" s="86">
        <v>0</v>
      </c>
      <c r="CC80" s="85">
        <v>0</v>
      </c>
      <c r="CD80" s="85">
        <v>0</v>
      </c>
      <c r="CE80" s="85">
        <v>0</v>
      </c>
      <c r="CF80" s="85">
        <v>0</v>
      </c>
      <c r="CG80" s="86">
        <f>AI80+BC80+BM80+BW80+AS80</f>
        <v>0.28100000000000003</v>
      </c>
      <c r="CH80" s="85">
        <f>AJ80+AT80+BD80+BN80+BX80</f>
        <v>0</v>
      </c>
      <c r="CI80" s="85">
        <f>AK80+AU80+BE80+BO80+BY80</f>
        <v>0</v>
      </c>
      <c r="CJ80" s="85">
        <f>AL80+AV80+BF80+BP80+BZ80</f>
        <v>0.28100000000000003</v>
      </c>
      <c r="CK80" s="85">
        <f>AM80+AW80+BG80+BQ80+CA80</f>
        <v>0</v>
      </c>
      <c r="CL80" s="86">
        <f>AN80+AX80+BH80+BR80+CB80</f>
        <v>0</v>
      </c>
      <c r="CM80" s="85">
        <f>AO80+AY80+BI80+BS80+CC80</f>
        <v>0</v>
      </c>
      <c r="CN80" s="85">
        <f>AP80+AZ80+BJ80+BT80+CD80</f>
        <v>0</v>
      </c>
      <c r="CO80" s="85">
        <f>AQ80+BA80+BK80+BU80+CE80</f>
        <v>0</v>
      </c>
      <c r="CP80" s="85">
        <f>AR80+BB80+BL80+BV80+CF80</f>
        <v>0</v>
      </c>
      <c r="CQ80" s="84"/>
    </row>
    <row r="81" spans="1:95" ht="60.75" customHeight="1" x14ac:dyDescent="0.25">
      <c r="A81" s="10" t="s">
        <v>118</v>
      </c>
      <c r="B81" s="92" t="s">
        <v>98</v>
      </c>
      <c r="C81" s="9" t="s">
        <v>117</v>
      </c>
      <c r="D81" s="40" t="s">
        <v>116</v>
      </c>
      <c r="E81" s="91">
        <v>2024</v>
      </c>
      <c r="F81" s="91">
        <v>2024</v>
      </c>
      <c r="G81" s="90" t="s">
        <v>115</v>
      </c>
      <c r="H81" s="86">
        <f>I81/7.08</f>
        <v>0.40819209039548027</v>
      </c>
      <c r="I81" s="86">
        <v>2.89</v>
      </c>
      <c r="J81" s="89">
        <v>8.2018000000000004</v>
      </c>
      <c r="K81" s="86">
        <v>0</v>
      </c>
      <c r="L81" s="86">
        <v>0</v>
      </c>
      <c r="M81" s="88" t="s">
        <v>115</v>
      </c>
      <c r="N81" s="85">
        <v>0</v>
      </c>
      <c r="O81" s="85">
        <v>0</v>
      </c>
      <c r="P81" s="85">
        <v>0</v>
      </c>
      <c r="Q81" s="85">
        <v>0</v>
      </c>
      <c r="R81" s="85">
        <v>0</v>
      </c>
      <c r="S81" s="85">
        <v>0</v>
      </c>
      <c r="T81" s="86">
        <f>O81+V81</f>
        <v>2.89</v>
      </c>
      <c r="U81" s="86">
        <v>0</v>
      </c>
      <c r="V81" s="85">
        <f>Y81+AI81+AS81+BC81+BM81+BW81</f>
        <v>2.89</v>
      </c>
      <c r="W81" s="85">
        <f>AI81+AS81+BC81+BM81+BW81</f>
        <v>2.89</v>
      </c>
      <c r="X81" s="85">
        <f>AN81+AX81+BH81+CB81+BR81</f>
        <v>0</v>
      </c>
      <c r="Y81" s="85">
        <f>Z81+AA81+AB81+AC81</f>
        <v>0</v>
      </c>
      <c r="Z81" s="85">
        <v>0</v>
      </c>
      <c r="AA81" s="85">
        <v>0</v>
      </c>
      <c r="AB81" s="85">
        <v>0</v>
      </c>
      <c r="AC81" s="85">
        <v>0</v>
      </c>
      <c r="AD81" s="85">
        <f>AE81+AF81+AG81+AH81</f>
        <v>0</v>
      </c>
      <c r="AE81" s="85">
        <v>0</v>
      </c>
      <c r="AF81" s="85">
        <v>0</v>
      </c>
      <c r="AG81" s="85">
        <v>0</v>
      </c>
      <c r="AH81" s="85">
        <v>0</v>
      </c>
      <c r="AI81" s="86">
        <f>AJ81+AK81+AL81+AM81</f>
        <v>0</v>
      </c>
      <c r="AJ81" s="85">
        <v>0</v>
      </c>
      <c r="AK81" s="85">
        <v>0</v>
      </c>
      <c r="AL81" s="85">
        <v>0</v>
      </c>
      <c r="AM81" s="85">
        <v>0</v>
      </c>
      <c r="AN81" s="86">
        <f>AO81+AP81+AQ81+AR81</f>
        <v>0</v>
      </c>
      <c r="AO81" s="85">
        <v>0</v>
      </c>
      <c r="AP81" s="85">
        <v>0</v>
      </c>
      <c r="AQ81" s="62">
        <v>0</v>
      </c>
      <c r="AR81" s="85">
        <v>0</v>
      </c>
      <c r="AS81" s="86">
        <f>AT81+AU81+AV81+AW81</f>
        <v>0</v>
      </c>
      <c r="AT81" s="85">
        <v>0</v>
      </c>
      <c r="AU81" s="85">
        <v>0</v>
      </c>
      <c r="AV81" s="85">
        <v>0</v>
      </c>
      <c r="AW81" s="85">
        <v>0</v>
      </c>
      <c r="AX81" s="86">
        <f>AY81+AZ81+BA81+BB81</f>
        <v>0</v>
      </c>
      <c r="AY81" s="85">
        <v>0</v>
      </c>
      <c r="AZ81" s="85">
        <v>0</v>
      </c>
      <c r="BA81" s="85">
        <v>0</v>
      </c>
      <c r="BB81" s="85">
        <v>0</v>
      </c>
      <c r="BC81" s="86">
        <f>BD81+BE81+BF81+BG81</f>
        <v>0</v>
      </c>
      <c r="BD81" s="85">
        <v>0</v>
      </c>
      <c r="BE81" s="85">
        <v>0</v>
      </c>
      <c r="BF81" s="85">
        <v>0</v>
      </c>
      <c r="BG81" s="85">
        <v>0</v>
      </c>
      <c r="BH81" s="86">
        <f>BI81+BJ81+BK81+BL81</f>
        <v>0</v>
      </c>
      <c r="BI81" s="85">
        <v>0</v>
      </c>
      <c r="BJ81" s="85">
        <v>0</v>
      </c>
      <c r="BK81" s="85">
        <v>0</v>
      </c>
      <c r="BL81" s="85">
        <v>0</v>
      </c>
      <c r="BM81" s="86">
        <f>BN81+BO81+BP81+BQ81</f>
        <v>0</v>
      </c>
      <c r="BN81" s="85">
        <v>0</v>
      </c>
      <c r="BO81" s="85">
        <v>0</v>
      </c>
      <c r="BP81" s="85">
        <v>0</v>
      </c>
      <c r="BQ81" s="85">
        <v>0</v>
      </c>
      <c r="BR81" s="86">
        <v>0</v>
      </c>
      <c r="BS81" s="85">
        <v>0</v>
      </c>
      <c r="BT81" s="85">
        <v>0</v>
      </c>
      <c r="BU81" s="85">
        <v>0</v>
      </c>
      <c r="BV81" s="85">
        <v>0</v>
      </c>
      <c r="BW81" s="86">
        <f>BX81+BY81+BZ81+CA81</f>
        <v>2.89</v>
      </c>
      <c r="BX81" s="85">
        <v>0</v>
      </c>
      <c r="BY81" s="85">
        <v>0</v>
      </c>
      <c r="BZ81" s="87">
        <v>2.89</v>
      </c>
      <c r="CA81" s="85">
        <v>0</v>
      </c>
      <c r="CB81" s="86">
        <v>0</v>
      </c>
      <c r="CC81" s="85">
        <v>0</v>
      </c>
      <c r="CD81" s="85">
        <v>0</v>
      </c>
      <c r="CE81" s="85">
        <v>0</v>
      </c>
      <c r="CF81" s="85">
        <v>0</v>
      </c>
      <c r="CG81" s="86">
        <f>AI81+BC81+BM81+BW81+AS81</f>
        <v>2.89</v>
      </c>
      <c r="CH81" s="85">
        <f>AJ81+AT81+BD81+BN81+BX81</f>
        <v>0</v>
      </c>
      <c r="CI81" s="85">
        <f>AK81+AU81+BE81+BO81+BY81</f>
        <v>0</v>
      </c>
      <c r="CJ81" s="85">
        <f>AL81+AV81+BF81+BP81+BZ81</f>
        <v>2.89</v>
      </c>
      <c r="CK81" s="85">
        <f>AM81+AW81+BG81+BQ81+CA81</f>
        <v>0</v>
      </c>
      <c r="CL81" s="86">
        <f>AN81+AX81+BH81+BR81+CB81</f>
        <v>0</v>
      </c>
      <c r="CM81" s="85">
        <f>AO81+AY81+BI81+BS81+CC81</f>
        <v>0</v>
      </c>
      <c r="CN81" s="85">
        <f>AP81+AZ81+BJ81+BT81+CD81</f>
        <v>0</v>
      </c>
      <c r="CO81" s="85">
        <f>AQ81+BA81+BK81+BU81+CE81</f>
        <v>0</v>
      </c>
      <c r="CP81" s="85">
        <f>AR81+BB81+BL81+BV81+CF81</f>
        <v>0</v>
      </c>
      <c r="CQ81" s="84"/>
    </row>
    <row r="82" spans="1:95" ht="145.5" customHeight="1" x14ac:dyDescent="0.25">
      <c r="A82" s="83" t="s">
        <v>114</v>
      </c>
      <c r="B82" s="83"/>
      <c r="C82" s="83"/>
      <c r="D82" s="83"/>
      <c r="E82" s="83"/>
      <c r="F82" s="83"/>
      <c r="G82" s="83"/>
      <c r="H82" s="83"/>
      <c r="I82" s="83"/>
      <c r="J82" s="83"/>
      <c r="K82" s="83"/>
      <c r="L82" s="83"/>
      <c r="M82" s="83"/>
      <c r="N82" s="83"/>
      <c r="O82" s="83"/>
      <c r="P82" s="83"/>
      <c r="Q82" s="77"/>
      <c r="R82" s="77"/>
      <c r="S82" s="77"/>
      <c r="T82" s="77"/>
      <c r="U82" s="77"/>
      <c r="AB82" s="82"/>
    </row>
    <row r="83" spans="1:95" ht="40.5" customHeight="1" x14ac:dyDescent="0.25">
      <c r="A83" s="81" t="s">
        <v>113</v>
      </c>
      <c r="B83" s="81"/>
      <c r="C83" s="81"/>
      <c r="D83" s="81"/>
      <c r="E83" s="81"/>
      <c r="F83" s="81"/>
      <c r="G83" s="81"/>
      <c r="H83" s="81"/>
      <c r="I83" s="81"/>
      <c r="J83" s="81"/>
      <c r="K83" s="81"/>
      <c r="L83" s="81"/>
      <c r="M83" s="81"/>
      <c r="N83" s="81"/>
      <c r="O83" s="81"/>
      <c r="P83" s="81"/>
      <c r="Q83" s="80"/>
      <c r="R83" s="80"/>
      <c r="S83" s="80"/>
      <c r="T83" s="80"/>
      <c r="U83" s="80"/>
    </row>
    <row r="84" spans="1:95" ht="57.75" customHeight="1" x14ac:dyDescent="0.25">
      <c r="A84" s="81" t="s">
        <v>112</v>
      </c>
      <c r="B84" s="81"/>
      <c r="C84" s="81"/>
      <c r="D84" s="81"/>
      <c r="E84" s="81"/>
      <c r="F84" s="81"/>
      <c r="G84" s="81"/>
      <c r="H84" s="81"/>
      <c r="I84" s="81"/>
      <c r="J84" s="81"/>
      <c r="K84" s="81"/>
      <c r="L84" s="81"/>
      <c r="M84" s="81"/>
      <c r="N84" s="81"/>
      <c r="O84" s="81"/>
      <c r="P84" s="81"/>
      <c r="Q84" s="80"/>
      <c r="R84" s="80"/>
      <c r="S84" s="80"/>
      <c r="T84" s="80"/>
      <c r="U84" s="80"/>
    </row>
    <row r="85" spans="1:95" ht="37.5" customHeight="1" x14ac:dyDescent="0.25">
      <c r="A85" s="81" t="s">
        <v>111</v>
      </c>
      <c r="B85" s="81"/>
      <c r="C85" s="81"/>
      <c r="D85" s="81"/>
      <c r="E85" s="81"/>
      <c r="F85" s="81"/>
      <c r="G85" s="81"/>
      <c r="H85" s="81"/>
      <c r="I85" s="81"/>
      <c r="J85" s="81"/>
      <c r="K85" s="81"/>
      <c r="L85" s="81"/>
      <c r="M85" s="81"/>
      <c r="N85" s="81"/>
      <c r="O85" s="81"/>
      <c r="P85" s="81"/>
      <c r="Q85" s="80"/>
      <c r="R85" s="80"/>
      <c r="S85" s="80"/>
      <c r="T85" s="80"/>
      <c r="U85" s="80"/>
    </row>
    <row r="86" spans="1:95" x14ac:dyDescent="0.25">
      <c r="A86" s="79"/>
      <c r="B86" s="79"/>
      <c r="C86" s="79"/>
      <c r="D86" s="79"/>
      <c r="E86" s="79"/>
      <c r="F86" s="79"/>
      <c r="G86" s="79"/>
      <c r="H86" s="79"/>
      <c r="I86" s="79"/>
      <c r="J86" s="79"/>
      <c r="K86" s="79"/>
      <c r="L86" s="79"/>
      <c r="M86" s="79"/>
      <c r="N86" s="79"/>
      <c r="O86" s="79"/>
      <c r="P86" s="79"/>
      <c r="Q86" s="78"/>
      <c r="R86" s="78"/>
      <c r="S86" s="78"/>
      <c r="T86" s="78"/>
      <c r="U86" s="78">
        <v>0</v>
      </c>
      <c r="V86" s="77"/>
    </row>
    <row r="87" spans="1:95" x14ac:dyDescent="0.25">
      <c r="A87" s="76"/>
      <c r="B87" s="76"/>
      <c r="C87" s="76"/>
      <c r="D87" s="76"/>
      <c r="E87" s="76"/>
      <c r="F87" s="76"/>
      <c r="G87" s="76"/>
      <c r="H87" s="76"/>
      <c r="I87" s="76"/>
      <c r="J87" s="76"/>
      <c r="K87" s="76"/>
      <c r="L87" s="76"/>
      <c r="M87" s="76"/>
      <c r="N87" s="76"/>
      <c r="O87" s="76"/>
      <c r="P87" s="76"/>
    </row>
    <row r="88" spans="1:95" s="2" customFormat="1" x14ac:dyDescent="0.25">
      <c r="B88" s="68" t="s">
        <v>1</v>
      </c>
      <c r="C88" s="68"/>
      <c r="D88" s="68"/>
      <c r="F88" s="75" t="s">
        <v>110</v>
      </c>
      <c r="G88" s="3"/>
      <c r="H88" s="3"/>
      <c r="I88" s="3"/>
      <c r="J88" s="3"/>
      <c r="K88" s="3"/>
      <c r="L88" s="3"/>
      <c r="M88" s="3"/>
      <c r="N88" s="3"/>
      <c r="O88" s="3"/>
      <c r="P88" s="3"/>
      <c r="Q88" s="3"/>
      <c r="R88" s="3"/>
      <c r="S88" s="74"/>
      <c r="T88" s="3"/>
      <c r="U88" s="3"/>
      <c r="Y88" s="73"/>
      <c r="AB88" s="73"/>
      <c r="AC88" s="73"/>
      <c r="AD88" s="73"/>
      <c r="AG88" s="73"/>
      <c r="AH88" s="73"/>
      <c r="AI88" s="73"/>
      <c r="AL88" s="73"/>
      <c r="AM88" s="73"/>
      <c r="AN88" s="73"/>
      <c r="AQ88" s="73"/>
      <c r="AR88" s="73"/>
      <c r="AS88" s="73"/>
      <c r="AV88" s="73"/>
      <c r="AW88" s="73"/>
      <c r="AX88" s="73"/>
      <c r="BA88" s="73"/>
      <c r="BB88" s="73"/>
      <c r="BC88" s="73"/>
      <c r="BF88" s="73"/>
      <c r="BG88" s="73"/>
      <c r="BH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J88" s="73"/>
      <c r="CK88" s="73"/>
      <c r="CL88" s="73"/>
      <c r="CO88" s="73"/>
      <c r="CP88" s="73"/>
    </row>
    <row r="89" spans="1:95" s="2" customFormat="1" ht="15" x14ac:dyDescent="0.25">
      <c r="B89" s="3"/>
      <c r="C89" s="3"/>
      <c r="D89" s="3"/>
      <c r="E89" s="3"/>
      <c r="F89" s="3"/>
      <c r="G89" s="3"/>
      <c r="H89" s="3"/>
      <c r="I89" s="3"/>
      <c r="J89" s="3"/>
      <c r="K89" s="3"/>
      <c r="L89" s="3"/>
      <c r="M89" s="3"/>
      <c r="N89" s="3"/>
      <c r="O89" s="3"/>
      <c r="P89" s="3"/>
      <c r="Q89" s="3"/>
      <c r="R89" s="3"/>
      <c r="S89" s="74"/>
      <c r="T89" s="3"/>
      <c r="U89" s="3"/>
      <c r="Y89" s="73"/>
      <c r="AB89" s="73"/>
      <c r="AC89" s="73"/>
      <c r="AD89" s="73"/>
      <c r="AG89" s="73"/>
      <c r="AH89" s="73"/>
      <c r="AI89" s="73"/>
      <c r="AL89" s="73"/>
      <c r="AM89" s="73"/>
      <c r="AN89" s="73"/>
      <c r="AQ89" s="73"/>
      <c r="AR89" s="73"/>
      <c r="AS89" s="73"/>
      <c r="AV89" s="73"/>
      <c r="AW89" s="73"/>
      <c r="AX89" s="73"/>
      <c r="BA89" s="73"/>
      <c r="BB89" s="73"/>
      <c r="BC89" s="73"/>
      <c r="BF89" s="73"/>
      <c r="BG89" s="73"/>
      <c r="BH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J89" s="73"/>
      <c r="CK89" s="73"/>
      <c r="CL89" s="73"/>
      <c r="CO89" s="73"/>
      <c r="CP89" s="73"/>
    </row>
    <row r="90" spans="1:95" s="2" customFormat="1" ht="15" x14ac:dyDescent="0.25">
      <c r="B90" s="3"/>
      <c r="C90" s="3"/>
      <c r="D90" s="3"/>
      <c r="E90" s="3"/>
      <c r="F90" s="3"/>
      <c r="G90" s="3"/>
      <c r="H90" s="3"/>
      <c r="I90" s="3"/>
      <c r="J90" s="3"/>
      <c r="K90" s="3"/>
      <c r="L90" s="3"/>
      <c r="M90" s="3"/>
      <c r="N90" s="3"/>
      <c r="O90" s="3"/>
      <c r="P90" s="3"/>
      <c r="Q90" s="3"/>
      <c r="R90" s="3"/>
      <c r="S90" s="74"/>
      <c r="T90" s="3"/>
      <c r="U90" s="3"/>
      <c r="Y90" s="73"/>
      <c r="AB90" s="73"/>
      <c r="AC90" s="73"/>
      <c r="AD90" s="73"/>
      <c r="AG90" s="73"/>
      <c r="AH90" s="73"/>
      <c r="AI90" s="73"/>
      <c r="AL90" s="73"/>
      <c r="AM90" s="73"/>
      <c r="AN90" s="73"/>
      <c r="AQ90" s="73"/>
      <c r="AR90" s="73"/>
      <c r="AS90" s="73"/>
      <c r="AV90" s="73"/>
      <c r="AW90" s="73"/>
      <c r="AX90" s="73"/>
      <c r="BA90" s="73"/>
      <c r="BB90" s="73"/>
      <c r="BC90" s="73"/>
      <c r="BF90" s="73"/>
      <c r="BG90" s="73"/>
      <c r="BH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J90" s="73"/>
      <c r="CK90" s="73"/>
      <c r="CL90" s="73"/>
      <c r="CO90" s="73"/>
      <c r="CP90" s="73"/>
    </row>
    <row r="91" spans="1:95" s="2" customFormat="1" ht="15" x14ac:dyDescent="0.25">
      <c r="B91" s="3"/>
      <c r="C91" s="3"/>
      <c r="D91" s="3"/>
      <c r="E91" s="3"/>
      <c r="F91" s="3"/>
      <c r="G91" s="3"/>
      <c r="H91" s="3"/>
      <c r="I91" s="3"/>
      <c r="J91" s="3"/>
      <c r="K91" s="3"/>
      <c r="L91" s="3"/>
      <c r="M91" s="3"/>
      <c r="N91" s="3"/>
      <c r="O91" s="3"/>
      <c r="P91" s="3"/>
      <c r="Q91" s="3"/>
      <c r="R91" s="3"/>
      <c r="S91" s="74"/>
      <c r="T91" s="3"/>
      <c r="U91" s="3"/>
      <c r="Y91" s="73"/>
      <c r="AB91" s="73"/>
      <c r="AC91" s="73"/>
      <c r="AD91" s="73"/>
      <c r="AG91" s="73"/>
      <c r="AH91" s="73"/>
      <c r="AI91" s="73"/>
      <c r="AL91" s="73"/>
      <c r="AM91" s="73"/>
      <c r="AN91" s="73"/>
      <c r="AQ91" s="73"/>
      <c r="AR91" s="73"/>
      <c r="AS91" s="73"/>
      <c r="AV91" s="73"/>
      <c r="AW91" s="73"/>
      <c r="AX91" s="73"/>
      <c r="BA91" s="73"/>
      <c r="BB91" s="73"/>
      <c r="BC91" s="73"/>
      <c r="BF91" s="73"/>
      <c r="BG91" s="73"/>
      <c r="BH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J91" s="73"/>
      <c r="CK91" s="73"/>
      <c r="CL91" s="73"/>
      <c r="CO91" s="73"/>
      <c r="CP91" s="73"/>
    </row>
    <row r="92" spans="1:95" s="2" customFormat="1" x14ac:dyDescent="0.25">
      <c r="B92" s="59" t="s">
        <v>96</v>
      </c>
      <c r="C92" s="59"/>
      <c r="D92" s="4"/>
      <c r="E92" s="4"/>
      <c r="F92" s="4"/>
      <c r="G92" s="4"/>
      <c r="H92" s="4"/>
      <c r="I92" s="4"/>
      <c r="J92" s="4"/>
      <c r="K92" s="4"/>
      <c r="L92" s="3"/>
      <c r="M92" s="3"/>
      <c r="N92" s="3"/>
      <c r="O92" s="3"/>
      <c r="P92" s="3"/>
      <c r="Q92" s="3"/>
      <c r="R92" s="3"/>
      <c r="S92" s="74"/>
      <c r="T92" s="3"/>
      <c r="U92" s="3"/>
      <c r="Y92" s="73"/>
      <c r="AB92" s="73"/>
      <c r="AC92" s="73"/>
      <c r="AD92" s="73"/>
      <c r="AG92" s="73"/>
      <c r="AH92" s="73"/>
      <c r="AI92" s="73"/>
      <c r="AL92" s="73"/>
      <c r="AM92" s="73"/>
      <c r="AN92" s="73"/>
      <c r="AQ92" s="73"/>
      <c r="AR92" s="73"/>
      <c r="AS92" s="73"/>
      <c r="AV92" s="73"/>
      <c r="AW92" s="73"/>
      <c r="AX92" s="73"/>
      <c r="BA92" s="73"/>
      <c r="BB92" s="73"/>
      <c r="BC92" s="73"/>
      <c r="BF92" s="73"/>
      <c r="BG92" s="73"/>
      <c r="BH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J92" s="73"/>
      <c r="CK92" s="73"/>
      <c r="CL92" s="73"/>
      <c r="CO92" s="73"/>
      <c r="CP92" s="73"/>
    </row>
  </sheetData>
  <mergeCells count="49">
    <mergeCell ref="A86:P86"/>
    <mergeCell ref="A87:P87"/>
    <mergeCell ref="P14:S14"/>
    <mergeCell ref="O14:O16"/>
    <mergeCell ref="B88:D88"/>
    <mergeCell ref="A82:P82"/>
    <mergeCell ref="F14:G15"/>
    <mergeCell ref="K15:M15"/>
    <mergeCell ref="P15:Q15"/>
    <mergeCell ref="B14:B16"/>
    <mergeCell ref="D14:D16"/>
    <mergeCell ref="A83:P83"/>
    <mergeCell ref="A84:P84"/>
    <mergeCell ref="A85:P85"/>
    <mergeCell ref="BH15:BL15"/>
    <mergeCell ref="R15:S15"/>
    <mergeCell ref="BM15:BQ15"/>
    <mergeCell ref="BR15:BV15"/>
    <mergeCell ref="BW15:CA15"/>
    <mergeCell ref="CB15:CF15"/>
    <mergeCell ref="CQ14:CQ16"/>
    <mergeCell ref="C14:C16"/>
    <mergeCell ref="A14:A16"/>
    <mergeCell ref="N14:N16"/>
    <mergeCell ref="E14:E16"/>
    <mergeCell ref="CL15:CP15"/>
    <mergeCell ref="AX15:BB15"/>
    <mergeCell ref="H14:M14"/>
    <mergeCell ref="H15:J15"/>
    <mergeCell ref="AS15:AW15"/>
    <mergeCell ref="A4:AH4"/>
    <mergeCell ref="A10:AH10"/>
    <mergeCell ref="A11:AH11"/>
    <mergeCell ref="A12:AH12"/>
    <mergeCell ref="A9:AH9"/>
    <mergeCell ref="A5:AH5"/>
    <mergeCell ref="A6:AH6"/>
    <mergeCell ref="A7:AH7"/>
    <mergeCell ref="A8:AH8"/>
    <mergeCell ref="AD15:AH15"/>
    <mergeCell ref="V14:X15"/>
    <mergeCell ref="T14:U15"/>
    <mergeCell ref="AI14:CP14"/>
    <mergeCell ref="Y14:AH14"/>
    <mergeCell ref="Y15:AC15"/>
    <mergeCell ref="CG15:CK15"/>
    <mergeCell ref="AI15:AM15"/>
    <mergeCell ref="AN15:AR15"/>
    <mergeCell ref="BC15:BG15"/>
  </mergeCells>
  <printOptions horizontalCentered="1"/>
  <pageMargins left="0" right="0" top="0" bottom="0" header="0.31496062992125984" footer="0.31496062992125984"/>
  <pageSetup paperSize="8" scale="10" fitToWidth="2" orientation="landscape" r:id="rId1"/>
  <headerFooter differentFirst="1">
    <oddHeader>&amp;C&amp;P</oddHeader>
  </headerFooter>
  <colBreaks count="1" manualBreakCount="1">
    <brk id="34"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V57"/>
  <sheetViews>
    <sheetView topLeftCell="A13" zoomScale="70" zoomScaleNormal="70" zoomScaleSheetLayoutView="55" workbookViewId="0">
      <pane ySplit="5" topLeftCell="A33" activePane="bottomLeft" state="frozen"/>
      <selection activeCell="A13" sqref="A13"/>
      <selection pane="bottomLeft" activeCell="AC36" sqref="AC36"/>
    </sheetView>
  </sheetViews>
  <sheetFormatPr defaultRowHeight="15.75" x14ac:dyDescent="0.25"/>
  <cols>
    <col min="1" max="1" width="10.875" style="71" customWidth="1"/>
    <col min="2" max="2" width="36.875" style="71" customWidth="1"/>
    <col min="3" max="3" width="15.75" style="71" customWidth="1"/>
    <col min="4" max="4" width="7.625" style="71" customWidth="1"/>
    <col min="5" max="5" width="7.25" style="71" customWidth="1"/>
    <col min="6" max="6" width="13" style="71" customWidth="1"/>
    <col min="7" max="7" width="14.375" style="71" customWidth="1"/>
    <col min="8" max="8" width="16" style="71" customWidth="1"/>
    <col min="9" max="10" width="19" style="71" customWidth="1"/>
    <col min="11" max="11" width="12.875" style="71" customWidth="1"/>
    <col min="12" max="12" width="7.5" style="72" customWidth="1"/>
    <col min="13" max="13" width="9.5" style="72" customWidth="1"/>
    <col min="14" max="14" width="8.75" style="72" customWidth="1"/>
    <col min="15" max="15" width="9.25" style="72" customWidth="1"/>
    <col min="16" max="16" width="7" style="72" customWidth="1"/>
    <col min="17" max="20" width="9.25" style="72" customWidth="1"/>
    <col min="21" max="21" width="11.25" style="72" customWidth="1"/>
    <col min="22" max="22" width="12.375" style="72" customWidth="1"/>
    <col min="23" max="23" width="11.75" style="72" customWidth="1"/>
    <col min="24" max="24" width="12.25" style="72" customWidth="1"/>
    <col min="25" max="25" width="13.75" style="72" customWidth="1"/>
    <col min="26" max="26" width="15.375" style="72" customWidth="1"/>
    <col min="27" max="27" width="15" style="72" customWidth="1"/>
    <col min="28" max="28" width="15.875" style="72" customWidth="1"/>
    <col min="29" max="40" width="16.625" style="72" customWidth="1"/>
    <col min="41" max="41" width="19.5" style="72" customWidth="1"/>
    <col min="42" max="42" width="7.25" style="72" customWidth="1"/>
    <col min="43" max="43" width="9.875" style="72" customWidth="1"/>
    <col min="44" max="44" width="7.125" style="72" customWidth="1"/>
    <col min="45" max="45" width="6" style="71" customWidth="1"/>
    <col min="46" max="46" width="8.375" style="71" customWidth="1"/>
    <col min="47" max="47" width="5.625" style="71" customWidth="1"/>
    <col min="48" max="48" width="7.375" style="71" customWidth="1"/>
    <col min="49" max="49" width="10" style="71" customWidth="1"/>
    <col min="50" max="50" width="7.875" style="71" customWidth="1"/>
    <col min="51" max="51" width="6.75" style="71" customWidth="1"/>
    <col min="52" max="52" width="9" style="71" customWidth="1"/>
    <col min="53" max="53" width="6.125" style="71" customWidth="1"/>
    <col min="54" max="54" width="6.75" style="71" customWidth="1"/>
    <col min="55" max="55" width="9.375" style="71" customWidth="1"/>
    <col min="56" max="56" width="7.375" style="71" customWidth="1"/>
    <col min="57" max="63" width="7.25" style="71" customWidth="1"/>
    <col min="64" max="64" width="8.625" style="71" customWidth="1"/>
    <col min="65" max="65" width="6.125" style="71" customWidth="1"/>
    <col min="66" max="66" width="6.875" style="71" customWidth="1"/>
    <col min="67" max="67" width="9.625" style="71" customWidth="1"/>
    <col min="68" max="68" width="6.75" style="71" customWidth="1"/>
    <col min="69" max="69" width="7.75" style="71" customWidth="1"/>
    <col min="70" max="16384" width="9" style="71"/>
  </cols>
  <sheetData>
    <row r="1" spans="1:74" ht="18.75" x14ac:dyDescent="0.25">
      <c r="A1" s="72"/>
      <c r="B1" s="72"/>
      <c r="C1" s="72"/>
      <c r="D1" s="72"/>
      <c r="E1" s="72"/>
      <c r="F1" s="72"/>
      <c r="G1" s="72"/>
      <c r="H1" s="72"/>
      <c r="I1" s="72"/>
      <c r="J1" s="72"/>
      <c r="K1" s="72"/>
      <c r="AO1" s="211" t="s">
        <v>362</v>
      </c>
      <c r="AS1" s="72"/>
      <c r="AT1" s="72"/>
      <c r="AU1" s="72"/>
      <c r="AV1" s="72"/>
      <c r="AW1" s="72"/>
    </row>
    <row r="2" spans="1:74" ht="18.75" x14ac:dyDescent="0.3">
      <c r="A2" s="72"/>
      <c r="B2" s="72"/>
      <c r="C2" s="72"/>
      <c r="D2" s="72"/>
      <c r="E2" s="72"/>
      <c r="F2" s="72"/>
      <c r="G2" s="72"/>
      <c r="H2" s="72"/>
      <c r="I2" s="72"/>
      <c r="J2" s="72"/>
      <c r="K2" s="72"/>
      <c r="AO2" s="167" t="s">
        <v>317</v>
      </c>
      <c r="AS2" s="72"/>
      <c r="AT2" s="72"/>
      <c r="AU2" s="72"/>
      <c r="AV2" s="72"/>
      <c r="AW2" s="72"/>
    </row>
    <row r="3" spans="1:74" ht="18.75" x14ac:dyDescent="0.3">
      <c r="A3" s="72"/>
      <c r="B3" s="72"/>
      <c r="C3" s="72"/>
      <c r="D3" s="72"/>
      <c r="E3" s="72"/>
      <c r="F3" s="72"/>
      <c r="G3" s="72"/>
      <c r="H3" s="72"/>
      <c r="I3" s="72"/>
      <c r="J3" s="72"/>
      <c r="K3" s="72"/>
      <c r="AN3" s="71"/>
      <c r="AO3" s="167" t="s">
        <v>316</v>
      </c>
      <c r="AS3" s="72"/>
      <c r="AT3" s="72"/>
      <c r="AU3" s="72"/>
      <c r="AV3" s="72"/>
      <c r="AW3" s="72"/>
    </row>
    <row r="4" spans="1:74" ht="18.75" x14ac:dyDescent="0.3">
      <c r="A4" s="173" t="s">
        <v>361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S4" s="72"/>
      <c r="AT4" s="72"/>
      <c r="AU4" s="72"/>
      <c r="AV4" s="72"/>
      <c r="AW4" s="72"/>
    </row>
    <row r="5" spans="1:74" ht="18.75" x14ac:dyDescent="0.3">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row>
    <row r="6" spans="1:74" ht="18.75" x14ac:dyDescent="0.25">
      <c r="A6" s="54" t="s">
        <v>314</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row>
    <row r="7" spans="1:74" x14ac:dyDescent="0.25">
      <c r="A7" s="55" t="s">
        <v>56</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row>
    <row r="8" spans="1:74" ht="18.75" x14ac:dyDescent="0.3">
      <c r="A8" s="72"/>
      <c r="B8" s="72"/>
      <c r="C8" s="72"/>
      <c r="D8" s="72"/>
      <c r="E8" s="72"/>
      <c r="F8" s="72"/>
      <c r="G8" s="72"/>
      <c r="H8" s="72"/>
      <c r="I8" s="72"/>
      <c r="J8" s="72"/>
      <c r="K8" s="72"/>
      <c r="AN8" s="167"/>
      <c r="AS8" s="72"/>
      <c r="AT8" s="72"/>
      <c r="AU8" s="72"/>
      <c r="AV8" s="72"/>
      <c r="AW8" s="72"/>
    </row>
    <row r="9" spans="1:74" ht="18.75" x14ac:dyDescent="0.3">
      <c r="A9" s="57" t="s">
        <v>60</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row>
    <row r="10" spans="1:74" ht="18.75" x14ac:dyDescent="0.3">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row>
    <row r="11" spans="1:74" ht="18.75" x14ac:dyDescent="0.3">
      <c r="A11" s="57" t="str">
        <f>'[2]2'!A11:AH11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x14ac:dyDescent="0.25">
      <c r="A12" s="58" t="s">
        <v>360</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row>
    <row r="13" spans="1:74" ht="15.75" customHeight="1" x14ac:dyDescent="0.25">
      <c r="A13" s="209"/>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8"/>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row>
    <row r="14" spans="1:74" ht="72.75" customHeight="1" x14ac:dyDescent="0.25">
      <c r="A14" s="144" t="s">
        <v>54</v>
      </c>
      <c r="B14" s="144" t="s">
        <v>53</v>
      </c>
      <c r="C14" s="144" t="s">
        <v>52</v>
      </c>
      <c r="D14" s="143" t="s">
        <v>359</v>
      </c>
      <c r="E14" s="143" t="s">
        <v>309</v>
      </c>
      <c r="F14" s="144" t="s">
        <v>358</v>
      </c>
      <c r="G14" s="144"/>
      <c r="H14" s="201" t="s">
        <v>357</v>
      </c>
      <c r="I14" s="201"/>
      <c r="J14" s="155" t="s">
        <v>356</v>
      </c>
      <c r="K14" s="148" t="s">
        <v>355</v>
      </c>
      <c r="L14" s="147"/>
      <c r="M14" s="147"/>
      <c r="N14" s="147"/>
      <c r="O14" s="147"/>
      <c r="P14" s="147"/>
      <c r="Q14" s="147"/>
      <c r="R14" s="147"/>
      <c r="S14" s="147"/>
      <c r="T14" s="146"/>
      <c r="U14" s="148" t="s">
        <v>354</v>
      </c>
      <c r="V14" s="147"/>
      <c r="W14" s="147"/>
      <c r="X14" s="147"/>
      <c r="Y14" s="147"/>
      <c r="Z14" s="146"/>
      <c r="AA14" s="159" t="s">
        <v>353</v>
      </c>
      <c r="AB14" s="157"/>
      <c r="AC14" s="148" t="s">
        <v>352</v>
      </c>
      <c r="AD14" s="147"/>
      <c r="AE14" s="147"/>
      <c r="AF14" s="147"/>
      <c r="AG14" s="147"/>
      <c r="AH14" s="147"/>
      <c r="AI14" s="147"/>
      <c r="AJ14" s="147"/>
      <c r="AK14" s="147"/>
      <c r="AL14" s="147"/>
      <c r="AM14" s="147"/>
      <c r="AN14" s="147"/>
      <c r="AO14" s="207" t="s">
        <v>351</v>
      </c>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row>
    <row r="15" spans="1:74" ht="66" customHeight="1" x14ac:dyDescent="0.25">
      <c r="A15" s="144"/>
      <c r="B15" s="144"/>
      <c r="C15" s="144"/>
      <c r="D15" s="143"/>
      <c r="E15" s="143"/>
      <c r="F15" s="144"/>
      <c r="G15" s="144"/>
      <c r="H15" s="201"/>
      <c r="I15" s="201"/>
      <c r="J15" s="145"/>
      <c r="K15" s="148" t="s">
        <v>278</v>
      </c>
      <c r="L15" s="147"/>
      <c r="M15" s="147"/>
      <c r="N15" s="147"/>
      <c r="O15" s="146"/>
      <c r="P15" s="148" t="s">
        <v>350</v>
      </c>
      <c r="Q15" s="147"/>
      <c r="R15" s="147"/>
      <c r="S15" s="147"/>
      <c r="T15" s="146"/>
      <c r="U15" s="144" t="s">
        <v>349</v>
      </c>
      <c r="V15" s="144"/>
      <c r="W15" s="148" t="s">
        <v>348</v>
      </c>
      <c r="X15" s="146"/>
      <c r="Y15" s="144" t="s">
        <v>347</v>
      </c>
      <c r="Z15" s="144"/>
      <c r="AA15" s="151"/>
      <c r="AB15" s="149"/>
      <c r="AC15" s="206" t="s">
        <v>346</v>
      </c>
      <c r="AD15" s="206"/>
      <c r="AE15" s="206" t="s">
        <v>345</v>
      </c>
      <c r="AF15" s="206"/>
      <c r="AG15" s="206" t="s">
        <v>344</v>
      </c>
      <c r="AH15" s="206"/>
      <c r="AI15" s="206" t="s">
        <v>343</v>
      </c>
      <c r="AJ15" s="206"/>
      <c r="AK15" s="206" t="s">
        <v>342</v>
      </c>
      <c r="AL15" s="206"/>
      <c r="AM15" s="144" t="s">
        <v>341</v>
      </c>
      <c r="AN15" s="201" t="s">
        <v>340</v>
      </c>
      <c r="AO15" s="205"/>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row>
    <row r="16" spans="1:74" ht="135" customHeight="1" x14ac:dyDescent="0.25">
      <c r="A16" s="144"/>
      <c r="B16" s="144"/>
      <c r="C16" s="144"/>
      <c r="D16" s="143"/>
      <c r="E16" s="143"/>
      <c r="F16" s="204" t="s">
        <v>278</v>
      </c>
      <c r="G16" s="204" t="s">
        <v>277</v>
      </c>
      <c r="H16" s="203" t="s">
        <v>284</v>
      </c>
      <c r="I16" s="203" t="s">
        <v>277</v>
      </c>
      <c r="J16" s="133"/>
      <c r="K16" s="134" t="s">
        <v>339</v>
      </c>
      <c r="L16" s="134" t="s">
        <v>338</v>
      </c>
      <c r="M16" s="134" t="s">
        <v>337</v>
      </c>
      <c r="N16" s="202" t="s">
        <v>336</v>
      </c>
      <c r="O16" s="202" t="s">
        <v>335</v>
      </c>
      <c r="P16" s="134" t="s">
        <v>339</v>
      </c>
      <c r="Q16" s="134" t="s">
        <v>338</v>
      </c>
      <c r="R16" s="134" t="s">
        <v>337</v>
      </c>
      <c r="S16" s="202" t="s">
        <v>336</v>
      </c>
      <c r="T16" s="202" t="s">
        <v>335</v>
      </c>
      <c r="U16" s="134" t="s">
        <v>334</v>
      </c>
      <c r="V16" s="134" t="s">
        <v>333</v>
      </c>
      <c r="W16" s="134" t="s">
        <v>334</v>
      </c>
      <c r="X16" s="134" t="s">
        <v>333</v>
      </c>
      <c r="Y16" s="134" t="s">
        <v>334</v>
      </c>
      <c r="Z16" s="134" t="s">
        <v>333</v>
      </c>
      <c r="AA16" s="84" t="s">
        <v>332</v>
      </c>
      <c r="AB16" s="84" t="s">
        <v>331</v>
      </c>
      <c r="AC16" s="84" t="s">
        <v>330</v>
      </c>
      <c r="AD16" s="84" t="s">
        <v>331</v>
      </c>
      <c r="AE16" s="84" t="s">
        <v>330</v>
      </c>
      <c r="AF16" s="84" t="s">
        <v>329</v>
      </c>
      <c r="AG16" s="84" t="s">
        <v>330</v>
      </c>
      <c r="AH16" s="84" t="s">
        <v>329</v>
      </c>
      <c r="AI16" s="84" t="s">
        <v>330</v>
      </c>
      <c r="AJ16" s="84" t="s">
        <v>329</v>
      </c>
      <c r="AK16" s="84" t="s">
        <v>330</v>
      </c>
      <c r="AL16" s="84" t="s">
        <v>329</v>
      </c>
      <c r="AM16" s="144"/>
      <c r="AN16" s="201"/>
      <c r="AO16" s="200"/>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row>
    <row r="17" spans="1:69" ht="19.5" customHeight="1" x14ac:dyDescent="0.25">
      <c r="A17" s="84">
        <v>1</v>
      </c>
      <c r="B17" s="84">
        <v>2</v>
      </c>
      <c r="C17" s="84">
        <v>3</v>
      </c>
      <c r="D17" s="84">
        <v>4</v>
      </c>
      <c r="E17" s="84">
        <v>5</v>
      </c>
      <c r="F17" s="84">
        <v>6</v>
      </c>
      <c r="G17" s="84">
        <v>7</v>
      </c>
      <c r="H17" s="84">
        <v>8</v>
      </c>
      <c r="I17" s="84">
        <v>9</v>
      </c>
      <c r="J17" s="84">
        <v>10</v>
      </c>
      <c r="K17" s="84">
        <v>11</v>
      </c>
      <c r="L17" s="84">
        <v>12</v>
      </c>
      <c r="M17" s="84">
        <v>13</v>
      </c>
      <c r="N17" s="84">
        <v>14</v>
      </c>
      <c r="O17" s="84">
        <v>15</v>
      </c>
      <c r="P17" s="84">
        <v>16</v>
      </c>
      <c r="Q17" s="84">
        <v>17</v>
      </c>
      <c r="R17" s="84">
        <v>18</v>
      </c>
      <c r="S17" s="84">
        <v>19</v>
      </c>
      <c r="T17" s="84">
        <v>20</v>
      </c>
      <c r="U17" s="84">
        <v>21</v>
      </c>
      <c r="V17" s="84">
        <v>22</v>
      </c>
      <c r="W17" s="84">
        <v>23</v>
      </c>
      <c r="X17" s="84">
        <v>24</v>
      </c>
      <c r="Y17" s="84">
        <v>25</v>
      </c>
      <c r="Z17" s="84">
        <v>26</v>
      </c>
      <c r="AA17" s="84">
        <v>27</v>
      </c>
      <c r="AB17" s="84">
        <v>28</v>
      </c>
      <c r="AC17" s="10" t="s">
        <v>328</v>
      </c>
      <c r="AD17" s="10" t="s">
        <v>327</v>
      </c>
      <c r="AE17" s="10" t="s">
        <v>326</v>
      </c>
      <c r="AF17" s="10" t="s">
        <v>325</v>
      </c>
      <c r="AG17" s="10" t="s">
        <v>324</v>
      </c>
      <c r="AH17" s="10" t="s">
        <v>323</v>
      </c>
      <c r="AI17" s="10" t="s">
        <v>322</v>
      </c>
      <c r="AJ17" s="10" t="s">
        <v>321</v>
      </c>
      <c r="AK17" s="10" t="s">
        <v>320</v>
      </c>
      <c r="AL17" s="10" t="s">
        <v>319</v>
      </c>
      <c r="AM17" s="84">
        <v>30</v>
      </c>
      <c r="AN17" s="84">
        <v>31</v>
      </c>
      <c r="AO17" s="84">
        <v>32</v>
      </c>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row>
    <row r="18" spans="1:69" ht="15.75" customHeight="1" x14ac:dyDescent="0.25">
      <c r="A18" s="189" t="str">
        <f>'[2]2'!A18</f>
        <v>0</v>
      </c>
      <c r="B18" s="188" t="str">
        <f>'[2]2'!B18</f>
        <v>ВСЕГО по инвестиционной программе, в том числе:</v>
      </c>
      <c r="C18" s="188">
        <f>'[2]2'!C18</f>
        <v>0</v>
      </c>
      <c r="D18" s="86">
        <f>'[2]2'!D18</f>
        <v>0</v>
      </c>
      <c r="E18" s="86">
        <f>'[2]2'!E18</f>
        <v>0</v>
      </c>
      <c r="F18" s="86">
        <f>'[2]2'!F18</f>
        <v>0</v>
      </c>
      <c r="G18" s="185">
        <f>'[2]2'!G18</f>
        <v>0</v>
      </c>
      <c r="H18" s="86">
        <f>('[2]2'!H18)/1.2</f>
        <v>1.178456633240422</v>
      </c>
      <c r="I18" s="86">
        <f>('[2]2'!BR18)/1.18</f>
        <v>0</v>
      </c>
      <c r="J18" s="198">
        <f>'[2]2'!O18</f>
        <v>0</v>
      </c>
      <c r="K18" s="186">
        <f>L18+M18+N18+O18</f>
        <v>25.984166666666667</v>
      </c>
      <c r="L18" s="86">
        <f>SUM(L19:L21)</f>
        <v>0.97916666666666674</v>
      </c>
      <c r="M18" s="86">
        <f>SUM(M19:M21)</f>
        <v>6.2870000000000008</v>
      </c>
      <c r="N18" s="86">
        <f>SUM(N19:N21)</f>
        <v>14.526666666666667</v>
      </c>
      <c r="O18" s="86">
        <f>SUM(O19:O21)</f>
        <v>4.1913333333333336</v>
      </c>
      <c r="P18" s="199">
        <f>(Q18+R18+S18+T18)</f>
        <v>0</v>
      </c>
      <c r="Q18" s="198">
        <f>SUM(Q20:Q21)</f>
        <v>0</v>
      </c>
      <c r="R18" s="86">
        <f>SUM(R20:R21)</f>
        <v>0</v>
      </c>
      <c r="S18" s="86">
        <f>SUM(S20:S21)</f>
        <v>0</v>
      </c>
      <c r="T18" s="86">
        <f>SUM(T20:T21)</f>
        <v>0</v>
      </c>
      <c r="U18" s="86">
        <f>U19+U20+U21+U22+U23</f>
        <v>0</v>
      </c>
      <c r="V18" s="86">
        <f>V19+V20+V21+V22+V23</f>
        <v>0</v>
      </c>
      <c r="W18" s="86">
        <f>W19+W20+W21+W22+W23</f>
        <v>3.3592394078611534</v>
      </c>
      <c r="X18" s="86">
        <f>X19+X20+X21+X22+X23</f>
        <v>21.935833333333331</v>
      </c>
      <c r="Y18" s="86">
        <f>Y19+Y20+Y21+Y22+Y23</f>
        <v>0</v>
      </c>
      <c r="Z18" s="86">
        <f>Z19+Z20+Z21+Z22+Z23</f>
        <v>0</v>
      </c>
      <c r="AA18" s="86">
        <f>AA19+AA20+AA21+AA22+AA23</f>
        <v>0</v>
      </c>
      <c r="AB18" s="86">
        <f>AB19+AB20+AB21+AB22+AB23</f>
        <v>0</v>
      </c>
      <c r="AC18" s="86">
        <f>AC19+AC20+AC21+AC22+AC23</f>
        <v>5.2608333333333333</v>
      </c>
      <c r="AD18" s="86">
        <f>AD19+AD20+AD21+AD22+AD23</f>
        <v>0</v>
      </c>
      <c r="AE18" s="86">
        <f>AE19+AE20+AE21+AE22+AE23</f>
        <v>5.2600000000000007</v>
      </c>
      <c r="AF18" s="86">
        <f>AF19+AF20+AF21+AF22+AF23</f>
        <v>0</v>
      </c>
      <c r="AG18" s="86">
        <f>AG19+AG20+AG21+AG22+AG23</f>
        <v>5.2166666666666659</v>
      </c>
      <c r="AH18" s="86">
        <f>AH19+AH20+AH21+AH22+AH23</f>
        <v>0</v>
      </c>
      <c r="AI18" s="86">
        <f>AI19+AI20+AI21+AI22+AI23</f>
        <v>4.9883333333333342</v>
      </c>
      <c r="AJ18" s="86">
        <f>AJ19+AJ20+AJ21+AJ22+AJ23</f>
        <v>0</v>
      </c>
      <c r="AK18" s="86">
        <f>AK19+AK20+AK21+AK22+AK23</f>
        <v>3.1224869095138743</v>
      </c>
      <c r="AL18" s="86">
        <f>AL19+AL20+AL21+AL22+AL23</f>
        <v>0</v>
      </c>
      <c r="AM18" s="86">
        <f>AM19+AM20+AM21+AM22</f>
        <v>23.848320242847205</v>
      </c>
      <c r="AN18" s="86">
        <f>AN19+AN20+AN21+AN22+AN23</f>
        <v>0</v>
      </c>
      <c r="AO18" s="183"/>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row>
    <row r="19" spans="1:69" ht="15.75" customHeight="1" x14ac:dyDescent="0.25">
      <c r="A19" s="189" t="str">
        <f>'[2]2'!A19</f>
        <v>0.1</v>
      </c>
      <c r="B19" s="188" t="str">
        <f>'[2]2'!B19</f>
        <v>Технологическое присоединение, всего</v>
      </c>
      <c r="C19" s="188">
        <f>'[2]2'!C19</f>
        <v>0</v>
      </c>
      <c r="D19" s="86">
        <f>'[2]2'!D19</f>
        <v>0</v>
      </c>
      <c r="E19" s="86">
        <f>'[2]2'!E19</f>
        <v>0</v>
      </c>
      <c r="F19" s="86">
        <f>'[2]2'!F19</f>
        <v>0</v>
      </c>
      <c r="G19" s="185">
        <f>'[2]2'!G19</f>
        <v>0</v>
      </c>
      <c r="H19" s="86">
        <f>('[2]2'!H19)/1.2</f>
        <v>0</v>
      </c>
      <c r="I19" s="86">
        <v>0</v>
      </c>
      <c r="J19" s="198">
        <f>'[2]2'!O19</f>
        <v>0</v>
      </c>
      <c r="K19" s="186">
        <f>L19+M19+N19+O19</f>
        <v>0</v>
      </c>
      <c r="L19" s="186">
        <f>M19+N19+O19+P19</f>
        <v>0</v>
      </c>
      <c r="M19" s="186">
        <f>N19+O19+P19+Q19</f>
        <v>0</v>
      </c>
      <c r="N19" s="186">
        <f>O19+P19+Q19+R19</f>
        <v>0</v>
      </c>
      <c r="O19" s="186">
        <f>P19+Q19+R19+S19</f>
        <v>0</v>
      </c>
      <c r="P19" s="199">
        <f>(Q19+R19+S19+T19)/1.18</f>
        <v>0</v>
      </c>
      <c r="Q19" s="199">
        <f>(R19+S19+T19+U19)/1.18</f>
        <v>0</v>
      </c>
      <c r="R19" s="199">
        <f>(S19+T19+U19+V19)/1.18</f>
        <v>0</v>
      </c>
      <c r="S19" s="199">
        <f>(T19+U19+V19+W19)/1.18</f>
        <v>0</v>
      </c>
      <c r="T19" s="199">
        <f>(U19+V19+W19+X19)/1.18</f>
        <v>0</v>
      </c>
      <c r="U19" s="86">
        <f>V19/6.53</f>
        <v>0</v>
      </c>
      <c r="V19" s="86">
        <v>0</v>
      </c>
      <c r="W19" s="185">
        <f>X19/6.53</f>
        <v>0</v>
      </c>
      <c r="X19" s="86">
        <f>('[2]2'!AI19)/1.18</f>
        <v>0</v>
      </c>
      <c r="Y19" s="86">
        <f>Z19/6.53</f>
        <v>0</v>
      </c>
      <c r="Z19" s="86">
        <f>('[2]2'!AN19)/1.18</f>
        <v>0</v>
      </c>
      <c r="AA19" s="86">
        <v>0</v>
      </c>
      <c r="AB19" s="86">
        <v>0</v>
      </c>
      <c r="AC19" s="86">
        <f>('[2]2'!AI19)/1.18</f>
        <v>0</v>
      </c>
      <c r="AD19" s="86">
        <f>('[2]2'!AN19)/1.18</f>
        <v>0</v>
      </c>
      <c r="AE19" s="86">
        <f>('[2]2'!AS19)/1.18</f>
        <v>0</v>
      </c>
      <c r="AF19" s="86">
        <f>'[2]2'!AX19</f>
        <v>0</v>
      </c>
      <c r="AG19" s="86">
        <f>('[2]2'!BC19)/1.18</f>
        <v>0</v>
      </c>
      <c r="AH19" s="86">
        <f>'[2]2'!BH19</f>
        <v>0</v>
      </c>
      <c r="AI19" s="86">
        <f>'[2]2'!BI19</f>
        <v>0</v>
      </c>
      <c r="AJ19" s="86">
        <f>'[2]2'!BJ19</f>
        <v>0</v>
      </c>
      <c r="AK19" s="86">
        <f>'[2]2'!BK19</f>
        <v>0</v>
      </c>
      <c r="AL19" s="86">
        <f>'[2]2'!BL19</f>
        <v>0</v>
      </c>
      <c r="AM19" s="86">
        <f>(AC19+AE19+AG19)/1.18</f>
        <v>0</v>
      </c>
      <c r="AN19" s="86">
        <f>(AD19+AF19+AH19)/1.18</f>
        <v>0</v>
      </c>
      <c r="AO19" s="183"/>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row>
    <row r="20" spans="1:69" ht="31.5" x14ac:dyDescent="0.25">
      <c r="A20" s="189" t="str">
        <f>'[2]2'!A20</f>
        <v>0.2</v>
      </c>
      <c r="B20" s="188" t="str">
        <f>'[2]2'!B20</f>
        <v>Реконструкция, модернизация, техническое перевооружение, всего</v>
      </c>
      <c r="C20" s="188">
        <f>'[2]2'!C20</f>
        <v>0</v>
      </c>
      <c r="D20" s="86">
        <f>'[2]2'!D20</f>
        <v>0</v>
      </c>
      <c r="E20" s="86">
        <f>'[2]2'!E20</f>
        <v>0</v>
      </c>
      <c r="F20" s="86">
        <f>'[2]2'!F20</f>
        <v>0</v>
      </c>
      <c r="G20" s="185">
        <f>'[2]2'!G20</f>
        <v>0</v>
      </c>
      <c r="H20" s="86">
        <f>H24</f>
        <v>4.891314756296083</v>
      </c>
      <c r="I20" s="86">
        <f>('[2]2'!BR20)/1.18</f>
        <v>0</v>
      </c>
      <c r="J20" s="198">
        <f>'[2]2'!O20</f>
        <v>0</v>
      </c>
      <c r="K20" s="186">
        <f>L20+M20+N20+O20</f>
        <v>21.935833333333335</v>
      </c>
      <c r="L20" s="86">
        <f>L24</f>
        <v>0.97916666666666674</v>
      </c>
      <c r="M20" s="86">
        <f>M24</f>
        <v>6.2870000000000008</v>
      </c>
      <c r="N20" s="86">
        <f>N24</f>
        <v>10.478333333333333</v>
      </c>
      <c r="O20" s="185">
        <f>O24</f>
        <v>4.1913333333333336</v>
      </c>
      <c r="P20" s="179">
        <f>(Q20+R20+S20+T20)</f>
        <v>0</v>
      </c>
      <c r="Q20" s="198">
        <f>Q24</f>
        <v>0</v>
      </c>
      <c r="R20" s="86">
        <f>R24</f>
        <v>0</v>
      </c>
      <c r="S20" s="86">
        <f>S24</f>
        <v>0</v>
      </c>
      <c r="T20" s="86">
        <f>T24</f>
        <v>0</v>
      </c>
      <c r="U20" s="86">
        <f>V20/6.53</f>
        <v>0</v>
      </c>
      <c r="V20" s="86">
        <v>0</v>
      </c>
      <c r="W20" s="185">
        <f>X20/6.53</f>
        <v>3.3592394078611534</v>
      </c>
      <c r="X20" s="86">
        <f>X24</f>
        <v>21.935833333333331</v>
      </c>
      <c r="Y20" s="86">
        <f>Z20/6.53</f>
        <v>0</v>
      </c>
      <c r="Z20" s="86">
        <f>Z24</f>
        <v>0</v>
      </c>
      <c r="AA20" s="86">
        <v>0</v>
      </c>
      <c r="AB20" s="86">
        <v>0</v>
      </c>
      <c r="AC20" s="86">
        <f>AC24</f>
        <v>4.74</v>
      </c>
      <c r="AD20" s="86">
        <f>AD24</f>
        <v>0</v>
      </c>
      <c r="AE20" s="86">
        <f>AE24</f>
        <v>4.9916666666666671</v>
      </c>
      <c r="AF20" s="86">
        <f>AF24</f>
        <v>0</v>
      </c>
      <c r="AG20" s="86">
        <f>AG24</f>
        <v>5.0374999999999996</v>
      </c>
      <c r="AH20" s="86">
        <f>AH24</f>
        <v>0</v>
      </c>
      <c r="AI20" s="86">
        <f>AI24</f>
        <v>4.703333333333334</v>
      </c>
      <c r="AJ20" s="86">
        <f>AJ24</f>
        <v>0</v>
      </c>
      <c r="AK20" s="86">
        <f>AK24</f>
        <v>2.4633333333333334</v>
      </c>
      <c r="AL20" s="86">
        <f>AL24</f>
        <v>0</v>
      </c>
      <c r="AM20" s="86">
        <f>AM24</f>
        <v>21.935833333333331</v>
      </c>
      <c r="AN20" s="86">
        <f>AN24</f>
        <v>0</v>
      </c>
      <c r="AO20" s="183"/>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row>
    <row r="21" spans="1:69" x14ac:dyDescent="0.25">
      <c r="A21" s="189" t="str">
        <f>'[2]2'!A21</f>
        <v>0.6</v>
      </c>
      <c r="B21" s="188" t="str">
        <f>'[2]2'!B21</f>
        <v>Прочие инвестиционные проекты, всего</v>
      </c>
      <c r="C21" s="188">
        <f>'[2]2'!C21</f>
        <v>0</v>
      </c>
      <c r="D21" s="86">
        <f>'[2]2'!D21</f>
        <v>0</v>
      </c>
      <c r="E21" s="86">
        <f>'[2]2'!E21</f>
        <v>0</v>
      </c>
      <c r="F21" s="86">
        <f>'[2]2'!F21</f>
        <v>0</v>
      </c>
      <c r="G21" s="185">
        <f>'[2]2'!G21</f>
        <v>0</v>
      </c>
      <c r="H21" s="86">
        <f>H35</f>
        <v>0.57179849340866284</v>
      </c>
      <c r="I21" s="86">
        <f>('[2]2'!BR21)/1.18</f>
        <v>0</v>
      </c>
      <c r="J21" s="198">
        <f>'[2]2'!O21</f>
        <v>0</v>
      </c>
      <c r="K21" s="186">
        <f>L21+M21+N21+O21</f>
        <v>4.0483333333333338</v>
      </c>
      <c r="L21" s="86">
        <f>L35</f>
        <v>0</v>
      </c>
      <c r="M21" s="86">
        <f>M35</f>
        <v>0</v>
      </c>
      <c r="N21" s="86">
        <f>N35</f>
        <v>4.0483333333333338</v>
      </c>
      <c r="O21" s="86">
        <f>O35</f>
        <v>0</v>
      </c>
      <c r="P21" s="86">
        <f>P35</f>
        <v>0</v>
      </c>
      <c r="Q21" s="86">
        <f>Q35</f>
        <v>0</v>
      </c>
      <c r="R21" s="86">
        <f>R35</f>
        <v>0</v>
      </c>
      <c r="S21" s="86">
        <f>S35</f>
        <v>0</v>
      </c>
      <c r="T21" s="86">
        <f>T35</f>
        <v>0</v>
      </c>
      <c r="U21" s="86">
        <f>U35</f>
        <v>0</v>
      </c>
      <c r="V21" s="86">
        <f>V35</f>
        <v>0</v>
      </c>
      <c r="W21" s="86">
        <f>W35</f>
        <v>0</v>
      </c>
      <c r="X21" s="86">
        <f>X35</f>
        <v>0</v>
      </c>
      <c r="Y21" s="86">
        <f>Y35</f>
        <v>0</v>
      </c>
      <c r="Z21" s="86">
        <f>Z35</f>
        <v>0</v>
      </c>
      <c r="AA21" s="86">
        <f>AA35</f>
        <v>0</v>
      </c>
      <c r="AB21" s="86">
        <f>AB35</f>
        <v>0</v>
      </c>
      <c r="AC21" s="86">
        <f>AC35</f>
        <v>0.52083333333333337</v>
      </c>
      <c r="AD21" s="86">
        <f>AD35</f>
        <v>0</v>
      </c>
      <c r="AE21" s="86">
        <f>AE35</f>
        <v>0.26833333333333337</v>
      </c>
      <c r="AF21" s="86">
        <f>AF35</f>
        <v>0</v>
      </c>
      <c r="AG21" s="86">
        <f>AG35</f>
        <v>0.17916666666666667</v>
      </c>
      <c r="AH21" s="86">
        <f>AH35</f>
        <v>0</v>
      </c>
      <c r="AI21" s="86">
        <f>AI35</f>
        <v>0.28500000000000003</v>
      </c>
      <c r="AJ21" s="86">
        <f>AJ35</f>
        <v>0</v>
      </c>
      <c r="AK21" s="86">
        <f>AK35</f>
        <v>0.65915357618054116</v>
      </c>
      <c r="AL21" s="86">
        <f>AL35</f>
        <v>0</v>
      </c>
      <c r="AM21" s="86">
        <f>AM35</f>
        <v>1.9124869095138746</v>
      </c>
      <c r="AN21" s="86">
        <f>AN35</f>
        <v>0</v>
      </c>
      <c r="AO21" s="183"/>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row>
    <row r="22" spans="1:69" ht="31.5" x14ac:dyDescent="0.25">
      <c r="A22" s="189">
        <f>'[2]2'!A22</f>
        <v>0</v>
      </c>
      <c r="B22" s="188" t="str">
        <f>'[2]2'!B22</f>
        <v>Технологическое присоединение, всего, в том числе:</v>
      </c>
      <c r="C22" s="188">
        <f>'[2]2'!C22</f>
        <v>0</v>
      </c>
      <c r="D22" s="86">
        <f>'[2]2'!D22</f>
        <v>0</v>
      </c>
      <c r="E22" s="86">
        <f>'[2]2'!E22</f>
        <v>0</v>
      </c>
      <c r="F22" s="86">
        <f>'[2]2'!F22</f>
        <v>0</v>
      </c>
      <c r="G22" s="185">
        <f>'[2]2'!G22</f>
        <v>0</v>
      </c>
      <c r="H22" s="86">
        <f>('[2]2'!H22)/1.2</f>
        <v>0</v>
      </c>
      <c r="I22" s="86">
        <v>0</v>
      </c>
      <c r="J22" s="198">
        <f>'[2]2'!O22</f>
        <v>0</v>
      </c>
      <c r="K22" s="186">
        <f>L22+M22+N22+O22</f>
        <v>0</v>
      </c>
      <c r="L22" s="186">
        <f>M22+N22+O22+P22</f>
        <v>0</v>
      </c>
      <c r="M22" s="186">
        <f>N22+O22+P22+Q22</f>
        <v>0</v>
      </c>
      <c r="N22" s="186">
        <f>O22+P22+Q22+R22</f>
        <v>0</v>
      </c>
      <c r="O22" s="186">
        <f>P22+Q22+R22+S22</f>
        <v>0</v>
      </c>
      <c r="P22" s="186">
        <f>Q22+R22+S22+T22</f>
        <v>0</v>
      </c>
      <c r="Q22" s="186">
        <f>R22+S22+T22+U22</f>
        <v>0</v>
      </c>
      <c r="R22" s="186">
        <f>S22+T22+U22+V22</f>
        <v>0</v>
      </c>
      <c r="S22" s="186">
        <f>T22+U22+V22+W22</f>
        <v>0</v>
      </c>
      <c r="T22" s="186">
        <f>U22+V22+W22+X22</f>
        <v>0</v>
      </c>
      <c r="U22" s="86">
        <f>V22/6.53</f>
        <v>0</v>
      </c>
      <c r="V22" s="86">
        <v>0</v>
      </c>
      <c r="W22" s="185">
        <f>X22/6.53</f>
        <v>0</v>
      </c>
      <c r="X22" s="86">
        <f>('[2]2'!AI22)/1.18</f>
        <v>0</v>
      </c>
      <c r="Y22" s="86">
        <f>Z22/6.53</f>
        <v>0</v>
      </c>
      <c r="Z22" s="86">
        <f>('[2]2'!AN22)/1.18</f>
        <v>0</v>
      </c>
      <c r="AA22" s="86">
        <v>0</v>
      </c>
      <c r="AB22" s="86">
        <v>0</v>
      </c>
      <c r="AC22" s="86">
        <f>('[2]2'!AI22)/1.18</f>
        <v>0</v>
      </c>
      <c r="AD22" s="86">
        <f>('[2]2'!AN22)/1.18</f>
        <v>0</v>
      </c>
      <c r="AE22" s="86">
        <f>('[2]2'!AS22)/1.18</f>
        <v>0</v>
      </c>
      <c r="AF22" s="86">
        <v>0</v>
      </c>
      <c r="AG22" s="86">
        <v>0</v>
      </c>
      <c r="AH22" s="86">
        <f>'[2]2'!BH22</f>
        <v>0</v>
      </c>
      <c r="AI22" s="86">
        <f>'[2]2'!BI22</f>
        <v>0</v>
      </c>
      <c r="AJ22" s="86">
        <f>'[2]2'!BJ22</f>
        <v>0</v>
      </c>
      <c r="AK22" s="86">
        <f>'[2]2'!BK22</f>
        <v>0</v>
      </c>
      <c r="AL22" s="86">
        <f>'[2]2'!BL22</f>
        <v>0</v>
      </c>
      <c r="AM22" s="86">
        <v>0</v>
      </c>
      <c r="AN22" s="86">
        <f>(AD22+AF22+AH22)/1.18</f>
        <v>0</v>
      </c>
      <c r="AO22" s="183"/>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row>
    <row r="23" spans="1:69" ht="33" customHeight="1" x14ac:dyDescent="0.25">
      <c r="A23" s="189">
        <f>'[2]2'!A23</f>
        <v>0</v>
      </c>
      <c r="B23" s="188" t="str">
        <f>'[2]2'!B23</f>
        <v>Республика Марий Эл</v>
      </c>
      <c r="C23" s="188"/>
      <c r="D23" s="86"/>
      <c r="E23" s="86"/>
      <c r="F23" s="86"/>
      <c r="G23" s="185"/>
      <c r="H23" s="86"/>
      <c r="I23" s="86"/>
      <c r="J23" s="198"/>
      <c r="K23" s="186"/>
      <c r="L23" s="186"/>
      <c r="M23" s="186"/>
      <c r="N23" s="186"/>
      <c r="O23" s="186"/>
      <c r="P23" s="186"/>
      <c r="Q23" s="186"/>
      <c r="R23" s="186"/>
      <c r="S23" s="186"/>
      <c r="T23" s="186"/>
      <c r="U23" s="86"/>
      <c r="V23" s="86"/>
      <c r="W23" s="185"/>
      <c r="X23" s="86"/>
      <c r="Y23" s="86"/>
      <c r="Z23" s="86"/>
      <c r="AA23" s="86"/>
      <c r="AB23" s="86"/>
      <c r="AC23" s="86"/>
      <c r="AD23" s="86"/>
      <c r="AE23" s="86"/>
      <c r="AF23" s="86"/>
      <c r="AG23" s="86"/>
      <c r="AH23" s="86"/>
      <c r="AI23" s="86"/>
      <c r="AJ23" s="86"/>
      <c r="AK23" s="86"/>
      <c r="AL23" s="86"/>
      <c r="AM23" s="86"/>
      <c r="AN23" s="86"/>
      <c r="AO23" s="183"/>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row>
    <row r="24" spans="1:69" ht="31.5" customHeight="1" x14ac:dyDescent="0.25">
      <c r="A24" s="189" t="str">
        <f>'[2]2'!A24</f>
        <v>1.2.2</v>
      </c>
      <c r="B24" s="188" t="str">
        <f>'[2]2'!B24</f>
        <v>Реконструкция, модернизация, техническое перевооружение линий электропередачи, всего, в том числе:</v>
      </c>
      <c r="C24" s="188">
        <f>'[2]2'!C24</f>
        <v>0</v>
      </c>
      <c r="D24" s="86">
        <f>'[2]2'!D24</f>
        <v>0</v>
      </c>
      <c r="E24" s="86">
        <f>'[2]2'!E24</f>
        <v>0</v>
      </c>
      <c r="F24" s="86">
        <f>'[2]2'!F24</f>
        <v>0</v>
      </c>
      <c r="G24" s="185">
        <f>'[2]2'!G24</f>
        <v>0</v>
      </c>
      <c r="H24" s="86">
        <f>H25</f>
        <v>4.891314756296083</v>
      </c>
      <c r="I24" s="86">
        <f>I25</f>
        <v>0</v>
      </c>
      <c r="J24" s="86">
        <f>J25</f>
        <v>0</v>
      </c>
      <c r="K24" s="86">
        <f>K25</f>
        <v>21.935833333333331</v>
      </c>
      <c r="L24" s="86">
        <f>L25</f>
        <v>0.97916666666666674</v>
      </c>
      <c r="M24" s="86">
        <f>M25</f>
        <v>6.2870000000000008</v>
      </c>
      <c r="N24" s="86">
        <f>N25</f>
        <v>10.478333333333333</v>
      </c>
      <c r="O24" s="86">
        <f>O25</f>
        <v>4.1913333333333336</v>
      </c>
      <c r="P24" s="86">
        <f>P25</f>
        <v>0</v>
      </c>
      <c r="Q24" s="86">
        <f>Q25</f>
        <v>0</v>
      </c>
      <c r="R24" s="86">
        <f>R25</f>
        <v>0</v>
      </c>
      <c r="S24" s="86">
        <f>S25</f>
        <v>0</v>
      </c>
      <c r="T24" s="86">
        <f>T25</f>
        <v>0</v>
      </c>
      <c r="U24" s="86">
        <f>U25</f>
        <v>0</v>
      </c>
      <c r="V24" s="86">
        <f>V25</f>
        <v>0</v>
      </c>
      <c r="W24" s="86">
        <f>W25</f>
        <v>3.0982815442561207</v>
      </c>
      <c r="X24" s="86">
        <f>X25</f>
        <v>21.935833333333331</v>
      </c>
      <c r="Y24" s="86">
        <f>Y25</f>
        <v>0</v>
      </c>
      <c r="Z24" s="86">
        <f>Z25</f>
        <v>0</v>
      </c>
      <c r="AA24" s="86">
        <f>AA25</f>
        <v>0</v>
      </c>
      <c r="AB24" s="86">
        <f>AB25</f>
        <v>0</v>
      </c>
      <c r="AC24" s="86">
        <f>AC25</f>
        <v>4.74</v>
      </c>
      <c r="AD24" s="86">
        <f>AD25</f>
        <v>0</v>
      </c>
      <c r="AE24" s="86">
        <f>AE25</f>
        <v>4.9916666666666671</v>
      </c>
      <c r="AF24" s="86">
        <f>AF25</f>
        <v>0</v>
      </c>
      <c r="AG24" s="86">
        <f>AG25</f>
        <v>5.0374999999999996</v>
      </c>
      <c r="AH24" s="86">
        <f>AH25</f>
        <v>0</v>
      </c>
      <c r="AI24" s="86">
        <f>AI25</f>
        <v>4.703333333333334</v>
      </c>
      <c r="AJ24" s="86">
        <f>AJ25</f>
        <v>0</v>
      </c>
      <c r="AK24" s="86">
        <f>AK25</f>
        <v>2.4633333333333334</v>
      </c>
      <c r="AL24" s="86">
        <f>AL25</f>
        <v>0</v>
      </c>
      <c r="AM24" s="86">
        <f>AM25</f>
        <v>21.935833333333331</v>
      </c>
      <c r="AN24" s="86">
        <f>AN25</f>
        <v>0</v>
      </c>
      <c r="AO24" s="183"/>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row>
    <row r="25" spans="1:69" ht="37.5" customHeight="1" x14ac:dyDescent="0.25">
      <c r="A25" s="189" t="str">
        <f>'[2]2'!A25</f>
        <v>1.2.2.1</v>
      </c>
      <c r="B25" s="188" t="str">
        <f>'[2]2'!B25</f>
        <v>Реконструкция линий электропередачи, всего, в том числе:</v>
      </c>
      <c r="C25" s="188">
        <f>'[2]2'!C25</f>
        <v>0</v>
      </c>
      <c r="D25" s="86">
        <f>'[2]2'!D25</f>
        <v>0</v>
      </c>
      <c r="E25" s="86">
        <f>'[2]2'!E25</f>
        <v>0</v>
      </c>
      <c r="F25" s="86">
        <f>'[2]2'!F25</f>
        <v>0</v>
      </c>
      <c r="G25" s="185">
        <f>'[2]2'!G25</f>
        <v>0</v>
      </c>
      <c r="H25" s="86">
        <f>SUM(H26:H34)</f>
        <v>4.891314756296083</v>
      </c>
      <c r="I25" s="86">
        <f>SUM(I26:I34)</f>
        <v>0</v>
      </c>
      <c r="J25" s="86">
        <f>SUM(J26:J34)</f>
        <v>0</v>
      </c>
      <c r="K25" s="86">
        <f>SUM(K26:K34)</f>
        <v>21.935833333333331</v>
      </c>
      <c r="L25" s="86">
        <f>SUM(L26:L34)</f>
        <v>0.97916666666666674</v>
      </c>
      <c r="M25" s="86">
        <f>SUM(M26:M34)</f>
        <v>6.2870000000000008</v>
      </c>
      <c r="N25" s="86">
        <f>SUM(N26:N34)</f>
        <v>10.478333333333333</v>
      </c>
      <c r="O25" s="86">
        <f>SUM(O26:O34)</f>
        <v>4.1913333333333336</v>
      </c>
      <c r="P25" s="86">
        <f>SUM(P26:P34)</f>
        <v>0</v>
      </c>
      <c r="Q25" s="86">
        <f>SUM(Q26:Q34)</f>
        <v>0</v>
      </c>
      <c r="R25" s="86">
        <f>SUM(R26:R34)</f>
        <v>0</v>
      </c>
      <c r="S25" s="86">
        <f>SUM(S26:S34)</f>
        <v>0</v>
      </c>
      <c r="T25" s="86">
        <f>SUM(T26:T34)</f>
        <v>0</v>
      </c>
      <c r="U25" s="86">
        <f>SUM(U26:U34)</f>
        <v>0</v>
      </c>
      <c r="V25" s="86">
        <f>SUM(V26:V34)</f>
        <v>0</v>
      </c>
      <c r="W25" s="86">
        <f>SUM(W26:W34)</f>
        <v>3.0982815442561207</v>
      </c>
      <c r="X25" s="86">
        <f>SUM(X26:X34)</f>
        <v>21.935833333333331</v>
      </c>
      <c r="Y25" s="86">
        <f>SUM(Y26:Y34)</f>
        <v>0</v>
      </c>
      <c r="Z25" s="86">
        <f>SUM(Z26:Z34)</f>
        <v>0</v>
      </c>
      <c r="AA25" s="86">
        <f>SUM(AA26:AA34)</f>
        <v>0</v>
      </c>
      <c r="AB25" s="86">
        <f>SUM(AB26:AB34)</f>
        <v>0</v>
      </c>
      <c r="AC25" s="86">
        <f>SUM(AC26:AC34)</f>
        <v>4.74</v>
      </c>
      <c r="AD25" s="86">
        <f>SUM(AD26:AD34)</f>
        <v>0</v>
      </c>
      <c r="AE25" s="86">
        <f>SUM(AE26:AE34)</f>
        <v>4.9916666666666671</v>
      </c>
      <c r="AF25" s="86">
        <f>SUM(AF26:AF34)</f>
        <v>0</v>
      </c>
      <c r="AG25" s="86">
        <f>SUM(AG26:AG34)</f>
        <v>5.0374999999999996</v>
      </c>
      <c r="AH25" s="86">
        <f>SUM(AH26:AH34)</f>
        <v>0</v>
      </c>
      <c r="AI25" s="86">
        <f>SUM(AI26:AI34)</f>
        <v>4.703333333333334</v>
      </c>
      <c r="AJ25" s="86">
        <f>SUM(AJ26:AJ34)</f>
        <v>0</v>
      </c>
      <c r="AK25" s="86">
        <f>SUM(AK26:AK34)</f>
        <v>2.4633333333333334</v>
      </c>
      <c r="AL25" s="86">
        <f>SUM(AL26:AL34)</f>
        <v>0</v>
      </c>
      <c r="AM25" s="86">
        <f>SUM(AM26:AM34)</f>
        <v>21.935833333333331</v>
      </c>
      <c r="AN25" s="86">
        <f>SUM(AN26:AN34)</f>
        <v>0</v>
      </c>
      <c r="AO25" s="183"/>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row>
    <row r="26" spans="1:69" ht="150.75" customHeight="1" x14ac:dyDescent="0.25">
      <c r="A26" s="122" t="s">
        <v>7</v>
      </c>
      <c r="B26" s="195"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6" s="62" t="s">
        <v>78</v>
      </c>
      <c r="D26" s="84" t="str">
        <f>'[2]2'!D26</f>
        <v>С</v>
      </c>
      <c r="E26" s="84">
        <v>2014</v>
      </c>
      <c r="F26" s="120">
        <v>2022</v>
      </c>
      <c r="G26" s="192"/>
      <c r="H26" s="85">
        <f>31.424/7.08/1.18</f>
        <v>3.7613712534712245</v>
      </c>
      <c r="I26" s="85">
        <f>('[2]2'!BR26)/1.18</f>
        <v>0</v>
      </c>
      <c r="J26" s="191">
        <f>'[2]2'!O26</f>
        <v>0</v>
      </c>
      <c r="K26" s="181">
        <f>L26+M26+N26+O26</f>
        <v>13.935833333333335</v>
      </c>
      <c r="L26" s="85">
        <v>0</v>
      </c>
      <c r="M26" s="85">
        <f>AM26*0.3</f>
        <v>4.1807500000000006</v>
      </c>
      <c r="N26" s="85">
        <f>AM26*0.5</f>
        <v>6.9679166666666674</v>
      </c>
      <c r="O26" s="85">
        <f>AM26*0.2</f>
        <v>2.7871666666666672</v>
      </c>
      <c r="P26" s="190">
        <f>(Q26+R26+S26+T26)</f>
        <v>0</v>
      </c>
      <c r="Q26" s="85">
        <v>0</v>
      </c>
      <c r="R26" s="85">
        <f>AN26*0.3</f>
        <v>0</v>
      </c>
      <c r="S26" s="85">
        <f>AN26*0.5</f>
        <v>0</v>
      </c>
      <c r="T26" s="85">
        <f>AN26*0.2</f>
        <v>0</v>
      </c>
      <c r="U26" s="85">
        <f>AA26</f>
        <v>0</v>
      </c>
      <c r="V26" s="85">
        <f>AB26</f>
        <v>0</v>
      </c>
      <c r="W26" s="178">
        <f>X26/7.08</f>
        <v>1.9683380414312619</v>
      </c>
      <c r="X26" s="85">
        <f>AC26+AE26+AG26+AI26+AK26</f>
        <v>13.935833333333335</v>
      </c>
      <c r="Y26" s="85">
        <f>Z26/6.53</f>
        <v>0</v>
      </c>
      <c r="Z26" s="85">
        <f>('[2]2'!AX26)/1.18</f>
        <v>0</v>
      </c>
      <c r="AA26" s="85">
        <v>0</v>
      </c>
      <c r="AB26" s="85">
        <f>Z26</f>
        <v>0</v>
      </c>
      <c r="AC26" s="184">
        <f>5.688/1.2</f>
        <v>4.74</v>
      </c>
      <c r="AD26" s="85">
        <f>('[2]2'!AN26)/1.18</f>
        <v>0</v>
      </c>
      <c r="AE26" s="184">
        <f>5.99/1.2</f>
        <v>4.9916666666666671</v>
      </c>
      <c r="AF26" s="85">
        <f>'[2]2'!AX26/1.18</f>
        <v>0</v>
      </c>
      <c r="AG26" s="184">
        <f>5.045/1.2</f>
        <v>4.2041666666666666</v>
      </c>
      <c r="AH26" s="85">
        <f>'[2]2'!BH26/1.18</f>
        <v>0</v>
      </c>
      <c r="AI26" s="85">
        <f>'[2]2'!BI26/1.18</f>
        <v>0</v>
      </c>
      <c r="AJ26" s="85">
        <f>'[2]2'!BJ26/1.18</f>
        <v>0</v>
      </c>
      <c r="AK26" s="85">
        <f>'[2]2'!BK26/1.18</f>
        <v>0</v>
      </c>
      <c r="AL26" s="85">
        <f>'[2]2'!BL26/1.18</f>
        <v>0</v>
      </c>
      <c r="AM26" s="85">
        <f>(AC26+AE26+AG26+AI26+AK26)</f>
        <v>13.935833333333335</v>
      </c>
      <c r="AN26" s="85">
        <f>(AD26+AF26+AH26)</f>
        <v>0</v>
      </c>
      <c r="AO26" s="183"/>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row>
    <row r="27" spans="1:69" ht="120" customHeight="1" x14ac:dyDescent="0.25">
      <c r="A27" s="122" t="s">
        <v>77</v>
      </c>
      <c r="B27" s="197" t="s">
        <v>76</v>
      </c>
      <c r="C27" s="62" t="s">
        <v>75</v>
      </c>
      <c r="D27" s="85" t="str">
        <f>'[2]2'!D27</f>
        <v>П</v>
      </c>
      <c r="E27" s="120">
        <v>2022</v>
      </c>
      <c r="F27" s="120">
        <v>2022</v>
      </c>
      <c r="G27" s="178" t="str">
        <f>'[2]2'!G27</f>
        <v>нд</v>
      </c>
      <c r="H27" s="85">
        <f>K27/7.08</f>
        <v>0.11770244821092279</v>
      </c>
      <c r="I27" s="85">
        <v>0</v>
      </c>
      <c r="J27" s="191">
        <f>'[2]2'!O27</f>
        <v>0</v>
      </c>
      <c r="K27" s="181">
        <f>L27+M27+N27+O27</f>
        <v>0.83333333333333337</v>
      </c>
      <c r="L27" s="85">
        <f>AM27</f>
        <v>0.83333333333333337</v>
      </c>
      <c r="M27" s="85">
        <v>0</v>
      </c>
      <c r="N27" s="85">
        <v>0</v>
      </c>
      <c r="O27" s="85">
        <v>0</v>
      </c>
      <c r="P27" s="85">
        <v>0</v>
      </c>
      <c r="Q27" s="85">
        <f>SUM(Q28:Q32)</f>
        <v>0</v>
      </c>
      <c r="R27" s="85">
        <f>SUM(R28:R32)</f>
        <v>0</v>
      </c>
      <c r="S27" s="85">
        <f>SUM(S28:S35)</f>
        <v>0</v>
      </c>
      <c r="T27" s="85">
        <f>SUM(T28:T32)</f>
        <v>0</v>
      </c>
      <c r="U27" s="85">
        <f>AA27</f>
        <v>0</v>
      </c>
      <c r="V27" s="85">
        <f>AB27</f>
        <v>0</v>
      </c>
      <c r="W27" s="178">
        <f>X27/7.08</f>
        <v>0.11770244821092279</v>
      </c>
      <c r="X27" s="85">
        <f>AC27+AE27+AG27+AI27+AK27</f>
        <v>0.83333333333333337</v>
      </c>
      <c r="Y27" s="85">
        <v>0</v>
      </c>
      <c r="Z27" s="85">
        <v>0</v>
      </c>
      <c r="AA27" s="85">
        <f>SUM(AA28:AA35)</f>
        <v>0</v>
      </c>
      <c r="AB27" s="85">
        <f>SUM(AB28:AB35)</f>
        <v>0</v>
      </c>
      <c r="AC27" s="85">
        <v>0</v>
      </c>
      <c r="AD27" s="85">
        <v>0</v>
      </c>
      <c r="AE27" s="85">
        <v>0</v>
      </c>
      <c r="AF27" s="85">
        <v>0</v>
      </c>
      <c r="AG27" s="87">
        <f>1/1.2</f>
        <v>0.83333333333333337</v>
      </c>
      <c r="AH27" s="85">
        <v>0</v>
      </c>
      <c r="AI27" s="85">
        <f>'[2]2'!BI27/1.18</f>
        <v>0</v>
      </c>
      <c r="AJ27" s="85">
        <f>'[2]2'!BJ27/1.18</f>
        <v>0</v>
      </c>
      <c r="AK27" s="85">
        <f>'[2]2'!BK27/1.18</f>
        <v>0</v>
      </c>
      <c r="AL27" s="85">
        <f>'[2]2'!BL27/1.18</f>
        <v>0</v>
      </c>
      <c r="AM27" s="85">
        <f>(AC27+AE27+AG27+AI27+AK27)</f>
        <v>0.83333333333333337</v>
      </c>
      <c r="AN27" s="85">
        <f>(AD27+AF27+AH27)</f>
        <v>0</v>
      </c>
      <c r="AO27" s="183"/>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row>
    <row r="28" spans="1:69" ht="114.75" customHeight="1" x14ac:dyDescent="0.25">
      <c r="A28" s="122" t="s">
        <v>169</v>
      </c>
      <c r="B28" s="196" t="s">
        <v>93</v>
      </c>
      <c r="C28" s="62" t="s">
        <v>92</v>
      </c>
      <c r="D28" s="84" t="str">
        <f>'[2]2'!D28</f>
        <v>С</v>
      </c>
      <c r="E28" s="120">
        <v>2023</v>
      </c>
      <c r="F28" s="120">
        <v>2023</v>
      </c>
      <c r="G28" s="178" t="str">
        <f>'[2]2'!G28</f>
        <v>нд</v>
      </c>
      <c r="H28" s="85">
        <f>K28/7.08</f>
        <v>0.64371468926553677</v>
      </c>
      <c r="I28" s="85">
        <v>0</v>
      </c>
      <c r="J28" s="191">
        <f>'[2]2'!O28</f>
        <v>0</v>
      </c>
      <c r="K28" s="181">
        <f>L28+M28+N28+O28</f>
        <v>4.5575000000000001</v>
      </c>
      <c r="L28" s="85">
        <v>0</v>
      </c>
      <c r="M28" s="85">
        <f>AM28*0.3</f>
        <v>1.3672500000000001</v>
      </c>
      <c r="N28" s="85">
        <f>AM28*0.5</f>
        <v>2.2787500000000001</v>
      </c>
      <c r="O28" s="85">
        <f>AM28*0.2</f>
        <v>0.91150000000000009</v>
      </c>
      <c r="P28" s="190">
        <f>(Q28+R28+S28+T28)/1.18</f>
        <v>0</v>
      </c>
      <c r="Q28" s="85">
        <v>0</v>
      </c>
      <c r="R28" s="85">
        <v>0</v>
      </c>
      <c r="S28" s="85">
        <v>0</v>
      </c>
      <c r="T28" s="85">
        <v>0</v>
      </c>
      <c r="U28" s="85">
        <f>AA28</f>
        <v>0</v>
      </c>
      <c r="V28" s="85">
        <f>AB28</f>
        <v>0</v>
      </c>
      <c r="W28" s="178">
        <f>X28/7.08</f>
        <v>0.64371468926553677</v>
      </c>
      <c r="X28" s="85">
        <f>AC28+AE28+AG28+AI28+AK28</f>
        <v>4.5575000000000001</v>
      </c>
      <c r="Y28" s="85">
        <f>Z28/6.53</f>
        <v>0</v>
      </c>
      <c r="Z28" s="85">
        <v>0</v>
      </c>
      <c r="AA28" s="85">
        <v>0</v>
      </c>
      <c r="AB28" s="85">
        <v>0</v>
      </c>
      <c r="AC28" s="85">
        <v>0</v>
      </c>
      <c r="AD28" s="85">
        <v>0</v>
      </c>
      <c r="AE28" s="85">
        <f>('[2]2'!AS28)/1.18</f>
        <v>0</v>
      </c>
      <c r="AF28" s="85">
        <v>0</v>
      </c>
      <c r="AG28" s="85">
        <v>0</v>
      </c>
      <c r="AH28" s="85">
        <v>0</v>
      </c>
      <c r="AI28" s="184">
        <f>5.469/1.2</f>
        <v>4.5575000000000001</v>
      </c>
      <c r="AJ28" s="85">
        <f>'[2]2'!BJ28</f>
        <v>0</v>
      </c>
      <c r="AK28" s="85">
        <f>'[2]2'!BK28</f>
        <v>0</v>
      </c>
      <c r="AL28" s="85">
        <f>'[2]2'!BL28</f>
        <v>0</v>
      </c>
      <c r="AM28" s="85">
        <f>(AC28+AE28+AG28+AI28+AK28)</f>
        <v>4.5575000000000001</v>
      </c>
      <c r="AN28" s="85">
        <f>(AD28+AF28+AH28)</f>
        <v>0</v>
      </c>
      <c r="AO28" s="183"/>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row>
    <row r="29" spans="1:69" ht="103.5" customHeight="1" x14ac:dyDescent="0.25">
      <c r="A29" s="122" t="s">
        <v>168</v>
      </c>
      <c r="B29" s="195" t="s">
        <v>91</v>
      </c>
      <c r="C29" s="62" t="s">
        <v>90</v>
      </c>
      <c r="D29" s="84" t="str">
        <f>'[2]2'!D29</f>
        <v>П</v>
      </c>
      <c r="E29" s="120">
        <v>2023</v>
      </c>
      <c r="F29" s="120">
        <v>2023</v>
      </c>
      <c r="G29" s="178" t="str">
        <f>'[2]2'!G29</f>
        <v>нд</v>
      </c>
      <c r="H29" s="85">
        <f>K29/7.08</f>
        <v>6.7090395480225986E-3</v>
      </c>
      <c r="I29" s="85">
        <v>0</v>
      </c>
      <c r="J29" s="191">
        <f>'[2]2'!O29</f>
        <v>0</v>
      </c>
      <c r="K29" s="181">
        <f>L29+M29+N29+O29</f>
        <v>4.7500000000000001E-2</v>
      </c>
      <c r="L29" s="85">
        <f>AM29</f>
        <v>4.7500000000000001E-2</v>
      </c>
      <c r="M29" s="85">
        <v>0</v>
      </c>
      <c r="N29" s="85">
        <v>0</v>
      </c>
      <c r="O29" s="85">
        <v>0</v>
      </c>
      <c r="P29" s="190">
        <f>(Q29+R29+S29+T29)</f>
        <v>0</v>
      </c>
      <c r="Q29" s="85">
        <v>0</v>
      </c>
      <c r="R29" s="85">
        <v>0</v>
      </c>
      <c r="S29" s="85">
        <f>AN29</f>
        <v>0</v>
      </c>
      <c r="T29" s="85">
        <v>0</v>
      </c>
      <c r="U29" s="85">
        <f>AA29</f>
        <v>0</v>
      </c>
      <c r="V29" s="85">
        <f>AB29</f>
        <v>0</v>
      </c>
      <c r="W29" s="178">
        <f>X29/7.08</f>
        <v>6.7090395480225986E-3</v>
      </c>
      <c r="X29" s="85">
        <f>AC29+AE29+AG29+AI29+AK29</f>
        <v>4.7500000000000001E-2</v>
      </c>
      <c r="Y29" s="85">
        <f>Z29/6.53</f>
        <v>0</v>
      </c>
      <c r="Z29" s="85">
        <f>S29</f>
        <v>0</v>
      </c>
      <c r="AA29" s="85">
        <v>0</v>
      </c>
      <c r="AB29" s="85">
        <v>0</v>
      </c>
      <c r="AC29" s="85">
        <v>0</v>
      </c>
      <c r="AD29" s="85">
        <v>0</v>
      </c>
      <c r="AE29" s="85">
        <f>('[2]2'!AS29)/1.18</f>
        <v>0</v>
      </c>
      <c r="AF29" s="85">
        <v>0</v>
      </c>
      <c r="AG29" s="85">
        <v>0</v>
      </c>
      <c r="AH29" s="85">
        <v>0</v>
      </c>
      <c r="AI29" s="87">
        <f>0.057/1.2</f>
        <v>4.7500000000000001E-2</v>
      </c>
      <c r="AJ29" s="85">
        <f>'[2]2'!BJ29/1.18</f>
        <v>0</v>
      </c>
      <c r="AK29" s="85">
        <f>'[2]2'!BK29/1.18</f>
        <v>0</v>
      </c>
      <c r="AL29" s="85">
        <f>'[2]2'!BL29/1.18</f>
        <v>0</v>
      </c>
      <c r="AM29" s="85">
        <f>(AC29+AE29+AG29+AI29+AK29)</f>
        <v>4.7500000000000001E-2</v>
      </c>
      <c r="AN29" s="85">
        <f>(AD29+AF29+AH29)</f>
        <v>0</v>
      </c>
      <c r="AO29" s="183"/>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row>
    <row r="30" spans="1:69" ht="117.75" customHeight="1" x14ac:dyDescent="0.25">
      <c r="A30" s="122" t="s">
        <v>167</v>
      </c>
      <c r="B30" s="195" t="s">
        <v>88</v>
      </c>
      <c r="C30" s="62" t="s">
        <v>87</v>
      </c>
      <c r="D30" s="84" t="s">
        <v>165</v>
      </c>
      <c r="E30" s="84">
        <f>'[2]2'!E30</f>
        <v>2023</v>
      </c>
      <c r="F30" s="84">
        <f>'[2]2'!F30</f>
        <v>2023</v>
      </c>
      <c r="G30" s="178" t="str">
        <f>'[2]2'!G30</f>
        <v>нд</v>
      </c>
      <c r="H30" s="85">
        <f>K30/7.08</f>
        <v>8.3568738229755184E-3</v>
      </c>
      <c r="I30" s="85">
        <v>0</v>
      </c>
      <c r="J30" s="191">
        <f>'[2]2'!O30</f>
        <v>0</v>
      </c>
      <c r="K30" s="181">
        <f>L30+M30+N30+O30</f>
        <v>5.9166666666666666E-2</v>
      </c>
      <c r="L30" s="85">
        <f>AM30</f>
        <v>5.9166666666666666E-2</v>
      </c>
      <c r="M30" s="85">
        <v>0</v>
      </c>
      <c r="N30" s="85">
        <v>0</v>
      </c>
      <c r="O30" s="85">
        <v>0</v>
      </c>
      <c r="P30" s="190">
        <f>(Q30+R30+S30+T30)</f>
        <v>0</v>
      </c>
      <c r="Q30" s="85">
        <v>0</v>
      </c>
      <c r="R30" s="85">
        <v>0</v>
      </c>
      <c r="S30" s="85">
        <f>AN30</f>
        <v>0</v>
      </c>
      <c r="T30" s="85">
        <v>0</v>
      </c>
      <c r="U30" s="85">
        <f>AA30</f>
        <v>0</v>
      </c>
      <c r="V30" s="85">
        <f>AB30</f>
        <v>0</v>
      </c>
      <c r="W30" s="178">
        <f>X30/7.08</f>
        <v>8.3568738229755184E-3</v>
      </c>
      <c r="X30" s="85">
        <f>AC30+AE30+AG30+AI30+AK30</f>
        <v>5.9166666666666666E-2</v>
      </c>
      <c r="Y30" s="85">
        <f>Z30/6.53</f>
        <v>0</v>
      </c>
      <c r="Z30" s="85">
        <v>0</v>
      </c>
      <c r="AA30" s="85">
        <v>0</v>
      </c>
      <c r="AB30" s="85">
        <v>0</v>
      </c>
      <c r="AC30" s="85">
        <v>0</v>
      </c>
      <c r="AD30" s="85">
        <v>0</v>
      </c>
      <c r="AE30" s="85">
        <f>('[2]2'!AS30)/1.18</f>
        <v>0</v>
      </c>
      <c r="AF30" s="85">
        <v>0</v>
      </c>
      <c r="AG30" s="85">
        <f>('[2]2'!BC30)/1.18</f>
        <v>0</v>
      </c>
      <c r="AH30" s="85">
        <v>0</v>
      </c>
      <c r="AI30" s="87">
        <f>0.071/1.2</f>
        <v>5.9166666666666666E-2</v>
      </c>
      <c r="AJ30" s="85">
        <f>'[2]2'!BJ30/1.18</f>
        <v>0</v>
      </c>
      <c r="AK30" s="85">
        <f>'[2]2'!BK30/1.18</f>
        <v>0</v>
      </c>
      <c r="AL30" s="85">
        <f>'[2]2'!BL30/1.18</f>
        <v>0</v>
      </c>
      <c r="AM30" s="85">
        <f>(AC30+AE30+AG30+AI30+AK30)</f>
        <v>5.9166666666666666E-2</v>
      </c>
      <c r="AN30" s="85">
        <f>(AD30+AF30+AH30)</f>
        <v>0</v>
      </c>
      <c r="AO30" s="183"/>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row>
    <row r="31" spans="1:69" ht="90" customHeight="1" x14ac:dyDescent="0.25">
      <c r="A31" s="122" t="s">
        <v>166</v>
      </c>
      <c r="B31" s="195" t="str">
        <f>'[2]2'!B31</f>
        <v>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v>
      </c>
      <c r="C31" s="62" t="s">
        <v>84</v>
      </c>
      <c r="D31" s="84" t="str">
        <f>'[2]2'!D31</f>
        <v>П</v>
      </c>
      <c r="E31" s="84">
        <f>'[2]2'!E31</f>
        <v>2023</v>
      </c>
      <c r="F31" s="84">
        <f>'[2]2'!F31</f>
        <v>2023</v>
      </c>
      <c r="G31" s="192" t="str">
        <f>'[2]2'!G31</f>
        <v>нд</v>
      </c>
      <c r="H31" s="85">
        <f>K31/7.08</f>
        <v>5.5320150659133715E-3</v>
      </c>
      <c r="I31" s="85">
        <v>0</v>
      </c>
      <c r="J31" s="191">
        <f>'[2]2'!O31</f>
        <v>0</v>
      </c>
      <c r="K31" s="181">
        <f>L31+M31+N31+O31</f>
        <v>3.9166666666666669E-2</v>
      </c>
      <c r="L31" s="85">
        <f>AM31</f>
        <v>3.9166666666666669E-2</v>
      </c>
      <c r="M31" s="85">
        <v>0</v>
      </c>
      <c r="N31" s="85">
        <v>0</v>
      </c>
      <c r="O31" s="85">
        <v>0</v>
      </c>
      <c r="P31" s="190">
        <f>(Q31+R31+S31+T31)/1.18</f>
        <v>0</v>
      </c>
      <c r="Q31" s="85">
        <v>0</v>
      </c>
      <c r="R31" s="85">
        <v>0</v>
      </c>
      <c r="S31" s="85">
        <v>0</v>
      </c>
      <c r="T31" s="85">
        <v>0</v>
      </c>
      <c r="U31" s="85">
        <f>AA31</f>
        <v>0</v>
      </c>
      <c r="V31" s="85">
        <f>AB31</f>
        <v>0</v>
      </c>
      <c r="W31" s="178">
        <f>X31/7.08</f>
        <v>5.5320150659133715E-3</v>
      </c>
      <c r="X31" s="85">
        <f>AC31+AE31+AG31+AI31+AK31</f>
        <v>3.9166666666666669E-2</v>
      </c>
      <c r="Y31" s="85">
        <v>0</v>
      </c>
      <c r="Z31" s="85">
        <v>0</v>
      </c>
      <c r="AA31" s="85">
        <v>0</v>
      </c>
      <c r="AB31" s="85">
        <v>0</v>
      </c>
      <c r="AC31" s="85">
        <v>0</v>
      </c>
      <c r="AD31" s="85">
        <v>0</v>
      </c>
      <c r="AE31" s="85">
        <f>('[2]2'!AS31)/1.18</f>
        <v>0</v>
      </c>
      <c r="AF31" s="85">
        <v>0</v>
      </c>
      <c r="AG31" s="85">
        <f>('[2]2'!BC31)/1.18</f>
        <v>0</v>
      </c>
      <c r="AH31" s="85">
        <v>0</v>
      </c>
      <c r="AI31" s="87">
        <f>0.047/1.2</f>
        <v>3.9166666666666669E-2</v>
      </c>
      <c r="AJ31" s="85">
        <f>'[2]2'!BJ31</f>
        <v>0</v>
      </c>
      <c r="AK31" s="85">
        <f>'[2]2'!BK31</f>
        <v>0</v>
      </c>
      <c r="AL31" s="85">
        <f>'[2]2'!BL31</f>
        <v>0</v>
      </c>
      <c r="AM31" s="85">
        <f>(AC31+AE31+AG31+AI31+AK31)</f>
        <v>3.9166666666666669E-2</v>
      </c>
      <c r="AN31" s="85">
        <f>(AD31+AF31+AH31)</f>
        <v>0</v>
      </c>
      <c r="AO31" s="183"/>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row>
    <row r="32" spans="1:69" ht="94.5" customHeight="1" x14ac:dyDescent="0.25">
      <c r="A32" s="122" t="s">
        <v>164</v>
      </c>
      <c r="B32" s="194" t="s">
        <v>107</v>
      </c>
      <c r="C32" s="62" t="s">
        <v>163</v>
      </c>
      <c r="D32" s="84" t="str">
        <f>'[2]2'!D32</f>
        <v>С</v>
      </c>
      <c r="E32" s="84">
        <f>'[2]2'!E32</f>
        <v>2024</v>
      </c>
      <c r="F32" s="84">
        <f>'[2]2'!F32</f>
        <v>2024</v>
      </c>
      <c r="G32" s="192" t="str">
        <f>'[2]2'!G32</f>
        <v>нд</v>
      </c>
      <c r="H32" s="85">
        <f>K32/7.08</f>
        <v>0.1105225988700565</v>
      </c>
      <c r="I32" s="85">
        <v>0</v>
      </c>
      <c r="J32" s="191">
        <f>'[2]2'!O32</f>
        <v>0</v>
      </c>
      <c r="K32" s="181">
        <f>L32+M32+N32+O32</f>
        <v>0.78249999999999997</v>
      </c>
      <c r="L32" s="85">
        <v>0</v>
      </c>
      <c r="M32" s="85">
        <f>AM32*0.3</f>
        <v>0.23474999999999999</v>
      </c>
      <c r="N32" s="85">
        <f>AM32*0.5</f>
        <v>0.39124999999999999</v>
      </c>
      <c r="O32" s="85">
        <f>AM32*0.2</f>
        <v>0.1565</v>
      </c>
      <c r="P32" s="190">
        <f>(Q32+R32+S32+T32)</f>
        <v>0</v>
      </c>
      <c r="Q32" s="85">
        <v>0</v>
      </c>
      <c r="R32" s="85">
        <v>0</v>
      </c>
      <c r="S32" s="85">
        <f>AN32</f>
        <v>0</v>
      </c>
      <c r="T32" s="85">
        <v>0</v>
      </c>
      <c r="U32" s="85">
        <f>AA32</f>
        <v>0</v>
      </c>
      <c r="V32" s="85">
        <f>AB32</f>
        <v>0</v>
      </c>
      <c r="W32" s="178">
        <f>X32/7.08</f>
        <v>0.1105225988700565</v>
      </c>
      <c r="X32" s="85">
        <f>AC32+AE32+AG32+AI32+AK32</f>
        <v>0.78249999999999997</v>
      </c>
      <c r="Y32" s="85">
        <v>0</v>
      </c>
      <c r="Z32" s="85">
        <v>0</v>
      </c>
      <c r="AA32" s="85">
        <v>0</v>
      </c>
      <c r="AB32" s="85">
        <v>0</v>
      </c>
      <c r="AC32" s="85">
        <v>0</v>
      </c>
      <c r="AD32" s="85">
        <v>0</v>
      </c>
      <c r="AE32" s="85">
        <f>('[2]2'!AS32)/1.18</f>
        <v>0</v>
      </c>
      <c r="AF32" s="85">
        <v>0</v>
      </c>
      <c r="AG32" s="85">
        <f>('[2]2'!BC32)/1.18</f>
        <v>0</v>
      </c>
      <c r="AH32" s="85">
        <v>0</v>
      </c>
      <c r="AI32" s="85">
        <f>'[2]2'!BI32/1.18</f>
        <v>0</v>
      </c>
      <c r="AJ32" s="85">
        <v>0</v>
      </c>
      <c r="AK32" s="87">
        <f>0.939/1.2</f>
        <v>0.78249999999999997</v>
      </c>
      <c r="AL32" s="85">
        <f>'[2]2'!BL32/1.18</f>
        <v>0</v>
      </c>
      <c r="AM32" s="85">
        <f>(AC32+AE32+AG32+AI32+AK32)</f>
        <v>0.78249999999999997</v>
      </c>
      <c r="AN32" s="85">
        <f>(AD32+AF32+AH32)</f>
        <v>0</v>
      </c>
      <c r="AO32" s="183"/>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row>
    <row r="33" spans="1:69" ht="110.25" customHeight="1" x14ac:dyDescent="0.25">
      <c r="A33" s="122" t="s">
        <v>162</v>
      </c>
      <c r="B33" s="194" t="s">
        <v>106</v>
      </c>
      <c r="C33" s="62" t="s">
        <v>161</v>
      </c>
      <c r="D33" s="84" t="s">
        <v>116</v>
      </c>
      <c r="E33" s="84">
        <v>2024</v>
      </c>
      <c r="F33" s="84">
        <v>2024</v>
      </c>
      <c r="G33" s="192" t="s">
        <v>115</v>
      </c>
      <c r="H33" s="85">
        <f>K33/7.08</f>
        <v>0.1379472693032015</v>
      </c>
      <c r="I33" s="85">
        <v>0</v>
      </c>
      <c r="J33" s="191">
        <v>0</v>
      </c>
      <c r="K33" s="181">
        <f>L33+M33+N33+O33</f>
        <v>0.97666666666666668</v>
      </c>
      <c r="L33" s="85">
        <v>0</v>
      </c>
      <c r="M33" s="85">
        <f>AM33*0.3</f>
        <v>0.29299999999999998</v>
      </c>
      <c r="N33" s="85">
        <f>AM33*0.5</f>
        <v>0.48833333333333334</v>
      </c>
      <c r="O33" s="85">
        <f>AM33*0.2</f>
        <v>0.19533333333333336</v>
      </c>
      <c r="P33" s="190">
        <f>(Q33+R33+S33+T33)</f>
        <v>0</v>
      </c>
      <c r="Q33" s="85">
        <v>0</v>
      </c>
      <c r="R33" s="85">
        <v>0</v>
      </c>
      <c r="S33" s="85">
        <f>AN33</f>
        <v>0</v>
      </c>
      <c r="T33" s="85">
        <v>0</v>
      </c>
      <c r="U33" s="85">
        <f>AA33</f>
        <v>0</v>
      </c>
      <c r="V33" s="85">
        <f>AB33</f>
        <v>0</v>
      </c>
      <c r="W33" s="178">
        <f>X33/7.08</f>
        <v>0.1379472693032015</v>
      </c>
      <c r="X33" s="85">
        <f>AC33+AE33+AG33+AI33+AK33</f>
        <v>0.97666666666666668</v>
      </c>
      <c r="Y33" s="85">
        <v>0</v>
      </c>
      <c r="Z33" s="85">
        <v>0</v>
      </c>
      <c r="AA33" s="85">
        <v>0</v>
      </c>
      <c r="AB33" s="85">
        <v>0</v>
      </c>
      <c r="AC33" s="85">
        <v>0</v>
      </c>
      <c r="AD33" s="85">
        <v>0</v>
      </c>
      <c r="AE33" s="85">
        <v>0</v>
      </c>
      <c r="AF33" s="85">
        <v>0</v>
      </c>
      <c r="AG33" s="85">
        <v>0</v>
      </c>
      <c r="AH33" s="85">
        <v>0</v>
      </c>
      <c r="AI33" s="85">
        <v>0</v>
      </c>
      <c r="AJ33" s="85">
        <v>0</v>
      </c>
      <c r="AK33" s="87">
        <f>1.172/1.2</f>
        <v>0.97666666666666668</v>
      </c>
      <c r="AL33" s="85">
        <v>0</v>
      </c>
      <c r="AM33" s="85">
        <f>(AC33+AE33+AG33+AI33+AK33)</f>
        <v>0.97666666666666668</v>
      </c>
      <c r="AN33" s="85">
        <f>(AD33+AF33+AH33)</f>
        <v>0</v>
      </c>
      <c r="AO33" s="183"/>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row>
    <row r="34" spans="1:69" ht="108.75" customHeight="1" x14ac:dyDescent="0.25">
      <c r="A34" s="122" t="s">
        <v>160</v>
      </c>
      <c r="B34" s="193" t="s">
        <v>105</v>
      </c>
      <c r="C34" s="62" t="s">
        <v>159</v>
      </c>
      <c r="D34" s="84" t="s">
        <v>116</v>
      </c>
      <c r="E34" s="84">
        <v>2024</v>
      </c>
      <c r="F34" s="84">
        <v>2024</v>
      </c>
      <c r="G34" s="192" t="s">
        <v>115</v>
      </c>
      <c r="H34" s="85">
        <f>K34/7.08</f>
        <v>9.9458568738229766E-2</v>
      </c>
      <c r="I34" s="85">
        <v>0</v>
      </c>
      <c r="J34" s="191">
        <v>0</v>
      </c>
      <c r="K34" s="181">
        <f>L34+M34+N34+O34</f>
        <v>0.70416666666666672</v>
      </c>
      <c r="L34" s="85">
        <v>0</v>
      </c>
      <c r="M34" s="85">
        <f>AM34*0.3</f>
        <v>0.21125000000000002</v>
      </c>
      <c r="N34" s="85">
        <f>AM34*0.5</f>
        <v>0.35208333333333336</v>
      </c>
      <c r="O34" s="85">
        <f>AM34*0.2</f>
        <v>0.14083333333333334</v>
      </c>
      <c r="P34" s="190">
        <v>0</v>
      </c>
      <c r="Q34" s="85">
        <v>0</v>
      </c>
      <c r="R34" s="85">
        <v>0</v>
      </c>
      <c r="S34" s="85">
        <f>AN34</f>
        <v>0</v>
      </c>
      <c r="T34" s="85">
        <v>0</v>
      </c>
      <c r="U34" s="85">
        <f>AA34</f>
        <v>0</v>
      </c>
      <c r="V34" s="85">
        <f>AB34</f>
        <v>0</v>
      </c>
      <c r="W34" s="178">
        <f>X34/7.08</f>
        <v>9.9458568738229766E-2</v>
      </c>
      <c r="X34" s="85">
        <f>AC34+AE34+AG34+AI34+AK34</f>
        <v>0.70416666666666672</v>
      </c>
      <c r="Y34" s="85">
        <v>0</v>
      </c>
      <c r="Z34" s="85">
        <v>0</v>
      </c>
      <c r="AA34" s="85">
        <v>0</v>
      </c>
      <c r="AB34" s="85">
        <v>0</v>
      </c>
      <c r="AC34" s="85">
        <v>0</v>
      </c>
      <c r="AD34" s="85">
        <v>0</v>
      </c>
      <c r="AE34" s="85">
        <v>0</v>
      </c>
      <c r="AF34" s="85">
        <v>0</v>
      </c>
      <c r="AG34" s="85">
        <v>0</v>
      </c>
      <c r="AH34" s="85">
        <v>0</v>
      </c>
      <c r="AI34" s="85">
        <v>0</v>
      </c>
      <c r="AJ34" s="85">
        <v>0</v>
      </c>
      <c r="AK34" s="87">
        <f>0.845/1.2</f>
        <v>0.70416666666666672</v>
      </c>
      <c r="AL34" s="85">
        <v>0</v>
      </c>
      <c r="AM34" s="85">
        <f>(AC34+AE34+AG34+AI34+AK34)</f>
        <v>0.70416666666666672</v>
      </c>
      <c r="AN34" s="85">
        <f>(AD34+AF34+AH34)</f>
        <v>0</v>
      </c>
      <c r="AO34" s="183"/>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row>
    <row r="35" spans="1:69" ht="31.5" x14ac:dyDescent="0.25">
      <c r="A35" s="189" t="str">
        <f>'[2]2'!A33</f>
        <v>1.6</v>
      </c>
      <c r="B35" s="188" t="str">
        <f>'[2]2'!B33</f>
        <v>Прочие инвестиционные проекты, всего, в том числе:</v>
      </c>
      <c r="C35" s="188"/>
      <c r="D35" s="132">
        <f>'[2]2'!D33</f>
        <v>0</v>
      </c>
      <c r="E35" s="132">
        <f>'[2]2'!E33</f>
        <v>0</v>
      </c>
      <c r="F35" s="132">
        <v>0</v>
      </c>
      <c r="G35" s="187">
        <f>'[2]2'!G33</f>
        <v>0</v>
      </c>
      <c r="H35" s="86">
        <f>SUM(H36:H42)</f>
        <v>0.57179849340866284</v>
      </c>
      <c r="I35" s="86">
        <f>I36+I37+I38+I39+I40+I41</f>
        <v>0</v>
      </c>
      <c r="J35" s="86">
        <f>J36+J37+J38+J39+J40+J41</f>
        <v>0</v>
      </c>
      <c r="K35" s="186">
        <f>L35+M35+N35+O35</f>
        <v>4.0483333333333338</v>
      </c>
      <c r="L35" s="86">
        <f>SUM(L36:L42)</f>
        <v>0</v>
      </c>
      <c r="M35" s="86">
        <f>SUM(M36:M42)</f>
        <v>0</v>
      </c>
      <c r="N35" s="86">
        <f>SUM(N36:N42)</f>
        <v>4.0483333333333338</v>
      </c>
      <c r="O35" s="86">
        <f>SUM(O36:O42)</f>
        <v>0</v>
      </c>
      <c r="P35" s="179">
        <f>(Q35+R35+S35+T35)</f>
        <v>0</v>
      </c>
      <c r="Q35" s="86">
        <v>0</v>
      </c>
      <c r="R35" s="86">
        <v>0</v>
      </c>
      <c r="S35" s="86">
        <f>AN35</f>
        <v>0</v>
      </c>
      <c r="T35" s="86">
        <v>0</v>
      </c>
      <c r="U35" s="86">
        <f>V35/6.53</f>
        <v>0</v>
      </c>
      <c r="V35" s="86">
        <v>0</v>
      </c>
      <c r="W35" s="185">
        <f>X35/7.08</f>
        <v>0</v>
      </c>
      <c r="X35" s="86">
        <v>0</v>
      </c>
      <c r="Y35" s="86">
        <f>Z35/6.53</f>
        <v>0</v>
      </c>
      <c r="Z35" s="86">
        <v>0</v>
      </c>
      <c r="AA35" s="86">
        <v>0</v>
      </c>
      <c r="AB35" s="86">
        <v>0</v>
      </c>
      <c r="AC35" s="86">
        <f>('[2]2'!AI33)/1.2</f>
        <v>0.52083333333333337</v>
      </c>
      <c r="AD35" s="86">
        <f>('[2]2'!AN33)/1.18</f>
        <v>0</v>
      </c>
      <c r="AE35" s="86">
        <f>('[2]2'!AS33)/1.2</f>
        <v>0.26833333333333337</v>
      </c>
      <c r="AF35" s="86">
        <f>'[2]2'!AX33/1.18</f>
        <v>0</v>
      </c>
      <c r="AG35" s="86">
        <f>('[2]2'!BC33)/1.2</f>
        <v>0.17916666666666667</v>
      </c>
      <c r="AH35" s="86">
        <f>('[2]2'!BD33)/1.18</f>
        <v>0</v>
      </c>
      <c r="AI35" s="86">
        <f>('[2]2'!BP33)/1.2</f>
        <v>0.28500000000000003</v>
      </c>
      <c r="AJ35" s="86">
        <v>0</v>
      </c>
      <c r="AK35" s="86">
        <f>('[2]2'!BZ33)/1.2</f>
        <v>0.65915357618054116</v>
      </c>
      <c r="AL35" s="86">
        <v>0</v>
      </c>
      <c r="AM35" s="86">
        <f>(AC35+AE35+AG35+AI35+AK35)</f>
        <v>1.9124869095138746</v>
      </c>
      <c r="AN35" s="86">
        <f>(AD35+AF35+AH35)</f>
        <v>0</v>
      </c>
      <c r="AO35" s="183"/>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row>
    <row r="36" spans="1:69" ht="63" x14ac:dyDescent="0.25">
      <c r="A36" s="122" t="s">
        <v>2</v>
      </c>
      <c r="B36" s="182" t="s">
        <v>62</v>
      </c>
      <c r="C36" s="9" t="s">
        <v>64</v>
      </c>
      <c r="D36" s="40" t="s">
        <v>116</v>
      </c>
      <c r="E36" s="91">
        <v>2020</v>
      </c>
      <c r="F36" s="91">
        <v>2020</v>
      </c>
      <c r="G36" s="62" t="s">
        <v>115</v>
      </c>
      <c r="H36" s="85">
        <f>K36/7.08</f>
        <v>6.6384180790960451E-2</v>
      </c>
      <c r="I36" s="85">
        <f>('[2]2'!BR34)/1.18</f>
        <v>0</v>
      </c>
      <c r="J36" s="85">
        <f>'[2]2'!O34</f>
        <v>0</v>
      </c>
      <c r="K36" s="181">
        <f>L36+M36+N36+O36</f>
        <v>0.47</v>
      </c>
      <c r="L36" s="85">
        <v>0</v>
      </c>
      <c r="M36" s="85">
        <v>0</v>
      </c>
      <c r="N36" s="180">
        <f>AC36</f>
        <v>0.47</v>
      </c>
      <c r="O36" s="85">
        <v>0</v>
      </c>
      <c r="P36" s="179">
        <f>(Q36+R36+S36+T36)</f>
        <v>0</v>
      </c>
      <c r="Q36" s="85">
        <v>0</v>
      </c>
      <c r="R36" s="85">
        <v>0</v>
      </c>
      <c r="S36" s="62">
        <f>AN36</f>
        <v>0</v>
      </c>
      <c r="T36" s="85">
        <v>0</v>
      </c>
      <c r="U36" s="85">
        <f>AA36</f>
        <v>0</v>
      </c>
      <c r="V36" s="85">
        <f>AB36</f>
        <v>0</v>
      </c>
      <c r="W36" s="178">
        <f>X36/7.08</f>
        <v>6.6384180790960451E-2</v>
      </c>
      <c r="X36" s="85">
        <f>AC36+AE36+AG36+AI36+AK36</f>
        <v>0.47</v>
      </c>
      <c r="Y36" s="85">
        <v>0</v>
      </c>
      <c r="Z36" s="85">
        <v>0</v>
      </c>
      <c r="AA36" s="85">
        <v>0</v>
      </c>
      <c r="AB36" s="85">
        <v>0</v>
      </c>
      <c r="AC36" s="184">
        <f>0.564/1.2</f>
        <v>0.47</v>
      </c>
      <c r="AD36" s="85">
        <f>('[2]2'!AN34)/1.18</f>
        <v>0</v>
      </c>
      <c r="AE36" s="85">
        <f>('[2]2'!AS34)/1.18</f>
        <v>0</v>
      </c>
      <c r="AF36" s="85">
        <f>'[2]2'!AX34/1.18</f>
        <v>0</v>
      </c>
      <c r="AG36" s="85">
        <f>('[2]2'!BC34)/1.18</f>
        <v>0</v>
      </c>
      <c r="AH36" s="85">
        <f>'[2]2'!BH34/1.18</f>
        <v>0</v>
      </c>
      <c r="AI36" s="85">
        <f>'[2]2'!BI34/1.18</f>
        <v>0</v>
      </c>
      <c r="AJ36" s="85">
        <f>'[2]2'!BJ34/1.18</f>
        <v>0</v>
      </c>
      <c r="AK36" s="85">
        <f>'[2]2'!BK34/1.18</f>
        <v>0</v>
      </c>
      <c r="AL36" s="85">
        <f>'[2]2'!BL34/1.18</f>
        <v>0</v>
      </c>
      <c r="AM36" s="85">
        <f>(AC36+AE36+AG36+AI36+AK36)</f>
        <v>0.47</v>
      </c>
      <c r="AN36" s="85">
        <f>(AD36+AF36+AH36)</f>
        <v>0</v>
      </c>
      <c r="AO36" s="183"/>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row>
    <row r="37" spans="1:69" ht="63" x14ac:dyDescent="0.25">
      <c r="A37" s="122" t="s">
        <v>102</v>
      </c>
      <c r="B37" s="182" t="s">
        <v>67</v>
      </c>
      <c r="C37" s="9" t="s">
        <v>66</v>
      </c>
      <c r="D37" s="40" t="s">
        <v>116</v>
      </c>
      <c r="E37" s="91">
        <v>2021</v>
      </c>
      <c r="F37" s="91">
        <v>2021</v>
      </c>
      <c r="G37" s="62" t="s">
        <v>115</v>
      </c>
      <c r="H37" s="85">
        <f>K37/7.08</f>
        <v>3.3074387947269308E-2</v>
      </c>
      <c r="I37" s="85">
        <f>('[2]2'!BR35)/1.18</f>
        <v>0</v>
      </c>
      <c r="J37" s="85">
        <f>'[2]2'!O35</f>
        <v>0</v>
      </c>
      <c r="K37" s="181">
        <f>L37+M37+N37+O37</f>
        <v>0.23416666666666669</v>
      </c>
      <c r="L37" s="85">
        <v>0</v>
      </c>
      <c r="M37" s="85">
        <v>0</v>
      </c>
      <c r="N37" s="180">
        <f>AE37</f>
        <v>0.23416666666666669</v>
      </c>
      <c r="O37" s="85">
        <v>0</v>
      </c>
      <c r="P37" s="179">
        <f>(Q37+R37+S37+T37)</f>
        <v>0</v>
      </c>
      <c r="Q37" s="85">
        <v>0</v>
      </c>
      <c r="R37" s="85">
        <v>0</v>
      </c>
      <c r="S37" s="62">
        <f>AN37</f>
        <v>0</v>
      </c>
      <c r="T37" s="85">
        <v>0</v>
      </c>
      <c r="U37" s="85">
        <f>AA37</f>
        <v>0</v>
      </c>
      <c r="V37" s="85">
        <f>AB37</f>
        <v>0</v>
      </c>
      <c r="W37" s="178">
        <f>X37/7.08</f>
        <v>3.3074387947269308E-2</v>
      </c>
      <c r="X37" s="85">
        <f>AC37+AE37+AG37+AI37+AK37</f>
        <v>0.23416666666666669</v>
      </c>
      <c r="Y37" s="85">
        <v>0</v>
      </c>
      <c r="Z37" s="85">
        <v>0</v>
      </c>
      <c r="AA37" s="85">
        <v>0</v>
      </c>
      <c r="AB37" s="85">
        <v>0</v>
      </c>
      <c r="AC37" s="85">
        <f>('[2]2'!AI35)/1.18</f>
        <v>0</v>
      </c>
      <c r="AD37" s="85">
        <f>('[2]2'!AN35)/1.18</f>
        <v>0</v>
      </c>
      <c r="AE37" s="184">
        <f>0.281/1.2</f>
        <v>0.23416666666666669</v>
      </c>
      <c r="AF37" s="85">
        <f>'[2]2'!AX35/1.18</f>
        <v>0</v>
      </c>
      <c r="AG37" s="85">
        <f>('[2]2'!BC35)/1.18</f>
        <v>0</v>
      </c>
      <c r="AH37" s="85">
        <f>'[2]2'!BH35/1.18</f>
        <v>0</v>
      </c>
      <c r="AI37" s="85">
        <f>'[2]2'!BI35/1.18</f>
        <v>0</v>
      </c>
      <c r="AJ37" s="85">
        <f>'[2]2'!BJ35/1.18</f>
        <v>0</v>
      </c>
      <c r="AK37" s="85">
        <f>'[2]2'!BK35/1.18</f>
        <v>0</v>
      </c>
      <c r="AL37" s="85">
        <f>'[2]2'!BL35/1.18</f>
        <v>0</v>
      </c>
      <c r="AM37" s="85">
        <f>(AC37+AE37+AG37+AI37+AK37)</f>
        <v>0.23416666666666669</v>
      </c>
      <c r="AN37" s="85">
        <f>(AD37+AF37+AH37)</f>
        <v>0</v>
      </c>
      <c r="AO37" s="183"/>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69" ht="63" x14ac:dyDescent="0.25">
      <c r="A38" s="122" t="s">
        <v>99</v>
      </c>
      <c r="B38" s="182" t="s">
        <v>74</v>
      </c>
      <c r="C38" s="9" t="s">
        <v>73</v>
      </c>
      <c r="D38" s="40" t="s">
        <v>116</v>
      </c>
      <c r="E38" s="91">
        <v>2022</v>
      </c>
      <c r="F38" s="91">
        <v>2022</v>
      </c>
      <c r="G38" s="62" t="s">
        <v>115</v>
      </c>
      <c r="H38" s="85">
        <f>K38/7.08</f>
        <v>2.4364406779661014E-2</v>
      </c>
      <c r="I38" s="85">
        <f>('[2]2'!BR36)/1.18</f>
        <v>0</v>
      </c>
      <c r="J38" s="85">
        <f>'[2]2'!O36</f>
        <v>0</v>
      </c>
      <c r="K38" s="181">
        <f>L38+M38+N38+O38</f>
        <v>0.17249999999999999</v>
      </c>
      <c r="L38" s="85">
        <v>0</v>
      </c>
      <c r="M38" s="85">
        <v>0</v>
      </c>
      <c r="N38" s="180">
        <f>AG38</f>
        <v>0.17249999999999999</v>
      </c>
      <c r="O38" s="85">
        <v>0</v>
      </c>
      <c r="P38" s="179">
        <f>(Q38+R38+S38+T38)</f>
        <v>0</v>
      </c>
      <c r="Q38" s="85">
        <v>0</v>
      </c>
      <c r="R38" s="85">
        <v>0</v>
      </c>
      <c r="S38" s="62">
        <f>AN38</f>
        <v>0</v>
      </c>
      <c r="T38" s="85">
        <v>0</v>
      </c>
      <c r="U38" s="85">
        <f>AA38</f>
        <v>0</v>
      </c>
      <c r="V38" s="85">
        <f>AB38</f>
        <v>0</v>
      </c>
      <c r="W38" s="178">
        <f>X38/7.08</f>
        <v>2.4364406779661014E-2</v>
      </c>
      <c r="X38" s="85">
        <f>AC38+AE38+AG38+AI38+AK38</f>
        <v>0.17249999999999999</v>
      </c>
      <c r="Y38" s="85">
        <v>0</v>
      </c>
      <c r="Z38" s="85">
        <v>0</v>
      </c>
      <c r="AA38" s="85">
        <v>0</v>
      </c>
      <c r="AB38" s="85">
        <v>0</v>
      </c>
      <c r="AC38" s="85">
        <f>('[2]2'!AI36)/1.18</f>
        <v>0</v>
      </c>
      <c r="AD38" s="85">
        <f>('[2]2'!AN36)/1.18</f>
        <v>0</v>
      </c>
      <c r="AE38" s="85">
        <f>('[2]2'!AS36)/1.18</f>
        <v>0</v>
      </c>
      <c r="AF38" s="85">
        <f>'[2]2'!AX36/1.18</f>
        <v>0</v>
      </c>
      <c r="AG38" s="184">
        <f>0.207/1.2</f>
        <v>0.17249999999999999</v>
      </c>
      <c r="AH38" s="85">
        <f>'[2]2'!BH36/1.18</f>
        <v>0</v>
      </c>
      <c r="AI38" s="85">
        <f>'[2]2'!BI36/1.18</f>
        <v>0</v>
      </c>
      <c r="AJ38" s="85">
        <f>'[2]2'!BJ36/1.18</f>
        <v>0</v>
      </c>
      <c r="AK38" s="85">
        <f>'[2]2'!BK36/1.18</f>
        <v>0</v>
      </c>
      <c r="AL38" s="85">
        <f>'[2]2'!BL36/1.18</f>
        <v>0</v>
      </c>
      <c r="AM38" s="85">
        <f>(AC38+AE38+AG38+AI38+AK38)</f>
        <v>0.17249999999999999</v>
      </c>
      <c r="AN38" s="85">
        <f>(AD38+AF38+AH38)</f>
        <v>0</v>
      </c>
      <c r="AO38" s="183"/>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69" ht="72.75" customHeight="1" x14ac:dyDescent="0.25">
      <c r="A39" s="122" t="s">
        <v>123</v>
      </c>
      <c r="B39" s="182" t="s">
        <v>83</v>
      </c>
      <c r="C39" s="9" t="s">
        <v>82</v>
      </c>
      <c r="D39" s="40" t="s">
        <v>116</v>
      </c>
      <c r="E39" s="91">
        <v>2023</v>
      </c>
      <c r="F39" s="91">
        <v>2023</v>
      </c>
      <c r="G39" s="90" t="s">
        <v>115</v>
      </c>
      <c r="H39" s="85">
        <f>K39/7.08</f>
        <v>3.3074387947269308E-2</v>
      </c>
      <c r="I39" s="85">
        <f>('[2]2'!BR37)/1.18</f>
        <v>0</v>
      </c>
      <c r="J39" s="85">
        <f>'[2]2'!O37</f>
        <v>0</v>
      </c>
      <c r="K39" s="181">
        <f>L39+M39+N39+O39</f>
        <v>0.23416666666666669</v>
      </c>
      <c r="L39" s="85">
        <v>0</v>
      </c>
      <c r="M39" s="85">
        <v>0</v>
      </c>
      <c r="N39" s="180">
        <f>AI39</f>
        <v>0.23416666666666669</v>
      </c>
      <c r="O39" s="85">
        <v>0</v>
      </c>
      <c r="P39" s="179">
        <f>(Q39+R39+S39+T39)</f>
        <v>0</v>
      </c>
      <c r="Q39" s="85">
        <v>0</v>
      </c>
      <c r="R39" s="85">
        <v>0</v>
      </c>
      <c r="S39" s="62">
        <f>AN39</f>
        <v>0</v>
      </c>
      <c r="T39" s="85">
        <v>0</v>
      </c>
      <c r="U39" s="85">
        <f>AA39</f>
        <v>0</v>
      </c>
      <c r="V39" s="85">
        <f>AB39</f>
        <v>0</v>
      </c>
      <c r="W39" s="178">
        <f>X39/7.08</f>
        <v>3.3074387947269308E-2</v>
      </c>
      <c r="X39" s="85">
        <f>AC39+AE39+AG39+AI39+AK39</f>
        <v>0.23416666666666669</v>
      </c>
      <c r="Y39" s="85">
        <v>0</v>
      </c>
      <c r="Z39" s="85">
        <v>0</v>
      </c>
      <c r="AA39" s="85">
        <v>0</v>
      </c>
      <c r="AB39" s="85">
        <v>0</v>
      </c>
      <c r="AC39" s="85">
        <f>('[2]2'!AI37)/1.18</f>
        <v>0</v>
      </c>
      <c r="AD39" s="85">
        <f>('[2]2'!AN37)/1.18</f>
        <v>0</v>
      </c>
      <c r="AE39" s="85">
        <f>('[2]2'!AS37)/1.18</f>
        <v>0</v>
      </c>
      <c r="AF39" s="85">
        <f>'[2]2'!AX37/1.18</f>
        <v>0</v>
      </c>
      <c r="AG39" s="85">
        <f>('[2]2'!BC37)/1.18</f>
        <v>0</v>
      </c>
      <c r="AH39" s="85">
        <f>'[2]2'!BH37/1.18</f>
        <v>0</v>
      </c>
      <c r="AI39" s="184">
        <f>0.281/1.2</f>
        <v>0.23416666666666669</v>
      </c>
      <c r="AJ39" s="85">
        <f>'[2]2'!BJ37/1.18</f>
        <v>0</v>
      </c>
      <c r="AK39" s="85">
        <f>'[2]2'!BK37/1.18</f>
        <v>0</v>
      </c>
      <c r="AL39" s="85">
        <f>'[2]2'!BL37/1.18</f>
        <v>0</v>
      </c>
      <c r="AM39" s="85">
        <f>(AC39+AE39+AG39+AI39+AK39)</f>
        <v>0.23416666666666669</v>
      </c>
      <c r="AN39" s="85">
        <f>(AD39+AF39+AH39)</f>
        <v>0</v>
      </c>
      <c r="AO39" s="183"/>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69" ht="63" x14ac:dyDescent="0.25">
      <c r="A40" s="122" t="s">
        <v>122</v>
      </c>
      <c r="B40" s="182" t="s">
        <v>104</v>
      </c>
      <c r="C40" s="9" t="s">
        <v>121</v>
      </c>
      <c r="D40" s="40" t="s">
        <v>116</v>
      </c>
      <c r="E40" s="91">
        <v>2024</v>
      </c>
      <c r="F40" s="91">
        <v>2024</v>
      </c>
      <c r="G40" s="90" t="s">
        <v>115</v>
      </c>
      <c r="H40" s="85">
        <f>K40/7.08</f>
        <v>4.1666666666666664E-2</v>
      </c>
      <c r="I40" s="85">
        <f>('[2]2'!BR38)/1.18</f>
        <v>0</v>
      </c>
      <c r="J40" s="85">
        <f>'[2]2'!O38</f>
        <v>0</v>
      </c>
      <c r="K40" s="181">
        <f>L40+M40+N40+O40</f>
        <v>0.29499999999999998</v>
      </c>
      <c r="L40" s="85">
        <v>0</v>
      </c>
      <c r="M40" s="85">
        <v>0</v>
      </c>
      <c r="N40" s="180">
        <f>AK40</f>
        <v>0.29499999999999998</v>
      </c>
      <c r="O40" s="85">
        <v>0</v>
      </c>
      <c r="P40" s="179">
        <f>(Q40+R40+S40+T40)</f>
        <v>0</v>
      </c>
      <c r="Q40" s="85">
        <v>0</v>
      </c>
      <c r="R40" s="85">
        <v>0</v>
      </c>
      <c r="S40" s="62">
        <f>AN40</f>
        <v>0</v>
      </c>
      <c r="T40" s="85">
        <v>0</v>
      </c>
      <c r="U40" s="85">
        <f>AA40</f>
        <v>0</v>
      </c>
      <c r="V40" s="85">
        <f>AB40</f>
        <v>0</v>
      </c>
      <c r="W40" s="178">
        <f>X40/7.08</f>
        <v>4.1666666666666664E-2</v>
      </c>
      <c r="X40" s="85">
        <f>AC40+AE40+AG40+AI40+AK40</f>
        <v>0.29499999999999998</v>
      </c>
      <c r="Y40" s="85">
        <v>0</v>
      </c>
      <c r="Z40" s="85">
        <v>0</v>
      </c>
      <c r="AA40" s="85">
        <v>0</v>
      </c>
      <c r="AB40" s="85">
        <v>0</v>
      </c>
      <c r="AC40" s="85">
        <f>('[2]2'!AI38)/1.18</f>
        <v>0</v>
      </c>
      <c r="AD40" s="85">
        <f>('[2]2'!AN38)/1.18</f>
        <v>0</v>
      </c>
      <c r="AE40" s="85">
        <f>('[2]2'!AS38)/1.18</f>
        <v>0</v>
      </c>
      <c r="AF40" s="85">
        <f>'[2]2'!AX38/1.18</f>
        <v>0</v>
      </c>
      <c r="AG40" s="85">
        <f>('[2]2'!BC38)/1.18</f>
        <v>0</v>
      </c>
      <c r="AH40" s="85">
        <f>'[2]2'!BH38/1.18</f>
        <v>0</v>
      </c>
      <c r="AI40" s="85">
        <f>'[2]2'!BI38/1.18</f>
        <v>0</v>
      </c>
      <c r="AJ40" s="85">
        <f>'[2]2'!BJ38/1.18</f>
        <v>0</v>
      </c>
      <c r="AK40" s="184">
        <f>0.354/1.2</f>
        <v>0.29499999999999998</v>
      </c>
      <c r="AL40" s="85">
        <f>'[2]2'!BL38/1.18</f>
        <v>0</v>
      </c>
      <c r="AM40" s="85">
        <f>(AC40+AE40+AG40+AI40+AK40)</f>
        <v>0.29499999999999998</v>
      </c>
      <c r="AN40" s="85">
        <f>(AD40+AF40+AH40)</f>
        <v>0</v>
      </c>
      <c r="AO40" s="183"/>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69" ht="63" x14ac:dyDescent="0.25">
      <c r="A41" s="122" t="s">
        <v>120</v>
      </c>
      <c r="B41" s="182" t="s">
        <v>101</v>
      </c>
      <c r="C41" s="9" t="s">
        <v>119</v>
      </c>
      <c r="D41" s="40" t="s">
        <v>116</v>
      </c>
      <c r="E41" s="91">
        <v>2024</v>
      </c>
      <c r="F41" s="91">
        <v>2024</v>
      </c>
      <c r="G41" s="90" t="s">
        <v>115</v>
      </c>
      <c r="H41" s="85">
        <f>K41/7.08</f>
        <v>3.3074387947269308E-2</v>
      </c>
      <c r="I41" s="85">
        <f>('[2]2'!BR39)/1.18</f>
        <v>0</v>
      </c>
      <c r="J41" s="85">
        <f>'[2]2'!O39</f>
        <v>0</v>
      </c>
      <c r="K41" s="181">
        <f>L41+M41+N41+O41</f>
        <v>0.23416666666666669</v>
      </c>
      <c r="L41" s="85">
        <v>0</v>
      </c>
      <c r="M41" s="85">
        <v>0</v>
      </c>
      <c r="N41" s="180">
        <f>AK41</f>
        <v>0.23416666666666669</v>
      </c>
      <c r="O41" s="85">
        <v>0</v>
      </c>
      <c r="P41" s="179">
        <f>(Q41+R41+S41+T41)</f>
        <v>0</v>
      </c>
      <c r="Q41" s="85">
        <v>0</v>
      </c>
      <c r="R41" s="85">
        <v>0</v>
      </c>
      <c r="S41" s="62">
        <f>AN41</f>
        <v>0</v>
      </c>
      <c r="T41" s="85">
        <v>0</v>
      </c>
      <c r="U41" s="85">
        <f>AA41</f>
        <v>0</v>
      </c>
      <c r="V41" s="85">
        <f>AB41</f>
        <v>0</v>
      </c>
      <c r="W41" s="178">
        <f>X41/7.08</f>
        <v>3.3074387947269308E-2</v>
      </c>
      <c r="X41" s="85">
        <f>AC41+AE41+AG41+AI41+AK41</f>
        <v>0.23416666666666669</v>
      </c>
      <c r="Y41" s="85">
        <v>0</v>
      </c>
      <c r="Z41" s="85">
        <v>0</v>
      </c>
      <c r="AA41" s="85">
        <v>0</v>
      </c>
      <c r="AB41" s="85">
        <v>0</v>
      </c>
      <c r="AC41" s="85">
        <f>('[2]2'!AI39)/1.18</f>
        <v>0</v>
      </c>
      <c r="AD41" s="85">
        <f>('[2]2'!AN39)/1.18</f>
        <v>0</v>
      </c>
      <c r="AE41" s="85">
        <f>('[2]2'!AS39)/1.18</f>
        <v>0</v>
      </c>
      <c r="AF41" s="85">
        <f>'[2]2'!AX39/1.18</f>
        <v>0</v>
      </c>
      <c r="AG41" s="85">
        <f>('[2]2'!BC39)/1.18</f>
        <v>0</v>
      </c>
      <c r="AH41" s="85">
        <f>'[2]2'!BH39/1.18</f>
        <v>0</v>
      </c>
      <c r="AI41" s="85">
        <f>'[2]2'!BI39/1.18</f>
        <v>0</v>
      </c>
      <c r="AJ41" s="85">
        <f>'[2]2'!BJ39/1.18</f>
        <v>0</v>
      </c>
      <c r="AK41" s="184">
        <f>0.281/1.2</f>
        <v>0.23416666666666669</v>
      </c>
      <c r="AL41" s="85">
        <f>'[2]2'!BL39/1.18</f>
        <v>0</v>
      </c>
      <c r="AM41" s="85">
        <f>(AC41+AE41+AG41+AI41+AK41)</f>
        <v>0.23416666666666669</v>
      </c>
      <c r="AN41" s="85">
        <f>(AD41+AF41+AH41)</f>
        <v>0</v>
      </c>
      <c r="AO41" s="183"/>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row>
    <row r="42" spans="1:69" ht="73.5" customHeight="1" x14ac:dyDescent="0.25">
      <c r="A42" s="122" t="s">
        <v>118</v>
      </c>
      <c r="B42" s="182" t="s">
        <v>98</v>
      </c>
      <c r="C42" s="9" t="s">
        <v>117</v>
      </c>
      <c r="D42" s="40" t="s">
        <v>116</v>
      </c>
      <c r="E42" s="91">
        <v>2024</v>
      </c>
      <c r="F42" s="91">
        <v>2024</v>
      </c>
      <c r="G42" s="90" t="s">
        <v>115</v>
      </c>
      <c r="H42" s="85">
        <f>K42/7.08</f>
        <v>0.34016007532956688</v>
      </c>
      <c r="I42" s="85">
        <v>0</v>
      </c>
      <c r="J42" s="85">
        <v>0</v>
      </c>
      <c r="K42" s="181">
        <f>L42+M42+N42+O42</f>
        <v>2.4083333333333337</v>
      </c>
      <c r="L42" s="85">
        <v>0</v>
      </c>
      <c r="M42" s="85">
        <v>0</v>
      </c>
      <c r="N42" s="180">
        <f>AK42</f>
        <v>2.4083333333333337</v>
      </c>
      <c r="O42" s="85">
        <v>0</v>
      </c>
      <c r="P42" s="179">
        <f>(Q42+R42+S42+T42)</f>
        <v>0</v>
      </c>
      <c r="Q42" s="85">
        <v>0</v>
      </c>
      <c r="R42" s="85">
        <v>0</v>
      </c>
      <c r="S42" s="62">
        <f>AN42</f>
        <v>0</v>
      </c>
      <c r="T42" s="85">
        <v>0</v>
      </c>
      <c r="U42" s="85">
        <f>AA42</f>
        <v>0</v>
      </c>
      <c r="V42" s="85">
        <f>AB42</f>
        <v>0</v>
      </c>
      <c r="W42" s="178">
        <f>X42/7.08</f>
        <v>0.34016007532956688</v>
      </c>
      <c r="X42" s="85">
        <f>AC42+AE42+AG42+AI42+AK42</f>
        <v>2.4083333333333337</v>
      </c>
      <c r="Y42" s="85">
        <v>0</v>
      </c>
      <c r="Z42" s="85">
        <v>0</v>
      </c>
      <c r="AA42" s="85">
        <v>0</v>
      </c>
      <c r="AB42" s="85">
        <v>0</v>
      </c>
      <c r="AC42" s="85">
        <v>0</v>
      </c>
      <c r="AD42" s="85">
        <v>0</v>
      </c>
      <c r="AE42" s="85">
        <v>0</v>
      </c>
      <c r="AF42" s="85">
        <v>0</v>
      </c>
      <c r="AG42" s="85">
        <v>0</v>
      </c>
      <c r="AH42" s="85">
        <v>0</v>
      </c>
      <c r="AI42" s="85">
        <v>0</v>
      </c>
      <c r="AJ42" s="85">
        <v>0</v>
      </c>
      <c r="AK42" s="87">
        <f>2.89/1.2</f>
        <v>2.4083333333333337</v>
      </c>
      <c r="AL42" s="85">
        <v>0</v>
      </c>
      <c r="AM42" s="85">
        <f>(AC42+AE42+AG42+AI42+AK42)</f>
        <v>2.4083333333333337</v>
      </c>
      <c r="AN42" s="85">
        <f>(AD42+AF42+AH42)</f>
        <v>0</v>
      </c>
    </row>
    <row r="46" spans="1:69" s="2" customFormat="1" ht="15.75" customHeight="1" x14ac:dyDescent="0.25">
      <c r="B46" s="177" t="s">
        <v>1</v>
      </c>
      <c r="C46" s="177"/>
      <c r="D46" s="177"/>
      <c r="E46" s="75" t="s">
        <v>110</v>
      </c>
      <c r="F46" s="3"/>
      <c r="G46" s="3"/>
      <c r="H46" s="3"/>
      <c r="I46" s="3"/>
      <c r="J46" s="3"/>
      <c r="K46" s="3"/>
      <c r="L46" s="3"/>
      <c r="M46" s="3"/>
      <c r="N46" s="3"/>
      <c r="O46" s="3"/>
      <c r="P46" s="3"/>
      <c r="Q46" s="3"/>
      <c r="R46" s="3"/>
      <c r="S46" s="74"/>
      <c r="T46" s="3"/>
      <c r="U46" s="3"/>
    </row>
    <row r="47" spans="1:69" s="2" customFormat="1" ht="15" x14ac:dyDescent="0.25">
      <c r="B47" s="3"/>
      <c r="C47" s="3"/>
      <c r="D47" s="3"/>
      <c r="E47" s="3"/>
      <c r="F47" s="3"/>
      <c r="G47" s="3"/>
      <c r="H47" s="3"/>
      <c r="I47" s="3"/>
      <c r="J47" s="3"/>
      <c r="K47" s="3"/>
      <c r="L47" s="3"/>
      <c r="M47" s="3"/>
      <c r="N47" s="3"/>
      <c r="O47" s="3"/>
      <c r="P47" s="3"/>
      <c r="Q47" s="3"/>
      <c r="R47" s="3"/>
      <c r="S47" s="74"/>
      <c r="T47" s="3"/>
      <c r="U47" s="3"/>
    </row>
    <row r="48" spans="1:69" s="2" customFormat="1" ht="15" x14ac:dyDescent="0.25">
      <c r="B48" s="3"/>
      <c r="C48" s="3"/>
      <c r="D48" s="3"/>
      <c r="E48" s="3"/>
      <c r="F48" s="3"/>
      <c r="G48" s="3"/>
      <c r="H48" s="3"/>
      <c r="I48" s="3"/>
      <c r="J48" s="3"/>
      <c r="K48" s="3"/>
      <c r="L48" s="3"/>
      <c r="M48" s="3"/>
      <c r="N48" s="3"/>
      <c r="O48" s="3"/>
      <c r="P48" s="3"/>
      <c r="Q48" s="3"/>
      <c r="R48" s="3"/>
      <c r="S48" s="74"/>
      <c r="T48" s="3"/>
      <c r="U48" s="3"/>
    </row>
    <row r="49" spans="2:30" s="2" customFormat="1" ht="15" x14ac:dyDescent="0.25">
      <c r="B49" s="3"/>
      <c r="C49" s="3"/>
      <c r="D49" s="3"/>
      <c r="E49" s="3"/>
      <c r="F49" s="3"/>
      <c r="G49" s="3"/>
      <c r="H49" s="3"/>
      <c r="I49" s="3"/>
      <c r="J49" s="3"/>
      <c r="K49" s="3"/>
      <c r="L49" s="3"/>
      <c r="M49" s="3"/>
      <c r="N49" s="3"/>
      <c r="O49" s="3"/>
      <c r="P49" s="3"/>
      <c r="Q49" s="3"/>
      <c r="R49" s="3"/>
      <c r="S49" s="74"/>
      <c r="T49" s="3"/>
      <c r="U49" s="3"/>
    </row>
    <row r="50" spans="2:30" s="2" customFormat="1" x14ac:dyDescent="0.25">
      <c r="B50" s="59" t="s">
        <v>63</v>
      </c>
      <c r="C50" s="59"/>
      <c r="D50" s="4"/>
      <c r="E50" s="4"/>
      <c r="F50" s="4"/>
      <c r="G50" s="4"/>
      <c r="H50" s="4"/>
      <c r="I50" s="4"/>
      <c r="J50" s="4"/>
      <c r="K50" s="4"/>
      <c r="L50" s="3"/>
      <c r="M50" s="3"/>
      <c r="N50" s="3"/>
      <c r="O50" s="3"/>
      <c r="P50" s="3"/>
      <c r="Q50" s="3"/>
      <c r="R50" s="3"/>
      <c r="S50" s="74"/>
      <c r="T50" s="3"/>
      <c r="U50" s="3"/>
    </row>
    <row r="51" spans="2:30" s="2" customFormat="1" ht="15" x14ac:dyDescent="0.25">
      <c r="B51" s="3"/>
      <c r="C51" s="3"/>
      <c r="D51" s="3"/>
      <c r="E51" s="3"/>
      <c r="F51" s="3"/>
      <c r="G51" s="3"/>
      <c r="H51" s="3"/>
      <c r="I51" s="3"/>
      <c r="J51" s="3"/>
      <c r="K51" s="3"/>
      <c r="L51" s="3"/>
      <c r="M51" s="3"/>
      <c r="N51" s="3"/>
      <c r="O51" s="3"/>
      <c r="P51" s="3"/>
      <c r="Q51" s="3"/>
      <c r="R51" s="3"/>
      <c r="S51" s="74"/>
      <c r="T51" s="3"/>
      <c r="U51" s="3"/>
    </row>
    <row r="56" spans="2:30" x14ac:dyDescent="0.25">
      <c r="AD56" s="176"/>
    </row>
    <row r="57" spans="2:30" x14ac:dyDescent="0.25">
      <c r="P57" s="72">
        <v>1.18</v>
      </c>
    </row>
  </sheetData>
  <autoFilter ref="A17:BV17"/>
  <mergeCells count="32">
    <mergeCell ref="A6:AO6"/>
    <mergeCell ref="A7:AO7"/>
    <mergeCell ref="AO14:AO16"/>
    <mergeCell ref="H14:I15"/>
    <mergeCell ref="A9:AO9"/>
    <mergeCell ref="A4:AO4"/>
    <mergeCell ref="A11:AO11"/>
    <mergeCell ref="AN15:AN16"/>
    <mergeCell ref="AC14:AN14"/>
    <mergeCell ref="K15:O15"/>
    <mergeCell ref="AM15:AM16"/>
    <mergeCell ref="A13:AN13"/>
    <mergeCell ref="A14:A16"/>
    <mergeCell ref="B14:B16"/>
    <mergeCell ref="C14:C16"/>
    <mergeCell ref="F14:G15"/>
    <mergeCell ref="K14:T14"/>
    <mergeCell ref="P15:T15"/>
    <mergeCell ref="J14:J16"/>
    <mergeCell ref="AI15:AJ15"/>
    <mergeCell ref="AK15:AL15"/>
    <mergeCell ref="AA14:AB15"/>
    <mergeCell ref="A12:AO12"/>
    <mergeCell ref="AC15:AD15"/>
    <mergeCell ref="AE15:AF15"/>
    <mergeCell ref="AG15:AH15"/>
    <mergeCell ref="U15:V15"/>
    <mergeCell ref="Y15:Z15"/>
    <mergeCell ref="U14:Z14"/>
    <mergeCell ref="W15:X15"/>
    <mergeCell ref="D14:D16"/>
    <mergeCell ref="E14:E16"/>
  </mergeCells>
  <pageMargins left="0.70866141732283472" right="0.70866141732283472" top="0.74803149606299213" bottom="0.74803149606299213" header="0.31496062992125984" footer="0.31496062992125984"/>
  <pageSetup paperSize="8" scale="35" firstPageNumber="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N51"/>
  <sheetViews>
    <sheetView view="pageBreakPreview" topLeftCell="A8" zoomScale="60" zoomScaleNormal="100" workbookViewId="0">
      <pane ySplit="12" topLeftCell="A35" activePane="bottomLeft" state="frozen"/>
      <selection activeCell="A8" sqref="A8"/>
      <selection pane="bottomLeft" activeCell="F40" sqref="F40"/>
    </sheetView>
  </sheetViews>
  <sheetFormatPr defaultRowHeight="15.75" x14ac:dyDescent="0.25"/>
  <cols>
    <col min="1" max="1" width="13.375" style="71" customWidth="1"/>
    <col min="2" max="2" width="39.75" style="71" customWidth="1"/>
    <col min="3" max="3" width="13.875" style="71" customWidth="1"/>
    <col min="4" max="4" width="17.625" style="71" customWidth="1"/>
    <col min="5" max="5" width="22" style="71" customWidth="1"/>
    <col min="6" max="6" width="17.375" style="72" customWidth="1"/>
    <col min="7" max="7" width="9.25" style="72" bestFit="1" customWidth="1"/>
    <col min="8" max="12" width="5.75" style="72" bestFit="1" customWidth="1"/>
    <col min="13" max="13" width="15.375" style="72" customWidth="1"/>
    <col min="14" max="14" width="9.25" style="72" bestFit="1" customWidth="1"/>
    <col min="15" max="19" width="5.75" style="72" bestFit="1" customWidth="1"/>
    <col min="20" max="20" width="15.625" style="71" customWidth="1"/>
    <col min="21" max="21" width="12" style="71" customWidth="1"/>
    <col min="22" max="25" width="6" style="71" customWidth="1"/>
    <col min="26" max="26" width="6.625" style="71" customWidth="1"/>
    <col min="27" max="27" width="17.625" style="71" customWidth="1"/>
    <col min="28" max="28" width="8.75" style="71" customWidth="1"/>
    <col min="29" max="32" width="6" style="71" customWidth="1"/>
    <col min="33" max="33" width="6.375" style="71" customWidth="1"/>
    <col min="34" max="34" width="16.625" style="71" customWidth="1"/>
    <col min="35" max="35" width="9.125" style="71" customWidth="1"/>
    <col min="36" max="39" width="6" style="71" customWidth="1"/>
    <col min="40" max="40" width="6.875" style="71" customWidth="1"/>
    <col min="41" max="41" width="17" style="71" customWidth="1"/>
    <col min="42" max="46" width="6" style="71" customWidth="1"/>
    <col min="47" max="47" width="8.875" style="71" customWidth="1"/>
    <col min="48" max="48" width="15.375" style="71" customWidth="1"/>
    <col min="49" max="49" width="7.5" style="71" customWidth="1"/>
    <col min="50" max="54" width="6" style="71" customWidth="1"/>
    <col min="55" max="55" width="17" style="71" customWidth="1"/>
    <col min="56" max="56" width="12" style="71" customWidth="1"/>
    <col min="57" max="60" width="6" style="71" customWidth="1"/>
    <col min="61" max="62" width="6.25" style="71" customWidth="1"/>
    <col min="63" max="63" width="8.375" style="71" customWidth="1"/>
    <col min="64" max="64" width="7.75" style="71" customWidth="1"/>
    <col min="65" max="89" width="6.25" style="71" customWidth="1"/>
    <col min="90" max="90" width="16.25" style="71" customWidth="1"/>
    <col min="91" max="91" width="10.375" style="71" customWidth="1"/>
    <col min="92" max="95" width="6" style="71" customWidth="1"/>
    <col min="96" max="96" width="7" style="71" customWidth="1"/>
    <col min="97" max="97" width="15.25" style="71" customWidth="1"/>
    <col min="98" max="98" width="15.125" style="71" customWidth="1"/>
    <col min="99" max="101" width="6" style="71" customWidth="1"/>
    <col min="102" max="102" width="6.875" style="71" customWidth="1"/>
    <col min="103" max="103" width="5.75" style="71" customWidth="1"/>
    <col min="104" max="104" width="16.625" style="71" customWidth="1"/>
    <col min="105" max="105" width="4.125" style="71" customWidth="1"/>
    <col min="106" max="106" width="3.75" style="71" customWidth="1"/>
    <col min="107" max="107" width="19.25" style="71" customWidth="1"/>
    <col min="108" max="108" width="4.5" style="71" customWidth="1"/>
    <col min="109" max="109" width="5" style="71" customWidth="1"/>
    <col min="110" max="110" width="5.5" style="71" customWidth="1"/>
    <col min="111" max="111" width="5.75" style="71" customWidth="1"/>
    <col min="112" max="112" width="5.5" style="71" customWidth="1"/>
    <col min="113" max="114" width="5" style="71" customWidth="1"/>
    <col min="115" max="115" width="12.875" style="71" customWidth="1"/>
    <col min="116" max="125" width="5" style="71" customWidth="1"/>
    <col min="126" max="16384" width="9" style="71"/>
  </cols>
  <sheetData>
    <row r="1" spans="1:118" ht="18.75" x14ac:dyDescent="0.25">
      <c r="AB1" s="72"/>
      <c r="AC1" s="72"/>
      <c r="AD1" s="72"/>
      <c r="AE1" s="72"/>
      <c r="AF1" s="72"/>
      <c r="AG1" s="211" t="s">
        <v>457</v>
      </c>
      <c r="AH1" s="72"/>
      <c r="AI1" s="72"/>
      <c r="AJ1" s="72"/>
      <c r="AK1" s="72"/>
      <c r="AL1" s="72"/>
      <c r="AM1" s="72"/>
      <c r="AN1" s="72"/>
      <c r="AO1" s="72"/>
      <c r="AP1" s="72"/>
    </row>
    <row r="2" spans="1:118" ht="18.75" x14ac:dyDescent="0.3">
      <c r="AB2" s="72"/>
      <c r="AC2" s="72"/>
      <c r="AD2" s="72"/>
      <c r="AE2" s="72"/>
      <c r="AF2" s="72"/>
      <c r="AG2" s="167" t="s">
        <v>317</v>
      </c>
      <c r="AH2" s="72"/>
      <c r="AI2" s="72"/>
      <c r="AJ2" s="72"/>
      <c r="AK2" s="72"/>
      <c r="AL2" s="72"/>
      <c r="AM2" s="72"/>
      <c r="AN2" s="72"/>
      <c r="AO2" s="72"/>
      <c r="AP2" s="72"/>
    </row>
    <row r="3" spans="1:118" ht="18.75" x14ac:dyDescent="0.3">
      <c r="AB3" s="72"/>
      <c r="AC3" s="72"/>
      <c r="AD3" s="72"/>
      <c r="AE3" s="72"/>
      <c r="AF3" s="72"/>
      <c r="AG3" s="167" t="s">
        <v>316</v>
      </c>
      <c r="AH3" s="72"/>
      <c r="AI3" s="72"/>
      <c r="AJ3" s="72"/>
      <c r="AK3" s="72"/>
      <c r="AL3" s="72"/>
      <c r="AM3" s="72"/>
      <c r="AN3" s="72"/>
      <c r="AO3" s="72"/>
      <c r="AP3" s="72"/>
    </row>
    <row r="4" spans="1:118" x14ac:dyDescent="0.25">
      <c r="A4" s="257" t="s">
        <v>456</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72"/>
      <c r="AI4" s="72"/>
      <c r="AJ4" s="72"/>
      <c r="AK4" s="72"/>
      <c r="AL4" s="72"/>
      <c r="AM4" s="72"/>
      <c r="AN4" s="72"/>
      <c r="AO4" s="72"/>
      <c r="AP4" s="72"/>
    </row>
    <row r="5" spans="1:118" x14ac:dyDescent="0.25">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72"/>
      <c r="DB5" s="72"/>
    </row>
    <row r="6" spans="1:118" ht="18.75" x14ac:dyDescent="0.25">
      <c r="A6" s="54" t="s">
        <v>314</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row>
    <row r="7" spans="1:118" x14ac:dyDescent="0.25">
      <c r="A7" s="55" t="s">
        <v>56</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row>
    <row r="8" spans="1:118" x14ac:dyDescent="0.2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168"/>
      <c r="DB8" s="168"/>
      <c r="DC8" s="168"/>
      <c r="DD8" s="168"/>
      <c r="DE8" s="168"/>
      <c r="DF8" s="168"/>
      <c r="DG8" s="168"/>
      <c r="DH8" s="168"/>
      <c r="DI8" s="168"/>
      <c r="DJ8" s="168"/>
      <c r="DK8" s="168"/>
      <c r="DL8" s="168"/>
      <c r="DM8" s="168"/>
    </row>
    <row r="9" spans="1:118" x14ac:dyDescent="0.25">
      <c r="A9" s="58" t="s">
        <v>455</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255"/>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c r="BR9" s="254"/>
      <c r="BS9" s="254"/>
      <c r="BT9" s="254"/>
      <c r="BU9" s="254"/>
      <c r="BV9" s="254"/>
      <c r="BW9" s="254"/>
      <c r="BX9" s="254"/>
      <c r="BY9" s="254"/>
      <c r="BZ9" s="254"/>
      <c r="CA9" s="254"/>
      <c r="CB9" s="254"/>
      <c r="CC9" s="254"/>
      <c r="CD9" s="254"/>
      <c r="CE9" s="254"/>
      <c r="CF9" s="254"/>
      <c r="CG9" s="254"/>
      <c r="CH9" s="254"/>
      <c r="CI9" s="254"/>
      <c r="CJ9" s="254"/>
      <c r="CK9" s="254"/>
      <c r="CL9" s="254"/>
      <c r="CM9" s="254"/>
      <c r="CN9" s="254"/>
      <c r="CO9" s="254"/>
      <c r="CP9" s="254"/>
      <c r="CQ9" s="254"/>
      <c r="CR9" s="254"/>
      <c r="CS9" s="254"/>
      <c r="CT9" s="254"/>
      <c r="CU9" s="254"/>
      <c r="CV9" s="254"/>
      <c r="CW9" s="254"/>
      <c r="CX9" s="254"/>
      <c r="CY9" s="254"/>
      <c r="CZ9" s="254"/>
      <c r="DA9" s="72"/>
      <c r="DB9" s="72"/>
    </row>
    <row r="10" spans="1:118" x14ac:dyDescent="0.25">
      <c r="A10" s="253"/>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72"/>
      <c r="CN10" s="162"/>
      <c r="CO10" s="72"/>
      <c r="CP10" s="72"/>
      <c r="CQ10" s="72"/>
      <c r="CR10" s="72"/>
      <c r="CS10" s="72"/>
      <c r="CT10" s="72"/>
      <c r="CU10" s="72"/>
      <c r="CV10" s="72"/>
      <c r="CW10" s="72"/>
      <c r="CX10" s="72"/>
      <c r="CY10" s="72"/>
      <c r="CZ10" s="72"/>
      <c r="DA10" s="72"/>
      <c r="DB10" s="72"/>
    </row>
    <row r="11" spans="1:118" ht="15.75" customHeight="1" x14ac:dyDescent="0.3">
      <c r="A11" s="252" t="str">
        <f>'[3]3'!A11:AK11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34"/>
      <c r="DB11" s="34"/>
      <c r="DC11" s="34"/>
      <c r="DD11" s="34"/>
      <c r="DE11" s="34"/>
      <c r="DF11" s="34"/>
      <c r="DG11" s="34"/>
      <c r="DH11" s="34"/>
      <c r="DI11" s="34"/>
      <c r="DJ11" s="34"/>
      <c r="DK11" s="34"/>
      <c r="DL11" s="34"/>
      <c r="DM11" s="34"/>
    </row>
    <row r="12" spans="1:118" x14ac:dyDescent="0.25">
      <c r="A12" s="250" t="s">
        <v>454</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35"/>
      <c r="DB12" s="35"/>
      <c r="DC12" s="35"/>
      <c r="DD12" s="35"/>
      <c r="DE12" s="35"/>
      <c r="DF12" s="35"/>
      <c r="DG12" s="35"/>
      <c r="DH12" s="35"/>
      <c r="DI12" s="35"/>
      <c r="DJ12" s="35"/>
      <c r="DK12" s="35"/>
      <c r="DL12" s="35"/>
      <c r="DM12" s="35"/>
    </row>
    <row r="13" spans="1:118" ht="15.75" customHeight="1" x14ac:dyDescent="0.25">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7"/>
      <c r="CZ13" s="246"/>
      <c r="DA13" s="246"/>
      <c r="DB13" s="246"/>
      <c r="DC13" s="246"/>
      <c r="DD13" s="246"/>
      <c r="DE13" s="246"/>
      <c r="DF13" s="246"/>
      <c r="DG13" s="246"/>
      <c r="DH13" s="246"/>
      <c r="DI13" s="246"/>
      <c r="DJ13" s="246"/>
      <c r="DK13" s="246"/>
    </row>
    <row r="14" spans="1:118" ht="31.5" customHeight="1" x14ac:dyDescent="0.25">
      <c r="A14" s="242" t="s">
        <v>54</v>
      </c>
      <c r="B14" s="242" t="s">
        <v>53</v>
      </c>
      <c r="C14" s="242" t="s">
        <v>52</v>
      </c>
      <c r="D14" s="228" t="s">
        <v>453</v>
      </c>
      <c r="E14" s="228"/>
      <c r="F14" s="245" t="s">
        <v>452</v>
      </c>
      <c r="G14" s="244"/>
      <c r="H14" s="244"/>
      <c r="I14" s="244"/>
      <c r="J14" s="244"/>
      <c r="K14" s="244"/>
      <c r="L14" s="244"/>
      <c r="M14" s="244"/>
      <c r="N14" s="244"/>
      <c r="O14" s="244"/>
      <c r="P14" s="244"/>
      <c r="Q14" s="244"/>
      <c r="R14" s="244"/>
      <c r="S14" s="243"/>
      <c r="T14" s="230" t="s">
        <v>451</v>
      </c>
      <c r="U14" s="230"/>
      <c r="V14" s="230"/>
      <c r="W14" s="230"/>
      <c r="X14" s="230"/>
      <c r="Y14" s="230"/>
      <c r="Z14" s="230"/>
      <c r="AA14" s="230"/>
      <c r="AB14" s="230"/>
      <c r="AC14" s="230"/>
      <c r="AD14" s="230"/>
      <c r="AE14" s="230"/>
      <c r="AF14" s="230"/>
      <c r="AG14" s="230"/>
      <c r="AH14" s="230" t="s">
        <v>451</v>
      </c>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42" t="s">
        <v>299</v>
      </c>
      <c r="DA14" s="241"/>
      <c r="DB14" s="241"/>
      <c r="DC14" s="241"/>
      <c r="DD14" s="241"/>
      <c r="DE14" s="241"/>
      <c r="DF14" s="241"/>
      <c r="DG14" s="241"/>
      <c r="DH14" s="241"/>
      <c r="DI14" s="241"/>
      <c r="DJ14" s="241"/>
      <c r="DK14" s="241"/>
    </row>
    <row r="15" spans="1:118" ht="44.25" customHeight="1" x14ac:dyDescent="0.25">
      <c r="A15" s="229"/>
      <c r="B15" s="229"/>
      <c r="C15" s="229"/>
      <c r="D15" s="228"/>
      <c r="E15" s="228"/>
      <c r="F15" s="240"/>
      <c r="G15" s="239"/>
      <c r="H15" s="239"/>
      <c r="I15" s="239"/>
      <c r="J15" s="239"/>
      <c r="K15" s="239"/>
      <c r="L15" s="239"/>
      <c r="M15" s="239"/>
      <c r="N15" s="239"/>
      <c r="O15" s="239"/>
      <c r="P15" s="239"/>
      <c r="Q15" s="239"/>
      <c r="R15" s="239"/>
      <c r="S15" s="238"/>
      <c r="T15" s="236" t="s">
        <v>450</v>
      </c>
      <c r="U15" s="235"/>
      <c r="V15" s="235"/>
      <c r="W15" s="235"/>
      <c r="X15" s="235"/>
      <c r="Y15" s="235"/>
      <c r="Z15" s="235"/>
      <c r="AA15" s="235"/>
      <c r="AB15" s="235"/>
      <c r="AC15" s="235"/>
      <c r="AD15" s="235"/>
      <c r="AE15" s="235"/>
      <c r="AF15" s="235"/>
      <c r="AG15" s="237"/>
      <c r="AH15" s="236" t="s">
        <v>449</v>
      </c>
      <c r="AI15" s="235"/>
      <c r="AJ15" s="235"/>
      <c r="AK15" s="235"/>
      <c r="AL15" s="235"/>
      <c r="AM15" s="235"/>
      <c r="AN15" s="235"/>
      <c r="AO15" s="235"/>
      <c r="AP15" s="235"/>
      <c r="AQ15" s="235"/>
      <c r="AR15" s="235"/>
      <c r="AS15" s="235"/>
      <c r="AT15" s="235"/>
      <c r="AU15" s="237"/>
      <c r="AV15" s="236" t="s">
        <v>448</v>
      </c>
      <c r="AW15" s="235"/>
      <c r="AX15" s="235"/>
      <c r="AY15" s="235"/>
      <c r="AZ15" s="235"/>
      <c r="BA15" s="235"/>
      <c r="BB15" s="235"/>
      <c r="BC15" s="235"/>
      <c r="BD15" s="235"/>
      <c r="BE15" s="235"/>
      <c r="BF15" s="235"/>
      <c r="BG15" s="235"/>
      <c r="BH15" s="235"/>
      <c r="BI15" s="237"/>
      <c r="BJ15" s="236" t="s">
        <v>447</v>
      </c>
      <c r="BK15" s="235"/>
      <c r="BL15" s="235"/>
      <c r="BM15" s="235"/>
      <c r="BN15" s="235"/>
      <c r="BO15" s="235"/>
      <c r="BP15" s="235"/>
      <c r="BQ15" s="235"/>
      <c r="BR15" s="235"/>
      <c r="BS15" s="235"/>
      <c r="BT15" s="235"/>
      <c r="BU15" s="235"/>
      <c r="BV15" s="235"/>
      <c r="BW15" s="237"/>
      <c r="BX15" s="236" t="s">
        <v>446</v>
      </c>
      <c r="BY15" s="235"/>
      <c r="BZ15" s="235"/>
      <c r="CA15" s="235"/>
      <c r="CB15" s="235"/>
      <c r="CC15" s="235"/>
      <c r="CD15" s="235"/>
      <c r="CE15" s="235"/>
      <c r="CF15" s="235"/>
      <c r="CG15" s="235"/>
      <c r="CH15" s="235"/>
      <c r="CI15" s="235"/>
      <c r="CJ15" s="235"/>
      <c r="CK15" s="237"/>
      <c r="CL15" s="228" t="s">
        <v>445</v>
      </c>
      <c r="CM15" s="228"/>
      <c r="CN15" s="228"/>
      <c r="CO15" s="228"/>
      <c r="CP15" s="228"/>
      <c r="CQ15" s="228"/>
      <c r="CR15" s="228"/>
      <c r="CS15" s="228"/>
      <c r="CT15" s="228"/>
      <c r="CU15" s="228"/>
      <c r="CV15" s="228"/>
      <c r="CW15" s="228"/>
      <c r="CX15" s="228"/>
      <c r="CY15" s="228"/>
      <c r="CZ15" s="229"/>
    </row>
    <row r="16" spans="1:118" ht="51" customHeight="1" x14ac:dyDescent="0.25">
      <c r="A16" s="229"/>
      <c r="B16" s="229"/>
      <c r="C16" s="229"/>
      <c r="D16" s="228"/>
      <c r="E16" s="228"/>
      <c r="F16" s="236" t="s">
        <v>298</v>
      </c>
      <c r="G16" s="235"/>
      <c r="H16" s="235"/>
      <c r="I16" s="235"/>
      <c r="J16" s="235"/>
      <c r="K16" s="235"/>
      <c r="L16" s="235"/>
      <c r="M16" s="234" t="s">
        <v>443</v>
      </c>
      <c r="N16" s="233"/>
      <c r="O16" s="233"/>
      <c r="P16" s="233"/>
      <c r="Q16" s="233"/>
      <c r="R16" s="233"/>
      <c r="S16" s="232"/>
      <c r="T16" s="236" t="s">
        <v>298</v>
      </c>
      <c r="U16" s="235"/>
      <c r="V16" s="235"/>
      <c r="W16" s="235"/>
      <c r="X16" s="235"/>
      <c r="Y16" s="235"/>
      <c r="Z16" s="235"/>
      <c r="AA16" s="234" t="s">
        <v>277</v>
      </c>
      <c r="AB16" s="233"/>
      <c r="AC16" s="233"/>
      <c r="AD16" s="233"/>
      <c r="AE16" s="233"/>
      <c r="AF16" s="233"/>
      <c r="AG16" s="232"/>
      <c r="AH16" s="236" t="s">
        <v>298</v>
      </c>
      <c r="AI16" s="235"/>
      <c r="AJ16" s="235"/>
      <c r="AK16" s="235"/>
      <c r="AL16" s="235"/>
      <c r="AM16" s="235"/>
      <c r="AN16" s="235"/>
      <c r="AO16" s="234" t="s">
        <v>444</v>
      </c>
      <c r="AP16" s="233"/>
      <c r="AQ16" s="233"/>
      <c r="AR16" s="233"/>
      <c r="AS16" s="233"/>
      <c r="AT16" s="233"/>
      <c r="AU16" s="232"/>
      <c r="AV16" s="236" t="s">
        <v>298</v>
      </c>
      <c r="AW16" s="235"/>
      <c r="AX16" s="235"/>
      <c r="AY16" s="235"/>
      <c r="AZ16" s="235"/>
      <c r="BA16" s="235"/>
      <c r="BB16" s="235"/>
      <c r="BC16" s="234" t="s">
        <v>277</v>
      </c>
      <c r="BD16" s="233"/>
      <c r="BE16" s="233"/>
      <c r="BF16" s="233"/>
      <c r="BG16" s="233"/>
      <c r="BH16" s="233"/>
      <c r="BI16" s="232"/>
      <c r="BJ16" s="236" t="s">
        <v>298</v>
      </c>
      <c r="BK16" s="235"/>
      <c r="BL16" s="235"/>
      <c r="BM16" s="235"/>
      <c r="BN16" s="235"/>
      <c r="BO16" s="235"/>
      <c r="BP16" s="235"/>
      <c r="BQ16" s="234" t="s">
        <v>443</v>
      </c>
      <c r="BR16" s="233"/>
      <c r="BS16" s="233"/>
      <c r="BT16" s="233"/>
      <c r="BU16" s="233"/>
      <c r="BV16" s="233"/>
      <c r="BW16" s="232"/>
      <c r="BX16" s="236" t="s">
        <v>298</v>
      </c>
      <c r="BY16" s="235"/>
      <c r="BZ16" s="235"/>
      <c r="CA16" s="235"/>
      <c r="CB16" s="235"/>
      <c r="CC16" s="235"/>
      <c r="CD16" s="235"/>
      <c r="CE16" s="234" t="s">
        <v>443</v>
      </c>
      <c r="CF16" s="233"/>
      <c r="CG16" s="233"/>
      <c r="CH16" s="233"/>
      <c r="CI16" s="233"/>
      <c r="CJ16" s="233"/>
      <c r="CK16" s="232"/>
      <c r="CL16" s="236" t="s">
        <v>278</v>
      </c>
      <c r="CM16" s="235"/>
      <c r="CN16" s="235"/>
      <c r="CO16" s="235"/>
      <c r="CP16" s="235"/>
      <c r="CQ16" s="235"/>
      <c r="CR16" s="235"/>
      <c r="CS16" s="234" t="s">
        <v>277</v>
      </c>
      <c r="CT16" s="233"/>
      <c r="CU16" s="233"/>
      <c r="CV16" s="233"/>
      <c r="CW16" s="233"/>
      <c r="CX16" s="233"/>
      <c r="CY16" s="232"/>
      <c r="CZ16" s="229"/>
    </row>
    <row r="17" spans="1:104" ht="37.5" customHeight="1" x14ac:dyDescent="0.25">
      <c r="A17" s="229"/>
      <c r="B17" s="229"/>
      <c r="C17" s="229"/>
      <c r="D17" s="228" t="s">
        <v>284</v>
      </c>
      <c r="E17" s="228" t="s">
        <v>277</v>
      </c>
      <c r="F17" s="231" t="s">
        <v>442</v>
      </c>
      <c r="G17" s="230" t="s">
        <v>441</v>
      </c>
      <c r="H17" s="230"/>
      <c r="I17" s="230"/>
      <c r="J17" s="230"/>
      <c r="K17" s="230"/>
      <c r="L17" s="230"/>
      <c r="M17" s="231" t="s">
        <v>442</v>
      </c>
      <c r="N17" s="230" t="s">
        <v>441</v>
      </c>
      <c r="O17" s="230"/>
      <c r="P17" s="230"/>
      <c r="Q17" s="230"/>
      <c r="R17" s="230"/>
      <c r="S17" s="230"/>
      <c r="T17" s="231" t="s">
        <v>442</v>
      </c>
      <c r="U17" s="230" t="s">
        <v>441</v>
      </c>
      <c r="V17" s="230"/>
      <c r="W17" s="230"/>
      <c r="X17" s="230"/>
      <c r="Y17" s="230"/>
      <c r="Z17" s="230"/>
      <c r="AA17" s="231" t="s">
        <v>442</v>
      </c>
      <c r="AB17" s="230" t="s">
        <v>441</v>
      </c>
      <c r="AC17" s="230"/>
      <c r="AD17" s="230"/>
      <c r="AE17" s="230"/>
      <c r="AF17" s="230"/>
      <c r="AG17" s="230"/>
      <c r="AH17" s="231" t="s">
        <v>442</v>
      </c>
      <c r="AI17" s="230" t="s">
        <v>441</v>
      </c>
      <c r="AJ17" s="230"/>
      <c r="AK17" s="230"/>
      <c r="AL17" s="230"/>
      <c r="AM17" s="230"/>
      <c r="AN17" s="230"/>
      <c r="AO17" s="231" t="s">
        <v>442</v>
      </c>
      <c r="AP17" s="230" t="s">
        <v>441</v>
      </c>
      <c r="AQ17" s="230"/>
      <c r="AR17" s="230"/>
      <c r="AS17" s="230"/>
      <c r="AT17" s="230"/>
      <c r="AU17" s="230"/>
      <c r="AV17" s="231" t="s">
        <v>442</v>
      </c>
      <c r="AW17" s="230" t="s">
        <v>441</v>
      </c>
      <c r="AX17" s="230"/>
      <c r="AY17" s="230"/>
      <c r="AZ17" s="230"/>
      <c r="BA17" s="230"/>
      <c r="BB17" s="230"/>
      <c r="BC17" s="231" t="s">
        <v>442</v>
      </c>
      <c r="BD17" s="230" t="s">
        <v>441</v>
      </c>
      <c r="BE17" s="230"/>
      <c r="BF17" s="230"/>
      <c r="BG17" s="230"/>
      <c r="BH17" s="230"/>
      <c r="BI17" s="230"/>
      <c r="BJ17" s="231" t="s">
        <v>442</v>
      </c>
      <c r="BK17" s="230" t="s">
        <v>441</v>
      </c>
      <c r="BL17" s="230"/>
      <c r="BM17" s="230"/>
      <c r="BN17" s="230"/>
      <c r="BO17" s="230"/>
      <c r="BP17" s="230"/>
      <c r="BQ17" s="231" t="s">
        <v>442</v>
      </c>
      <c r="BR17" s="230" t="s">
        <v>441</v>
      </c>
      <c r="BS17" s="230"/>
      <c r="BT17" s="230"/>
      <c r="BU17" s="230"/>
      <c r="BV17" s="230"/>
      <c r="BW17" s="230"/>
      <c r="BX17" s="231" t="s">
        <v>442</v>
      </c>
      <c r="BY17" s="230" t="s">
        <v>441</v>
      </c>
      <c r="BZ17" s="230"/>
      <c r="CA17" s="230"/>
      <c r="CB17" s="230"/>
      <c r="CC17" s="230"/>
      <c r="CD17" s="230"/>
      <c r="CE17" s="231" t="s">
        <v>442</v>
      </c>
      <c r="CF17" s="230" t="s">
        <v>441</v>
      </c>
      <c r="CG17" s="230"/>
      <c r="CH17" s="230"/>
      <c r="CI17" s="230"/>
      <c r="CJ17" s="230"/>
      <c r="CK17" s="230"/>
      <c r="CL17" s="231" t="s">
        <v>442</v>
      </c>
      <c r="CM17" s="230" t="s">
        <v>441</v>
      </c>
      <c r="CN17" s="230"/>
      <c r="CO17" s="230"/>
      <c r="CP17" s="230"/>
      <c r="CQ17" s="230"/>
      <c r="CR17" s="230"/>
      <c r="CS17" s="231" t="s">
        <v>442</v>
      </c>
      <c r="CT17" s="230" t="s">
        <v>441</v>
      </c>
      <c r="CU17" s="230"/>
      <c r="CV17" s="230"/>
      <c r="CW17" s="230"/>
      <c r="CX17" s="230"/>
      <c r="CY17" s="230"/>
      <c r="CZ17" s="229"/>
    </row>
    <row r="18" spans="1:104" ht="78.75" customHeight="1" x14ac:dyDescent="0.25">
      <c r="A18" s="226"/>
      <c r="B18" s="226"/>
      <c r="C18" s="226"/>
      <c r="D18" s="228"/>
      <c r="E18" s="228"/>
      <c r="F18" s="134" t="s">
        <v>440</v>
      </c>
      <c r="G18" s="134" t="s">
        <v>440</v>
      </c>
      <c r="H18" s="227" t="s">
        <v>439</v>
      </c>
      <c r="I18" s="227" t="s">
        <v>438</v>
      </c>
      <c r="J18" s="227" t="s">
        <v>437</v>
      </c>
      <c r="K18" s="227" t="s">
        <v>436</v>
      </c>
      <c r="L18" s="227" t="s">
        <v>435</v>
      </c>
      <c r="M18" s="134" t="s">
        <v>440</v>
      </c>
      <c r="N18" s="134" t="s">
        <v>440</v>
      </c>
      <c r="O18" s="227" t="s">
        <v>439</v>
      </c>
      <c r="P18" s="227" t="s">
        <v>438</v>
      </c>
      <c r="Q18" s="227" t="s">
        <v>437</v>
      </c>
      <c r="R18" s="227" t="s">
        <v>436</v>
      </c>
      <c r="S18" s="227" t="s">
        <v>435</v>
      </c>
      <c r="T18" s="134" t="s">
        <v>440</v>
      </c>
      <c r="U18" s="134" t="s">
        <v>440</v>
      </c>
      <c r="V18" s="227" t="s">
        <v>439</v>
      </c>
      <c r="W18" s="227" t="s">
        <v>438</v>
      </c>
      <c r="X18" s="227" t="s">
        <v>437</v>
      </c>
      <c r="Y18" s="227" t="s">
        <v>436</v>
      </c>
      <c r="Z18" s="227" t="s">
        <v>435</v>
      </c>
      <c r="AA18" s="134" t="s">
        <v>440</v>
      </c>
      <c r="AB18" s="134" t="s">
        <v>440</v>
      </c>
      <c r="AC18" s="227" t="s">
        <v>439</v>
      </c>
      <c r="AD18" s="227" t="s">
        <v>438</v>
      </c>
      <c r="AE18" s="227" t="s">
        <v>437</v>
      </c>
      <c r="AF18" s="227" t="s">
        <v>436</v>
      </c>
      <c r="AG18" s="227" t="s">
        <v>435</v>
      </c>
      <c r="AH18" s="134" t="s">
        <v>440</v>
      </c>
      <c r="AI18" s="134" t="s">
        <v>440</v>
      </c>
      <c r="AJ18" s="227" t="s">
        <v>439</v>
      </c>
      <c r="AK18" s="227" t="s">
        <v>438</v>
      </c>
      <c r="AL18" s="227" t="s">
        <v>437</v>
      </c>
      <c r="AM18" s="227" t="s">
        <v>436</v>
      </c>
      <c r="AN18" s="227" t="s">
        <v>435</v>
      </c>
      <c r="AO18" s="134" t="s">
        <v>440</v>
      </c>
      <c r="AP18" s="134" t="s">
        <v>440</v>
      </c>
      <c r="AQ18" s="227" t="s">
        <v>439</v>
      </c>
      <c r="AR18" s="227" t="s">
        <v>438</v>
      </c>
      <c r="AS18" s="227" t="s">
        <v>437</v>
      </c>
      <c r="AT18" s="227" t="s">
        <v>436</v>
      </c>
      <c r="AU18" s="227" t="s">
        <v>435</v>
      </c>
      <c r="AV18" s="134" t="s">
        <v>440</v>
      </c>
      <c r="AW18" s="134" t="s">
        <v>440</v>
      </c>
      <c r="AX18" s="227" t="s">
        <v>439</v>
      </c>
      <c r="AY18" s="227" t="s">
        <v>438</v>
      </c>
      <c r="AZ18" s="227" t="s">
        <v>437</v>
      </c>
      <c r="BA18" s="227" t="s">
        <v>436</v>
      </c>
      <c r="BB18" s="227" t="s">
        <v>435</v>
      </c>
      <c r="BC18" s="134" t="s">
        <v>440</v>
      </c>
      <c r="BD18" s="134" t="s">
        <v>440</v>
      </c>
      <c r="BE18" s="227" t="s">
        <v>439</v>
      </c>
      <c r="BF18" s="227" t="s">
        <v>438</v>
      </c>
      <c r="BG18" s="227" t="s">
        <v>437</v>
      </c>
      <c r="BH18" s="227" t="s">
        <v>436</v>
      </c>
      <c r="BI18" s="227" t="s">
        <v>435</v>
      </c>
      <c r="BJ18" s="134" t="s">
        <v>440</v>
      </c>
      <c r="BK18" s="134" t="s">
        <v>440</v>
      </c>
      <c r="BL18" s="227" t="s">
        <v>439</v>
      </c>
      <c r="BM18" s="227" t="s">
        <v>438</v>
      </c>
      <c r="BN18" s="227" t="s">
        <v>437</v>
      </c>
      <c r="BO18" s="227" t="s">
        <v>436</v>
      </c>
      <c r="BP18" s="227" t="s">
        <v>435</v>
      </c>
      <c r="BQ18" s="134" t="s">
        <v>440</v>
      </c>
      <c r="BR18" s="134" t="s">
        <v>440</v>
      </c>
      <c r="BS18" s="227" t="s">
        <v>439</v>
      </c>
      <c r="BT18" s="227" t="s">
        <v>438</v>
      </c>
      <c r="BU18" s="227" t="s">
        <v>437</v>
      </c>
      <c r="BV18" s="227" t="s">
        <v>436</v>
      </c>
      <c r="BW18" s="227" t="s">
        <v>435</v>
      </c>
      <c r="BX18" s="134" t="s">
        <v>440</v>
      </c>
      <c r="BY18" s="134" t="s">
        <v>440</v>
      </c>
      <c r="BZ18" s="227" t="s">
        <v>439</v>
      </c>
      <c r="CA18" s="227" t="s">
        <v>438</v>
      </c>
      <c r="CB18" s="227" t="s">
        <v>437</v>
      </c>
      <c r="CC18" s="227" t="s">
        <v>436</v>
      </c>
      <c r="CD18" s="227" t="s">
        <v>435</v>
      </c>
      <c r="CE18" s="134" t="s">
        <v>440</v>
      </c>
      <c r="CF18" s="134" t="s">
        <v>440</v>
      </c>
      <c r="CG18" s="227" t="s">
        <v>439</v>
      </c>
      <c r="CH18" s="227" t="s">
        <v>438</v>
      </c>
      <c r="CI18" s="227" t="s">
        <v>437</v>
      </c>
      <c r="CJ18" s="227" t="s">
        <v>436</v>
      </c>
      <c r="CK18" s="227" t="s">
        <v>435</v>
      </c>
      <c r="CL18" s="134" t="s">
        <v>440</v>
      </c>
      <c r="CM18" s="134" t="s">
        <v>440</v>
      </c>
      <c r="CN18" s="227" t="s">
        <v>439</v>
      </c>
      <c r="CO18" s="227" t="s">
        <v>438</v>
      </c>
      <c r="CP18" s="227" t="s">
        <v>437</v>
      </c>
      <c r="CQ18" s="227" t="s">
        <v>436</v>
      </c>
      <c r="CR18" s="227" t="s">
        <v>435</v>
      </c>
      <c r="CS18" s="134" t="s">
        <v>440</v>
      </c>
      <c r="CT18" s="134" t="s">
        <v>440</v>
      </c>
      <c r="CU18" s="227" t="s">
        <v>439</v>
      </c>
      <c r="CV18" s="227" t="s">
        <v>438</v>
      </c>
      <c r="CW18" s="227" t="s">
        <v>437</v>
      </c>
      <c r="CX18" s="227" t="s">
        <v>436</v>
      </c>
      <c r="CY18" s="227" t="s">
        <v>435</v>
      </c>
      <c r="CZ18" s="226"/>
    </row>
    <row r="19" spans="1:104" x14ac:dyDescent="0.25">
      <c r="A19" s="225">
        <v>1</v>
      </c>
      <c r="B19" s="225">
        <v>2</v>
      </c>
      <c r="C19" s="225">
        <v>3</v>
      </c>
      <c r="D19" s="225">
        <v>4</v>
      </c>
      <c r="E19" s="225">
        <v>5</v>
      </c>
      <c r="F19" s="224" t="s">
        <v>434</v>
      </c>
      <c r="G19" s="224" t="s">
        <v>433</v>
      </c>
      <c r="H19" s="224" t="s">
        <v>432</v>
      </c>
      <c r="I19" s="224" t="s">
        <v>431</v>
      </c>
      <c r="J19" s="224" t="s">
        <v>430</v>
      </c>
      <c r="K19" s="224" t="s">
        <v>429</v>
      </c>
      <c r="L19" s="224" t="s">
        <v>428</v>
      </c>
      <c r="M19" s="224" t="s">
        <v>427</v>
      </c>
      <c r="N19" s="224" t="s">
        <v>426</v>
      </c>
      <c r="O19" s="224" t="s">
        <v>425</v>
      </c>
      <c r="P19" s="224" t="s">
        <v>424</v>
      </c>
      <c r="Q19" s="224" t="s">
        <v>423</v>
      </c>
      <c r="R19" s="224" t="s">
        <v>422</v>
      </c>
      <c r="S19" s="224" t="s">
        <v>421</v>
      </c>
      <c r="T19" s="224" t="s">
        <v>420</v>
      </c>
      <c r="U19" s="224" t="s">
        <v>419</v>
      </c>
      <c r="V19" s="224" t="s">
        <v>418</v>
      </c>
      <c r="W19" s="224" t="s">
        <v>417</v>
      </c>
      <c r="X19" s="224" t="s">
        <v>416</v>
      </c>
      <c r="Y19" s="224" t="s">
        <v>415</v>
      </c>
      <c r="Z19" s="224" t="s">
        <v>414</v>
      </c>
      <c r="AA19" s="224" t="s">
        <v>413</v>
      </c>
      <c r="AB19" s="224" t="s">
        <v>412</v>
      </c>
      <c r="AC19" s="224" t="s">
        <v>411</v>
      </c>
      <c r="AD19" s="224" t="s">
        <v>410</v>
      </c>
      <c r="AE19" s="224" t="s">
        <v>409</v>
      </c>
      <c r="AF19" s="224" t="s">
        <v>408</v>
      </c>
      <c r="AG19" s="224" t="s">
        <v>407</v>
      </c>
      <c r="AH19" s="224" t="s">
        <v>406</v>
      </c>
      <c r="AI19" s="224" t="s">
        <v>405</v>
      </c>
      <c r="AJ19" s="224" t="s">
        <v>404</v>
      </c>
      <c r="AK19" s="224" t="s">
        <v>403</v>
      </c>
      <c r="AL19" s="224" t="s">
        <v>402</v>
      </c>
      <c r="AM19" s="224" t="s">
        <v>401</v>
      </c>
      <c r="AN19" s="224" t="s">
        <v>400</v>
      </c>
      <c r="AO19" s="224" t="s">
        <v>399</v>
      </c>
      <c r="AP19" s="224" t="s">
        <v>398</v>
      </c>
      <c r="AQ19" s="224" t="s">
        <v>397</v>
      </c>
      <c r="AR19" s="224" t="s">
        <v>396</v>
      </c>
      <c r="AS19" s="224" t="s">
        <v>395</v>
      </c>
      <c r="AT19" s="224" t="s">
        <v>394</v>
      </c>
      <c r="AU19" s="224" t="s">
        <v>393</v>
      </c>
      <c r="AV19" s="224" t="s">
        <v>392</v>
      </c>
      <c r="AW19" s="224" t="s">
        <v>391</v>
      </c>
      <c r="AX19" s="224" t="s">
        <v>390</v>
      </c>
      <c r="AY19" s="224" t="s">
        <v>389</v>
      </c>
      <c r="AZ19" s="224" t="s">
        <v>388</v>
      </c>
      <c r="BA19" s="224" t="s">
        <v>387</v>
      </c>
      <c r="BB19" s="224" t="s">
        <v>386</v>
      </c>
      <c r="BC19" s="224" t="s">
        <v>385</v>
      </c>
      <c r="BD19" s="224" t="s">
        <v>384</v>
      </c>
      <c r="BE19" s="224" t="s">
        <v>383</v>
      </c>
      <c r="BF19" s="224" t="s">
        <v>382</v>
      </c>
      <c r="BG19" s="224" t="s">
        <v>381</v>
      </c>
      <c r="BH19" s="224" t="s">
        <v>380</v>
      </c>
      <c r="BI19" s="224" t="s">
        <v>379</v>
      </c>
      <c r="BJ19" s="224" t="s">
        <v>392</v>
      </c>
      <c r="BK19" s="224" t="s">
        <v>391</v>
      </c>
      <c r="BL19" s="224" t="s">
        <v>390</v>
      </c>
      <c r="BM19" s="224" t="s">
        <v>389</v>
      </c>
      <c r="BN19" s="224" t="s">
        <v>388</v>
      </c>
      <c r="BO19" s="224" t="s">
        <v>387</v>
      </c>
      <c r="BP19" s="224" t="s">
        <v>386</v>
      </c>
      <c r="BQ19" s="224" t="s">
        <v>385</v>
      </c>
      <c r="BR19" s="224" t="s">
        <v>384</v>
      </c>
      <c r="BS19" s="224" t="s">
        <v>383</v>
      </c>
      <c r="BT19" s="224" t="s">
        <v>382</v>
      </c>
      <c r="BU19" s="224" t="s">
        <v>381</v>
      </c>
      <c r="BV19" s="224" t="s">
        <v>380</v>
      </c>
      <c r="BW19" s="224" t="s">
        <v>379</v>
      </c>
      <c r="BX19" s="224" t="s">
        <v>392</v>
      </c>
      <c r="BY19" s="224" t="s">
        <v>391</v>
      </c>
      <c r="BZ19" s="224" t="s">
        <v>390</v>
      </c>
      <c r="CA19" s="224" t="s">
        <v>389</v>
      </c>
      <c r="CB19" s="224" t="s">
        <v>388</v>
      </c>
      <c r="CC19" s="224" t="s">
        <v>387</v>
      </c>
      <c r="CD19" s="224" t="s">
        <v>386</v>
      </c>
      <c r="CE19" s="224" t="s">
        <v>385</v>
      </c>
      <c r="CF19" s="224" t="s">
        <v>384</v>
      </c>
      <c r="CG19" s="224" t="s">
        <v>383</v>
      </c>
      <c r="CH19" s="224" t="s">
        <v>382</v>
      </c>
      <c r="CI19" s="224" t="s">
        <v>381</v>
      </c>
      <c r="CJ19" s="224" t="s">
        <v>380</v>
      </c>
      <c r="CK19" s="224" t="s">
        <v>379</v>
      </c>
      <c r="CL19" s="224" t="s">
        <v>378</v>
      </c>
      <c r="CM19" s="224" t="s">
        <v>377</v>
      </c>
      <c r="CN19" s="224" t="s">
        <v>376</v>
      </c>
      <c r="CO19" s="224" t="s">
        <v>375</v>
      </c>
      <c r="CP19" s="224" t="s">
        <v>374</v>
      </c>
      <c r="CQ19" s="224" t="s">
        <v>373</v>
      </c>
      <c r="CR19" s="224" t="s">
        <v>372</v>
      </c>
      <c r="CS19" s="224" t="s">
        <v>371</v>
      </c>
      <c r="CT19" s="224" t="s">
        <v>370</v>
      </c>
      <c r="CU19" s="224" t="s">
        <v>369</v>
      </c>
      <c r="CV19" s="224" t="s">
        <v>368</v>
      </c>
      <c r="CW19" s="224" t="s">
        <v>367</v>
      </c>
      <c r="CX19" s="224" t="s">
        <v>366</v>
      </c>
      <c r="CY19" s="224" t="s">
        <v>365</v>
      </c>
      <c r="CZ19" s="224" t="s">
        <v>364</v>
      </c>
    </row>
    <row r="20" spans="1:104" ht="31.5" x14ac:dyDescent="0.25">
      <c r="A20" s="217" t="str">
        <f>'[2]2'!A18</f>
        <v>0</v>
      </c>
      <c r="B20" s="217" t="str">
        <f>'[2]2'!B18</f>
        <v>ВСЕГО по инвестиционной программе, в том числе:</v>
      </c>
      <c r="C20" s="223">
        <v>0</v>
      </c>
      <c r="D20" s="216">
        <f>SUM(D21:D24)</f>
        <v>23.893274409513872</v>
      </c>
      <c r="E20" s="216">
        <f>SUM(E21:E24)</f>
        <v>0</v>
      </c>
      <c r="F20" s="216">
        <f>SUM(F21:F23)</f>
        <v>0</v>
      </c>
      <c r="G20" s="216">
        <f>SUM(G21:G23)</f>
        <v>0</v>
      </c>
      <c r="H20" s="216">
        <f>SUM(H21:H23)</f>
        <v>0</v>
      </c>
      <c r="I20" s="216">
        <f>SUM(I21:I23)</f>
        <v>0</v>
      </c>
      <c r="J20" s="216">
        <f>SUM(J21:J23)</f>
        <v>0</v>
      </c>
      <c r="K20" s="216">
        <f>SUM(K21:K23)</f>
        <v>0</v>
      </c>
      <c r="L20" s="216">
        <f>SUM(L21:L23)</f>
        <v>0</v>
      </c>
      <c r="M20" s="216">
        <f>SUM(M21:M23)</f>
        <v>0</v>
      </c>
      <c r="N20" s="216">
        <f>SUM(N21:N23)</f>
        <v>0</v>
      </c>
      <c r="O20" s="216">
        <f>SUM(O21:O23)</f>
        <v>0</v>
      </c>
      <c r="P20" s="216">
        <f>SUM(P21:P23)</f>
        <v>0</v>
      </c>
      <c r="Q20" s="216">
        <f>SUM(Q21:Q23)</f>
        <v>0</v>
      </c>
      <c r="R20" s="216">
        <f>SUM(R21:R23)</f>
        <v>0</v>
      </c>
      <c r="S20" s="216">
        <f>SUM(S21:S23)</f>
        <v>0</v>
      </c>
      <c r="T20" s="216">
        <f>SUM(T21:T23)</f>
        <v>0</v>
      </c>
      <c r="U20" s="216">
        <f>SUM(U21:U23)</f>
        <v>5.2608333333333333</v>
      </c>
      <c r="V20" s="216">
        <f>SUM(V21:V23)</f>
        <v>0.5</v>
      </c>
      <c r="W20" s="216">
        <f>SUM(W21:W23)</f>
        <v>0</v>
      </c>
      <c r="X20" s="216">
        <f>SUM(X21:X23)</f>
        <v>1.68</v>
      </c>
      <c r="Y20" s="216">
        <f>SUM(Y21:Y23)</f>
        <v>0</v>
      </c>
      <c r="Z20" s="216">
        <f>SUM(Z21:Z23)</f>
        <v>0</v>
      </c>
      <c r="AA20" s="216">
        <f>SUM(AA21:AA23)</f>
        <v>0</v>
      </c>
      <c r="AB20" s="216">
        <f>SUM(AB21:AB23)</f>
        <v>0</v>
      </c>
      <c r="AC20" s="216">
        <f>SUM(AC21:AC23)</f>
        <v>0</v>
      </c>
      <c r="AD20" s="216">
        <f>SUM(AD21:AD23)</f>
        <v>0</v>
      </c>
      <c r="AE20" s="216">
        <f>SUM(AE21:AE23)</f>
        <v>0</v>
      </c>
      <c r="AF20" s="216">
        <f>SUM(AF21:AF23)</f>
        <v>0</v>
      </c>
      <c r="AG20" s="216">
        <f>SUM(AG21:AG23)</f>
        <v>1</v>
      </c>
      <c r="AH20" s="216">
        <f>SUM(AH21:AH23)</f>
        <v>0</v>
      </c>
      <c r="AI20" s="216">
        <f>SUM(AI21:AI23)</f>
        <v>5.225833333333334</v>
      </c>
      <c r="AJ20" s="216">
        <f>SUM(AJ21:AJ23)</f>
        <v>0.25</v>
      </c>
      <c r="AK20" s="216">
        <f>SUM(AK21:AK23)</f>
        <v>0</v>
      </c>
      <c r="AL20" s="216">
        <f>SUM(AL21:AL23)</f>
        <v>1.68</v>
      </c>
      <c r="AM20" s="216">
        <f>SUM(AM21:AM23)</f>
        <v>0</v>
      </c>
      <c r="AN20" s="216">
        <f>SUM(AN21:AN23)</f>
        <v>0</v>
      </c>
      <c r="AO20" s="216">
        <f>SUM(AO21:AO23)</f>
        <v>0</v>
      </c>
      <c r="AP20" s="216">
        <f>SUM(AP21:AP23)</f>
        <v>0</v>
      </c>
      <c r="AQ20" s="216">
        <f>SUM(AQ21:AQ23)</f>
        <v>0</v>
      </c>
      <c r="AR20" s="216">
        <f>SUM(AR21:AR23)</f>
        <v>0</v>
      </c>
      <c r="AS20" s="216">
        <f>SUM(AS21:AS23)</f>
        <v>0</v>
      </c>
      <c r="AT20" s="216">
        <f>SUM(AT21:AT23)</f>
        <v>0</v>
      </c>
      <c r="AU20" s="216">
        <f>SUM(AU21:AU23)</f>
        <v>0</v>
      </c>
      <c r="AV20" s="216">
        <f>SUM(AV21:AV23)</f>
        <v>0</v>
      </c>
      <c r="AW20" s="216">
        <f>SUM(AW21:AW23)</f>
        <v>5.2166666666666659</v>
      </c>
      <c r="AX20" s="216">
        <f>SUM(AX21:AX23)</f>
        <v>0.16</v>
      </c>
      <c r="AY20" s="216">
        <f>SUM(AY21:AY23)</f>
        <v>0</v>
      </c>
      <c r="AZ20" s="216">
        <f>SUM(AZ21:AZ23)</f>
        <v>1.68</v>
      </c>
      <c r="BA20" s="216">
        <f>SUM(BA21:BA23)</f>
        <v>0</v>
      </c>
      <c r="BB20" s="216">
        <f>SUM(BB21:BB23)</f>
        <v>0</v>
      </c>
      <c r="BC20" s="216">
        <f>SUM(BC21:BC23)</f>
        <v>0</v>
      </c>
      <c r="BD20" s="216">
        <f>SUM(BD21:BD23)</f>
        <v>0</v>
      </c>
      <c r="BE20" s="216">
        <f>SUM(BE21:BE23)</f>
        <v>0</v>
      </c>
      <c r="BF20" s="216">
        <f>SUM(BF21:BF23)</f>
        <v>0</v>
      </c>
      <c r="BG20" s="216">
        <f>SUM(BG21:BG23)</f>
        <v>0</v>
      </c>
      <c r="BH20" s="216">
        <f>SUM(BH21:BH23)</f>
        <v>0</v>
      </c>
      <c r="BI20" s="216">
        <f>SUM(BI21:BI23)</f>
        <v>0</v>
      </c>
      <c r="BJ20" s="216">
        <f>SUM(BJ21:BJ23)</f>
        <v>0</v>
      </c>
      <c r="BK20" s="216">
        <f>SUM(BK21:BK23)</f>
        <v>4.9375000000000009</v>
      </c>
      <c r="BL20" s="216">
        <f>SUM(BL21:BL23)</f>
        <v>0.25</v>
      </c>
      <c r="BM20" s="216">
        <f>SUM(BM21:BM23)</f>
        <v>0</v>
      </c>
      <c r="BN20" s="216">
        <f>SUM(BN21:BN23)</f>
        <v>0</v>
      </c>
      <c r="BO20" s="216">
        <f>SUM(BO21:BO23)</f>
        <v>0</v>
      </c>
      <c r="BP20" s="216">
        <f>SUM(BP21:BP23)</f>
        <v>0</v>
      </c>
      <c r="BQ20" s="216">
        <f>SUM(BQ21:BQ23)</f>
        <v>0</v>
      </c>
      <c r="BR20" s="216">
        <f>SUM(BR21:BR23)</f>
        <v>0</v>
      </c>
      <c r="BS20" s="216">
        <f>SUM(BS21:BS23)</f>
        <v>0</v>
      </c>
      <c r="BT20" s="216">
        <f>SUM(BT21:BT23)</f>
        <v>0</v>
      </c>
      <c r="BU20" s="216">
        <f>SUM(BU21:BU23)</f>
        <v>0</v>
      </c>
      <c r="BV20" s="216">
        <f>SUM(BV21:BV23)</f>
        <v>0</v>
      </c>
      <c r="BW20" s="216">
        <f>SUM(BW21:BW23)</f>
        <v>0</v>
      </c>
      <c r="BX20" s="216">
        <f>SUM(BX21:BX23)</f>
        <v>0</v>
      </c>
      <c r="BY20" s="216">
        <f>SUM(BY21:BY23)</f>
        <v>3.7200000000000006</v>
      </c>
      <c r="BZ20" s="216">
        <f>SUM(BZ21:BZ23)</f>
        <v>0.65</v>
      </c>
      <c r="CA20" s="216">
        <f>SUM(CA21:CA23)</f>
        <v>0</v>
      </c>
      <c r="CB20" s="216">
        <f>SUM(CB21:CB23)</f>
        <v>0.74</v>
      </c>
      <c r="CC20" s="216">
        <f>SUM(CC21:CC23)</f>
        <v>0</v>
      </c>
      <c r="CD20" s="216">
        <f>SUM(CD21:CD23)</f>
        <v>0</v>
      </c>
      <c r="CE20" s="216">
        <f>SUM(CE21:CE23)</f>
        <v>0</v>
      </c>
      <c r="CF20" s="216">
        <f>SUM(CF21:CF23)</f>
        <v>0</v>
      </c>
      <c r="CG20" s="216">
        <f>SUM(CG21:CG23)</f>
        <v>0</v>
      </c>
      <c r="CH20" s="216">
        <f>SUM(CH21:CH23)</f>
        <v>0</v>
      </c>
      <c r="CI20" s="216">
        <f>SUM(CI21:CI23)</f>
        <v>0</v>
      </c>
      <c r="CJ20" s="216">
        <f>SUM(CJ21:CJ23)</f>
        <v>0</v>
      </c>
      <c r="CK20" s="216">
        <f>SUM(CK21:CK23)</f>
        <v>0</v>
      </c>
      <c r="CL20" s="216">
        <f>SUM(CL21:CL23)</f>
        <v>0</v>
      </c>
      <c r="CM20" s="216">
        <f>SUM(CM21:CM23)</f>
        <v>26.041666666666664</v>
      </c>
      <c r="CN20" s="216">
        <f>SUM(CN21:CN23)</f>
        <v>1.81</v>
      </c>
      <c r="CO20" s="216">
        <f>SUM(CO21:CO23)</f>
        <v>0</v>
      </c>
      <c r="CP20" s="216">
        <f>SUM(CP21:CP23)</f>
        <v>7.0110000000000001</v>
      </c>
      <c r="CQ20" s="216">
        <f>SUM(CQ21:CQ23)</f>
        <v>0</v>
      </c>
      <c r="CR20" s="216">
        <f>SUM(CR21:CR23)</f>
        <v>0</v>
      </c>
      <c r="CS20" s="216">
        <f>SUM(CS21:CS23)</f>
        <v>0</v>
      </c>
      <c r="CT20" s="216">
        <f>SUM(CT21:CT23)</f>
        <v>0</v>
      </c>
      <c r="CU20" s="216">
        <f>SUM(CU21:CU23)</f>
        <v>0</v>
      </c>
      <c r="CV20" s="216">
        <f>SUM(CV21:CV23)</f>
        <v>0</v>
      </c>
      <c r="CW20" s="216">
        <f>SUM(CW21:CW23)</f>
        <v>0</v>
      </c>
      <c r="CX20" s="216">
        <f>SUM(CX21:CX23)</f>
        <v>0</v>
      </c>
      <c r="CY20" s="216">
        <f>SUM(CY21:CY23)</f>
        <v>0</v>
      </c>
      <c r="CZ20" s="219"/>
    </row>
    <row r="21" spans="1:104" x14ac:dyDescent="0.25">
      <c r="A21" s="217" t="str">
        <f>'[2]2'!A19</f>
        <v>0.1</v>
      </c>
      <c r="B21" s="217" t="str">
        <f>'[2]2'!B19</f>
        <v>Технологическое присоединение, всего</v>
      </c>
      <c r="C21" s="223">
        <v>0</v>
      </c>
      <c r="D21" s="213">
        <f>D24</f>
        <v>0</v>
      </c>
      <c r="E21" s="213">
        <f>E24</f>
        <v>0</v>
      </c>
      <c r="F21" s="213">
        <f>F24</f>
        <v>0</v>
      </c>
      <c r="G21" s="213">
        <f>G24</f>
        <v>0</v>
      </c>
      <c r="H21" s="213">
        <f>H24</f>
        <v>0</v>
      </c>
      <c r="I21" s="213">
        <f>I24</f>
        <v>0</v>
      </c>
      <c r="J21" s="213">
        <f>J24</f>
        <v>0</v>
      </c>
      <c r="K21" s="213">
        <f>K24</f>
        <v>0</v>
      </c>
      <c r="L21" s="213">
        <f>L24</f>
        <v>0</v>
      </c>
      <c r="M21" s="213">
        <f>M24</f>
        <v>0</v>
      </c>
      <c r="N21" s="213">
        <f>N24</f>
        <v>0</v>
      </c>
      <c r="O21" s="213">
        <f>O24</f>
        <v>0</v>
      </c>
      <c r="P21" s="213">
        <f>P24</f>
        <v>0</v>
      </c>
      <c r="Q21" s="213">
        <f>Q24</f>
        <v>0</v>
      </c>
      <c r="R21" s="213">
        <f>R24</f>
        <v>0</v>
      </c>
      <c r="S21" s="213">
        <f>S24</f>
        <v>0</v>
      </c>
      <c r="T21" s="213">
        <f>T24</f>
        <v>0</v>
      </c>
      <c r="U21" s="213">
        <f>U24</f>
        <v>0</v>
      </c>
      <c r="V21" s="213">
        <f>V24</f>
        <v>0</v>
      </c>
      <c r="W21" s="213">
        <f>W24</f>
        <v>0</v>
      </c>
      <c r="X21" s="213">
        <f>X24</f>
        <v>0</v>
      </c>
      <c r="Y21" s="213">
        <f>Y24</f>
        <v>0</v>
      </c>
      <c r="Z21" s="213">
        <f>Z24</f>
        <v>0</v>
      </c>
      <c r="AA21" s="213">
        <f>AA24</f>
        <v>0</v>
      </c>
      <c r="AB21" s="213">
        <f>AB24</f>
        <v>0</v>
      </c>
      <c r="AC21" s="213">
        <f>AC24</f>
        <v>0</v>
      </c>
      <c r="AD21" s="213">
        <f>AD24</f>
        <v>0</v>
      </c>
      <c r="AE21" s="213">
        <f>AE24</f>
        <v>0</v>
      </c>
      <c r="AF21" s="213">
        <f>AF24</f>
        <v>0</v>
      </c>
      <c r="AG21" s="213">
        <f>AG24</f>
        <v>0</v>
      </c>
      <c r="AH21" s="213">
        <f>AH24</f>
        <v>0</v>
      </c>
      <c r="AI21" s="213">
        <f>AI24</f>
        <v>0</v>
      </c>
      <c r="AJ21" s="213">
        <f>AJ24</f>
        <v>0</v>
      </c>
      <c r="AK21" s="213">
        <f>AK24</f>
        <v>0</v>
      </c>
      <c r="AL21" s="213">
        <f>AL24</f>
        <v>0</v>
      </c>
      <c r="AM21" s="213">
        <f>AM24</f>
        <v>0</v>
      </c>
      <c r="AN21" s="213">
        <f>AN24</f>
        <v>0</v>
      </c>
      <c r="AO21" s="213">
        <f>AO24</f>
        <v>0</v>
      </c>
      <c r="AP21" s="213">
        <f>AP24</f>
        <v>0</v>
      </c>
      <c r="AQ21" s="213">
        <f>AQ24</f>
        <v>0</v>
      </c>
      <c r="AR21" s="213">
        <f>AR24</f>
        <v>0</v>
      </c>
      <c r="AS21" s="213">
        <f>AS24</f>
        <v>0</v>
      </c>
      <c r="AT21" s="213">
        <f>AT24</f>
        <v>0</v>
      </c>
      <c r="AU21" s="213">
        <f>AU24</f>
        <v>0</v>
      </c>
      <c r="AV21" s="213">
        <f>AV24</f>
        <v>0</v>
      </c>
      <c r="AW21" s="213">
        <f>AW24</f>
        <v>0</v>
      </c>
      <c r="AX21" s="213">
        <f>AX24</f>
        <v>0</v>
      </c>
      <c r="AY21" s="213">
        <f>AY24</f>
        <v>0</v>
      </c>
      <c r="AZ21" s="213">
        <f>AZ24</f>
        <v>0</v>
      </c>
      <c r="BA21" s="213">
        <f>BA24</f>
        <v>0</v>
      </c>
      <c r="BB21" s="213">
        <f>BB24</f>
        <v>0</v>
      </c>
      <c r="BC21" s="213">
        <f>BC24</f>
        <v>0</v>
      </c>
      <c r="BD21" s="213">
        <f>BD24</f>
        <v>0</v>
      </c>
      <c r="BE21" s="213">
        <f>BE24</f>
        <v>0</v>
      </c>
      <c r="BF21" s="213">
        <f>BF24</f>
        <v>0</v>
      </c>
      <c r="BG21" s="213">
        <f>BG24</f>
        <v>0</v>
      </c>
      <c r="BH21" s="213">
        <f>BH24</f>
        <v>0</v>
      </c>
      <c r="BI21" s="213">
        <f>BI24</f>
        <v>0</v>
      </c>
      <c r="BJ21" s="213">
        <f>BJ24</f>
        <v>0</v>
      </c>
      <c r="BK21" s="213">
        <f>BK24</f>
        <v>0</v>
      </c>
      <c r="BL21" s="213">
        <f>BL24</f>
        <v>0</v>
      </c>
      <c r="BM21" s="213">
        <f>BM24</f>
        <v>0</v>
      </c>
      <c r="BN21" s="213">
        <f>BN24</f>
        <v>0</v>
      </c>
      <c r="BO21" s="213">
        <f>BO24</f>
        <v>0</v>
      </c>
      <c r="BP21" s="213">
        <f>BP24</f>
        <v>0</v>
      </c>
      <c r="BQ21" s="213">
        <f>BQ24</f>
        <v>0</v>
      </c>
      <c r="BR21" s="213">
        <f>BR24</f>
        <v>0</v>
      </c>
      <c r="BS21" s="213">
        <f>BS24</f>
        <v>0</v>
      </c>
      <c r="BT21" s="213">
        <f>BT24</f>
        <v>0</v>
      </c>
      <c r="BU21" s="213">
        <f>BU24</f>
        <v>0</v>
      </c>
      <c r="BV21" s="213">
        <f>BV24</f>
        <v>0</v>
      </c>
      <c r="BW21" s="213">
        <f>BW24</f>
        <v>0</v>
      </c>
      <c r="BX21" s="213">
        <f>BX24</f>
        <v>0</v>
      </c>
      <c r="BY21" s="213">
        <f>BY24</f>
        <v>0</v>
      </c>
      <c r="BZ21" s="213">
        <f>BZ24</f>
        <v>0</v>
      </c>
      <c r="CA21" s="213">
        <f>CA24</f>
        <v>0</v>
      </c>
      <c r="CB21" s="213">
        <f>CB24</f>
        <v>0</v>
      </c>
      <c r="CC21" s="213">
        <f>CC24</f>
        <v>0</v>
      </c>
      <c r="CD21" s="213">
        <f>CD24</f>
        <v>0</v>
      </c>
      <c r="CE21" s="213">
        <f>CE24</f>
        <v>0</v>
      </c>
      <c r="CF21" s="213">
        <f>CF24</f>
        <v>0</v>
      </c>
      <c r="CG21" s="213">
        <f>CG24</f>
        <v>0</v>
      </c>
      <c r="CH21" s="213">
        <f>CH24</f>
        <v>0</v>
      </c>
      <c r="CI21" s="213">
        <f>CI24</f>
        <v>0</v>
      </c>
      <c r="CJ21" s="213">
        <f>CJ24</f>
        <v>0</v>
      </c>
      <c r="CK21" s="213">
        <f>CK24</f>
        <v>0</v>
      </c>
      <c r="CL21" s="213">
        <f>CL24</f>
        <v>0</v>
      </c>
      <c r="CM21" s="213">
        <f>CM24</f>
        <v>0</v>
      </c>
      <c r="CN21" s="213">
        <f>CN24</f>
        <v>0</v>
      </c>
      <c r="CO21" s="213">
        <f>CO24</f>
        <v>0</v>
      </c>
      <c r="CP21" s="213">
        <f>CP24</f>
        <v>0</v>
      </c>
      <c r="CQ21" s="213">
        <f>CQ24</f>
        <v>0</v>
      </c>
      <c r="CR21" s="213">
        <f>CR24</f>
        <v>0</v>
      </c>
      <c r="CS21" s="213">
        <f>CS24</f>
        <v>0</v>
      </c>
      <c r="CT21" s="213">
        <f>CT24</f>
        <v>0</v>
      </c>
      <c r="CU21" s="213">
        <f>CU24</f>
        <v>0</v>
      </c>
      <c r="CV21" s="213">
        <f>CV24</f>
        <v>0</v>
      </c>
      <c r="CW21" s="213">
        <f>CW24</f>
        <v>0</v>
      </c>
      <c r="CX21" s="213">
        <f>CX24</f>
        <v>0</v>
      </c>
      <c r="CY21" s="213">
        <f>CY24</f>
        <v>0</v>
      </c>
      <c r="CZ21" s="219"/>
    </row>
    <row r="22" spans="1:104" ht="31.5" x14ac:dyDescent="0.25">
      <c r="A22" s="217" t="str">
        <f>'[2]2'!A20</f>
        <v>0.2</v>
      </c>
      <c r="B22" s="217" t="str">
        <f>'[2]2'!B20</f>
        <v>Реконструкция, модернизация, техническое перевооружение, всего</v>
      </c>
      <c r="C22" s="223">
        <v>0</v>
      </c>
      <c r="D22" s="213">
        <f>D26</f>
        <v>21.980787499999998</v>
      </c>
      <c r="E22" s="213">
        <f>E26</f>
        <v>0</v>
      </c>
      <c r="F22" s="213">
        <f>F26</f>
        <v>0</v>
      </c>
      <c r="G22" s="213">
        <f>G26</f>
        <v>0</v>
      </c>
      <c r="H22" s="213">
        <f>H26</f>
        <v>0</v>
      </c>
      <c r="I22" s="213">
        <f>I26</f>
        <v>0</v>
      </c>
      <c r="J22" s="213">
        <f>J26</f>
        <v>0</v>
      </c>
      <c r="K22" s="213">
        <f>K26</f>
        <v>0</v>
      </c>
      <c r="L22" s="213">
        <f>L26</f>
        <v>0</v>
      </c>
      <c r="M22" s="213">
        <f>M26</f>
        <v>0</v>
      </c>
      <c r="N22" s="213">
        <f>N26</f>
        <v>0</v>
      </c>
      <c r="O22" s="213">
        <f>O26</f>
        <v>0</v>
      </c>
      <c r="P22" s="213">
        <f>P26</f>
        <v>0</v>
      </c>
      <c r="Q22" s="213">
        <f>Q26</f>
        <v>0</v>
      </c>
      <c r="R22" s="213">
        <f>R26</f>
        <v>0</v>
      </c>
      <c r="S22" s="213">
        <f>S26</f>
        <v>0</v>
      </c>
      <c r="T22" s="213">
        <f>T26</f>
        <v>0</v>
      </c>
      <c r="U22" s="213">
        <f>U26</f>
        <v>4.74</v>
      </c>
      <c r="V22" s="213">
        <f>V26</f>
        <v>0</v>
      </c>
      <c r="W22" s="213">
        <f>W26</f>
        <v>0</v>
      </c>
      <c r="X22" s="213">
        <f>X26</f>
        <v>1.68</v>
      </c>
      <c r="Y22" s="213">
        <f>Y26</f>
        <v>0</v>
      </c>
      <c r="Z22" s="213">
        <f>Z26</f>
        <v>0</v>
      </c>
      <c r="AA22" s="213">
        <f>AA26</f>
        <v>0</v>
      </c>
      <c r="AB22" s="213">
        <f>AB26</f>
        <v>0</v>
      </c>
      <c r="AC22" s="213">
        <f>AC26</f>
        <v>0</v>
      </c>
      <c r="AD22" s="213">
        <f>AD26</f>
        <v>0</v>
      </c>
      <c r="AE22" s="213">
        <f>AE26</f>
        <v>0</v>
      </c>
      <c r="AF22" s="213">
        <f>AF26</f>
        <v>0</v>
      </c>
      <c r="AG22" s="213">
        <f>AG26</f>
        <v>1</v>
      </c>
      <c r="AH22" s="213">
        <f>AH26</f>
        <v>0</v>
      </c>
      <c r="AI22" s="213">
        <f>AI26</f>
        <v>4.9916666666666671</v>
      </c>
      <c r="AJ22" s="213">
        <f>AJ26</f>
        <v>0</v>
      </c>
      <c r="AK22" s="213">
        <f>AK26</f>
        <v>0</v>
      </c>
      <c r="AL22" s="213">
        <f>AL26</f>
        <v>1.68</v>
      </c>
      <c r="AM22" s="213">
        <f>AM26</f>
        <v>0</v>
      </c>
      <c r="AN22" s="213">
        <f>AN26</f>
        <v>0</v>
      </c>
      <c r="AO22" s="213">
        <f>AO26</f>
        <v>0</v>
      </c>
      <c r="AP22" s="213">
        <f>AP26</f>
        <v>0</v>
      </c>
      <c r="AQ22" s="213">
        <f>AQ26</f>
        <v>0</v>
      </c>
      <c r="AR22" s="213">
        <f>AR26</f>
        <v>0</v>
      </c>
      <c r="AS22" s="213">
        <f>AS26</f>
        <v>0</v>
      </c>
      <c r="AT22" s="213">
        <f>AT26</f>
        <v>0</v>
      </c>
      <c r="AU22" s="213">
        <f>AU26</f>
        <v>0</v>
      </c>
      <c r="AV22" s="213">
        <f>AV26</f>
        <v>0</v>
      </c>
      <c r="AW22" s="213">
        <f>AW26</f>
        <v>5.0374999999999996</v>
      </c>
      <c r="AX22" s="213">
        <f>AX26</f>
        <v>0</v>
      </c>
      <c r="AY22" s="213">
        <f>AY26</f>
        <v>0</v>
      </c>
      <c r="AZ22" s="213">
        <f>AZ26</f>
        <v>1.68</v>
      </c>
      <c r="BA22" s="213">
        <f>BA26</f>
        <v>0</v>
      </c>
      <c r="BB22" s="213">
        <f>BB26</f>
        <v>0</v>
      </c>
      <c r="BC22" s="213">
        <f>BC26</f>
        <v>0</v>
      </c>
      <c r="BD22" s="213">
        <f>BD26</f>
        <v>0</v>
      </c>
      <c r="BE22" s="213">
        <f>BE26</f>
        <v>0</v>
      </c>
      <c r="BF22" s="213">
        <f>BF26</f>
        <v>0</v>
      </c>
      <c r="BG22" s="213">
        <f>BG26</f>
        <v>0</v>
      </c>
      <c r="BH22" s="213">
        <f>BH26</f>
        <v>0</v>
      </c>
      <c r="BI22" s="213">
        <f>BI26</f>
        <v>0</v>
      </c>
      <c r="BJ22" s="213">
        <f>BJ26</f>
        <v>0</v>
      </c>
      <c r="BK22" s="213">
        <f>BK26</f>
        <v>4.703333333333334</v>
      </c>
      <c r="BL22" s="213">
        <f>BL26</f>
        <v>0</v>
      </c>
      <c r="BM22" s="213">
        <f>BM26</f>
        <v>0</v>
      </c>
      <c r="BN22" s="213">
        <f>BN26</f>
        <v>0</v>
      </c>
      <c r="BO22" s="213">
        <f>BO26</f>
        <v>0</v>
      </c>
      <c r="BP22" s="213">
        <f>BP26</f>
        <v>0</v>
      </c>
      <c r="BQ22" s="213">
        <f>BQ26</f>
        <v>0</v>
      </c>
      <c r="BR22" s="213">
        <f>BR26</f>
        <v>0</v>
      </c>
      <c r="BS22" s="213">
        <f>BS26</f>
        <v>0</v>
      </c>
      <c r="BT22" s="213">
        <f>BT26</f>
        <v>0</v>
      </c>
      <c r="BU22" s="213">
        <f>BU26</f>
        <v>0</v>
      </c>
      <c r="BV22" s="213">
        <f>BV26</f>
        <v>0</v>
      </c>
      <c r="BW22" s="213">
        <f>BW26</f>
        <v>0</v>
      </c>
      <c r="BX22" s="213">
        <f>BX26</f>
        <v>0</v>
      </c>
      <c r="BY22" s="213">
        <f>BY26</f>
        <v>0.78249999999999997</v>
      </c>
      <c r="BZ22" s="213">
        <f>BZ26</f>
        <v>0</v>
      </c>
      <c r="CA22" s="213">
        <f>CA26</f>
        <v>0</v>
      </c>
      <c r="CB22" s="213">
        <f>CB26</f>
        <v>0.74</v>
      </c>
      <c r="CC22" s="213">
        <f>CC26</f>
        <v>0</v>
      </c>
      <c r="CD22" s="213">
        <f>CD26</f>
        <v>0</v>
      </c>
      <c r="CE22" s="213">
        <f>CE26</f>
        <v>0</v>
      </c>
      <c r="CF22" s="213">
        <f>CF26</f>
        <v>0</v>
      </c>
      <c r="CG22" s="213">
        <f>CG26</f>
        <v>0</v>
      </c>
      <c r="CH22" s="213">
        <f>CH26</f>
        <v>0</v>
      </c>
      <c r="CI22" s="213">
        <f>CI26</f>
        <v>0</v>
      </c>
      <c r="CJ22" s="213">
        <f>CJ26</f>
        <v>0</v>
      </c>
      <c r="CK22" s="213">
        <f>CK26</f>
        <v>0</v>
      </c>
      <c r="CL22" s="213">
        <f>CL26</f>
        <v>0</v>
      </c>
      <c r="CM22" s="213">
        <f>CM26</f>
        <v>21.935833333333331</v>
      </c>
      <c r="CN22" s="213">
        <f>CN26</f>
        <v>0</v>
      </c>
      <c r="CO22" s="213">
        <f>CO26</f>
        <v>0</v>
      </c>
      <c r="CP22" s="213">
        <f>CP26</f>
        <v>7.0110000000000001</v>
      </c>
      <c r="CQ22" s="213">
        <f>CQ26</f>
        <v>0</v>
      </c>
      <c r="CR22" s="213">
        <f>CR26</f>
        <v>0</v>
      </c>
      <c r="CS22" s="213">
        <f>CS26</f>
        <v>0</v>
      </c>
      <c r="CT22" s="213">
        <f>CT26</f>
        <v>0</v>
      </c>
      <c r="CU22" s="213">
        <f>CU26</f>
        <v>0</v>
      </c>
      <c r="CV22" s="213">
        <f>CV26</f>
        <v>0</v>
      </c>
      <c r="CW22" s="213">
        <f>CW26</f>
        <v>0</v>
      </c>
      <c r="CX22" s="213">
        <f>CX26</f>
        <v>0</v>
      </c>
      <c r="CY22" s="213">
        <f>CY26</f>
        <v>0</v>
      </c>
      <c r="CZ22" s="219"/>
    </row>
    <row r="23" spans="1:104" x14ac:dyDescent="0.25">
      <c r="A23" s="217" t="str">
        <f>'[2]2'!A21</f>
        <v>0.6</v>
      </c>
      <c r="B23" s="217" t="str">
        <f>'[2]2'!B21</f>
        <v>Прочие инвестиционные проекты, всего</v>
      </c>
      <c r="C23" s="223">
        <v>0</v>
      </c>
      <c r="D23" s="213">
        <f>D37</f>
        <v>1.9124869095138746</v>
      </c>
      <c r="E23" s="213">
        <f>E29</f>
        <v>0</v>
      </c>
      <c r="F23" s="213">
        <f>F29</f>
        <v>0</v>
      </c>
      <c r="G23" s="213">
        <f>G37</f>
        <v>0</v>
      </c>
      <c r="H23" s="213">
        <f>H37</f>
        <v>0</v>
      </c>
      <c r="I23" s="213">
        <f>I37</f>
        <v>0</v>
      </c>
      <c r="J23" s="213">
        <f>J37</f>
        <v>0</v>
      </c>
      <c r="K23" s="213">
        <f>K37</f>
        <v>0</v>
      </c>
      <c r="L23" s="213">
        <f>L37</f>
        <v>0</v>
      </c>
      <c r="M23" s="213">
        <f>M37</f>
        <v>0</v>
      </c>
      <c r="N23" s="213">
        <f>N37</f>
        <v>0</v>
      </c>
      <c r="O23" s="213">
        <f>O37</f>
        <v>0</v>
      </c>
      <c r="P23" s="213">
        <f>P37</f>
        <v>0</v>
      </c>
      <c r="Q23" s="213">
        <f>Q37</f>
        <v>0</v>
      </c>
      <c r="R23" s="213">
        <f>R37</f>
        <v>0</v>
      </c>
      <c r="S23" s="213">
        <f>S37</f>
        <v>0</v>
      </c>
      <c r="T23" s="213">
        <f>T37</f>
        <v>0</v>
      </c>
      <c r="U23" s="213">
        <f>U37</f>
        <v>0.52083333333333337</v>
      </c>
      <c r="V23" s="213">
        <f>V37</f>
        <v>0.5</v>
      </c>
      <c r="W23" s="213">
        <f>W37</f>
        <v>0</v>
      </c>
      <c r="X23" s="213">
        <f>X37</f>
        <v>0</v>
      </c>
      <c r="Y23" s="213">
        <f>Y37</f>
        <v>0</v>
      </c>
      <c r="Z23" s="213">
        <f>Z37</f>
        <v>0</v>
      </c>
      <c r="AA23" s="213">
        <f>AA37</f>
        <v>0</v>
      </c>
      <c r="AB23" s="213">
        <f>AB37</f>
        <v>0</v>
      </c>
      <c r="AC23" s="213">
        <f>AC37</f>
        <v>0</v>
      </c>
      <c r="AD23" s="213">
        <f>AD37</f>
        <v>0</v>
      </c>
      <c r="AE23" s="213">
        <f>AE37</f>
        <v>0</v>
      </c>
      <c r="AF23" s="213">
        <f>AF37</f>
        <v>0</v>
      </c>
      <c r="AG23" s="213">
        <f>AG37</f>
        <v>0</v>
      </c>
      <c r="AH23" s="213">
        <f>AH37</f>
        <v>0</v>
      </c>
      <c r="AI23" s="213">
        <f>AI37</f>
        <v>0.23416666666666669</v>
      </c>
      <c r="AJ23" s="213">
        <f>AJ37</f>
        <v>0.25</v>
      </c>
      <c r="AK23" s="213">
        <f>AK37</f>
        <v>0</v>
      </c>
      <c r="AL23" s="213">
        <f>AL37</f>
        <v>0</v>
      </c>
      <c r="AM23" s="213">
        <f>AM37</f>
        <v>0</v>
      </c>
      <c r="AN23" s="213">
        <f>AN37</f>
        <v>0</v>
      </c>
      <c r="AO23" s="213">
        <f>AO37</f>
        <v>0</v>
      </c>
      <c r="AP23" s="213">
        <f>AP37</f>
        <v>0</v>
      </c>
      <c r="AQ23" s="213">
        <f>AQ37</f>
        <v>0</v>
      </c>
      <c r="AR23" s="213">
        <f>AR37</f>
        <v>0</v>
      </c>
      <c r="AS23" s="213">
        <f>AS37</f>
        <v>0</v>
      </c>
      <c r="AT23" s="213">
        <f>AT37</f>
        <v>0</v>
      </c>
      <c r="AU23" s="213">
        <f>AU37</f>
        <v>0</v>
      </c>
      <c r="AV23" s="213">
        <f>AV37</f>
        <v>0</v>
      </c>
      <c r="AW23" s="213">
        <f>AW37</f>
        <v>0.17916666666666667</v>
      </c>
      <c r="AX23" s="213">
        <f>AX37</f>
        <v>0.16</v>
      </c>
      <c r="AY23" s="213">
        <f>AY37</f>
        <v>0</v>
      </c>
      <c r="AZ23" s="213">
        <f>AZ37</f>
        <v>0</v>
      </c>
      <c r="BA23" s="213">
        <f>BA37</f>
        <v>0</v>
      </c>
      <c r="BB23" s="213">
        <f>BB37</f>
        <v>0</v>
      </c>
      <c r="BC23" s="213">
        <f>BC37</f>
        <v>0</v>
      </c>
      <c r="BD23" s="213">
        <f>BD37</f>
        <v>0</v>
      </c>
      <c r="BE23" s="213">
        <f>BE37</f>
        <v>0</v>
      </c>
      <c r="BF23" s="213">
        <f>BF37</f>
        <v>0</v>
      </c>
      <c r="BG23" s="213">
        <f>BG37</f>
        <v>0</v>
      </c>
      <c r="BH23" s="213">
        <f>BH37</f>
        <v>0</v>
      </c>
      <c r="BI23" s="213">
        <f>BI37</f>
        <v>0</v>
      </c>
      <c r="BJ23" s="213">
        <f>BJ37</f>
        <v>0</v>
      </c>
      <c r="BK23" s="213">
        <f>BK37</f>
        <v>0.23416666666666669</v>
      </c>
      <c r="BL23" s="213">
        <f>BL37</f>
        <v>0.25</v>
      </c>
      <c r="BM23" s="213">
        <f>BM37</f>
        <v>0</v>
      </c>
      <c r="BN23" s="213">
        <f>BN37</f>
        <v>0</v>
      </c>
      <c r="BO23" s="213">
        <f>BO37</f>
        <v>0</v>
      </c>
      <c r="BP23" s="213">
        <f>BP37</f>
        <v>0</v>
      </c>
      <c r="BQ23" s="213">
        <f>BQ37</f>
        <v>0</v>
      </c>
      <c r="BR23" s="213">
        <f>BR37</f>
        <v>0</v>
      </c>
      <c r="BS23" s="213">
        <f>BS37</f>
        <v>0</v>
      </c>
      <c r="BT23" s="213">
        <f>BT37</f>
        <v>0</v>
      </c>
      <c r="BU23" s="213">
        <f>BU37</f>
        <v>0</v>
      </c>
      <c r="BV23" s="213">
        <f>BV37</f>
        <v>0</v>
      </c>
      <c r="BW23" s="213">
        <f>BW37</f>
        <v>0</v>
      </c>
      <c r="BX23" s="213">
        <f>BX37</f>
        <v>0</v>
      </c>
      <c r="BY23" s="213">
        <f>BY37</f>
        <v>2.9375000000000004</v>
      </c>
      <c r="BZ23" s="213">
        <f>BZ37</f>
        <v>0.65</v>
      </c>
      <c r="CA23" s="213">
        <f>CA37</f>
        <v>0</v>
      </c>
      <c r="CB23" s="213">
        <f>CB37</f>
        <v>0</v>
      </c>
      <c r="CC23" s="213">
        <f>CC37</f>
        <v>0</v>
      </c>
      <c r="CD23" s="213">
        <f>CD37</f>
        <v>0</v>
      </c>
      <c r="CE23" s="213">
        <f>CE37</f>
        <v>0</v>
      </c>
      <c r="CF23" s="213">
        <f>CF37</f>
        <v>0</v>
      </c>
      <c r="CG23" s="213">
        <f>CG37</f>
        <v>0</v>
      </c>
      <c r="CH23" s="213">
        <f>CH37</f>
        <v>0</v>
      </c>
      <c r="CI23" s="213">
        <f>CI37</f>
        <v>0</v>
      </c>
      <c r="CJ23" s="213">
        <f>CJ37</f>
        <v>0</v>
      </c>
      <c r="CK23" s="213">
        <f>CK37</f>
        <v>0</v>
      </c>
      <c r="CL23" s="213">
        <f>CL37</f>
        <v>0</v>
      </c>
      <c r="CM23" s="213">
        <f>CM37</f>
        <v>4.1058333333333339</v>
      </c>
      <c r="CN23" s="213">
        <f>CN37</f>
        <v>1.81</v>
      </c>
      <c r="CO23" s="213">
        <f>CO37</f>
        <v>0</v>
      </c>
      <c r="CP23" s="213">
        <f>CP37</f>
        <v>0</v>
      </c>
      <c r="CQ23" s="213">
        <f>CQ37</f>
        <v>0</v>
      </c>
      <c r="CR23" s="213">
        <f>CR37</f>
        <v>0</v>
      </c>
      <c r="CS23" s="213">
        <f>CS37</f>
        <v>0</v>
      </c>
      <c r="CT23" s="213">
        <f>CT37</f>
        <v>0</v>
      </c>
      <c r="CU23" s="213">
        <f>CU37</f>
        <v>0</v>
      </c>
      <c r="CV23" s="213">
        <f>CV37</f>
        <v>0</v>
      </c>
      <c r="CW23" s="213">
        <f>CW37</f>
        <v>0</v>
      </c>
      <c r="CX23" s="213">
        <f>CX37</f>
        <v>0</v>
      </c>
      <c r="CY23" s="213">
        <f>CY37</f>
        <v>0</v>
      </c>
      <c r="CZ23" s="219"/>
    </row>
    <row r="24" spans="1:104" ht="31.5" x14ac:dyDescent="0.25">
      <c r="A24" s="217">
        <f>'[2]2'!A22</f>
        <v>0</v>
      </c>
      <c r="B24" s="217" t="str">
        <f>'[2]2'!B22</f>
        <v>Технологическое присоединение, всего, в том числе:</v>
      </c>
      <c r="C24" s="223">
        <v>0</v>
      </c>
      <c r="D24" s="213">
        <v>0</v>
      </c>
      <c r="E24" s="213">
        <v>0</v>
      </c>
      <c r="F24" s="213">
        <v>0</v>
      </c>
      <c r="G24" s="213">
        <v>0</v>
      </c>
      <c r="H24" s="213">
        <v>0</v>
      </c>
      <c r="I24" s="213">
        <v>0</v>
      </c>
      <c r="J24" s="213">
        <v>0</v>
      </c>
      <c r="K24" s="213">
        <v>0</v>
      </c>
      <c r="L24" s="213">
        <v>0</v>
      </c>
      <c r="M24" s="213">
        <v>0</v>
      </c>
      <c r="N24" s="213">
        <v>0</v>
      </c>
      <c r="O24" s="213">
        <v>0</v>
      </c>
      <c r="P24" s="213">
        <v>0</v>
      </c>
      <c r="Q24" s="213">
        <v>0</v>
      </c>
      <c r="R24" s="213">
        <v>0</v>
      </c>
      <c r="S24" s="213">
        <v>0</v>
      </c>
      <c r="T24" s="213">
        <v>0</v>
      </c>
      <c r="U24" s="213">
        <v>0</v>
      </c>
      <c r="V24" s="213">
        <v>0</v>
      </c>
      <c r="W24" s="213">
        <v>0</v>
      </c>
      <c r="X24" s="213">
        <v>0</v>
      </c>
      <c r="Y24" s="213">
        <v>0</v>
      </c>
      <c r="Z24" s="213">
        <v>0</v>
      </c>
      <c r="AA24" s="213">
        <v>0</v>
      </c>
      <c r="AB24" s="213">
        <v>0</v>
      </c>
      <c r="AC24" s="213">
        <v>0</v>
      </c>
      <c r="AD24" s="213">
        <v>0</v>
      </c>
      <c r="AE24" s="213">
        <v>0</v>
      </c>
      <c r="AF24" s="213">
        <v>0</v>
      </c>
      <c r="AG24" s="213">
        <v>0</v>
      </c>
      <c r="AH24" s="213">
        <v>0</v>
      </c>
      <c r="AI24" s="213">
        <v>0</v>
      </c>
      <c r="AJ24" s="213">
        <v>0</v>
      </c>
      <c r="AK24" s="213">
        <v>0</v>
      </c>
      <c r="AL24" s="213">
        <v>0</v>
      </c>
      <c r="AM24" s="213">
        <v>0</v>
      </c>
      <c r="AN24" s="213">
        <v>0</v>
      </c>
      <c r="AO24" s="213">
        <v>0</v>
      </c>
      <c r="AP24" s="213">
        <v>0</v>
      </c>
      <c r="AQ24" s="213">
        <v>0</v>
      </c>
      <c r="AR24" s="213">
        <v>0</v>
      </c>
      <c r="AS24" s="213">
        <v>0</v>
      </c>
      <c r="AT24" s="213">
        <v>0</v>
      </c>
      <c r="AU24" s="213">
        <v>0</v>
      </c>
      <c r="AV24" s="213">
        <v>0</v>
      </c>
      <c r="AW24" s="213">
        <v>0</v>
      </c>
      <c r="AX24" s="213">
        <v>0</v>
      </c>
      <c r="AY24" s="213">
        <v>0</v>
      </c>
      <c r="AZ24" s="213">
        <v>0</v>
      </c>
      <c r="BA24" s="213">
        <v>0</v>
      </c>
      <c r="BB24" s="213">
        <v>0</v>
      </c>
      <c r="BC24" s="213">
        <v>0</v>
      </c>
      <c r="BD24" s="213">
        <v>0</v>
      </c>
      <c r="BE24" s="213">
        <v>0</v>
      </c>
      <c r="BF24" s="213">
        <v>0</v>
      </c>
      <c r="BG24" s="213">
        <v>0</v>
      </c>
      <c r="BH24" s="213">
        <v>0</v>
      </c>
      <c r="BI24" s="213">
        <v>0</v>
      </c>
      <c r="BJ24" s="213">
        <v>0</v>
      </c>
      <c r="BK24" s="213">
        <v>0</v>
      </c>
      <c r="BL24" s="213">
        <v>0</v>
      </c>
      <c r="BM24" s="213">
        <v>0</v>
      </c>
      <c r="BN24" s="213">
        <v>0</v>
      </c>
      <c r="BO24" s="213">
        <v>0</v>
      </c>
      <c r="BP24" s="213">
        <v>0</v>
      </c>
      <c r="BQ24" s="213">
        <v>0</v>
      </c>
      <c r="BR24" s="213">
        <v>0</v>
      </c>
      <c r="BS24" s="213">
        <v>0</v>
      </c>
      <c r="BT24" s="213">
        <v>0</v>
      </c>
      <c r="BU24" s="213">
        <v>0</v>
      </c>
      <c r="BV24" s="213">
        <v>0</v>
      </c>
      <c r="BW24" s="213">
        <v>0</v>
      </c>
      <c r="BX24" s="213">
        <v>0</v>
      </c>
      <c r="BY24" s="213">
        <v>0</v>
      </c>
      <c r="BZ24" s="213">
        <v>0</v>
      </c>
      <c r="CA24" s="213">
        <v>0</v>
      </c>
      <c r="CB24" s="213">
        <v>0</v>
      </c>
      <c r="CC24" s="213">
        <v>0</v>
      </c>
      <c r="CD24" s="213">
        <v>0</v>
      </c>
      <c r="CE24" s="213">
        <v>0</v>
      </c>
      <c r="CF24" s="213">
        <v>0</v>
      </c>
      <c r="CG24" s="213">
        <v>0</v>
      </c>
      <c r="CH24" s="213">
        <v>0</v>
      </c>
      <c r="CI24" s="213">
        <v>0</v>
      </c>
      <c r="CJ24" s="213">
        <v>0</v>
      </c>
      <c r="CK24" s="213">
        <v>0</v>
      </c>
      <c r="CL24" s="213">
        <v>0</v>
      </c>
      <c r="CM24" s="213">
        <v>0</v>
      </c>
      <c r="CN24" s="213">
        <v>0</v>
      </c>
      <c r="CO24" s="213">
        <v>0</v>
      </c>
      <c r="CP24" s="213">
        <v>0</v>
      </c>
      <c r="CQ24" s="213">
        <v>0</v>
      </c>
      <c r="CR24" s="213">
        <v>0</v>
      </c>
      <c r="CS24" s="213">
        <v>0</v>
      </c>
      <c r="CT24" s="213">
        <v>0</v>
      </c>
      <c r="CU24" s="213">
        <v>0</v>
      </c>
      <c r="CV24" s="213">
        <v>0</v>
      </c>
      <c r="CW24" s="213">
        <v>0</v>
      </c>
      <c r="CX24" s="213">
        <v>0</v>
      </c>
      <c r="CY24" s="213">
        <v>0</v>
      </c>
      <c r="CZ24" s="219"/>
    </row>
    <row r="25" spans="1:104" x14ac:dyDescent="0.25">
      <c r="A25" s="217">
        <f>'[2]2'!A23</f>
        <v>0</v>
      </c>
      <c r="B25" s="217" t="str">
        <f>'[2]2'!B23</f>
        <v>Республика Марий Эл</v>
      </c>
      <c r="C25" s="223">
        <v>0</v>
      </c>
      <c r="D25" s="225"/>
      <c r="E25" s="225"/>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19"/>
    </row>
    <row r="26" spans="1:104" ht="47.25" x14ac:dyDescent="0.25">
      <c r="A26" s="217" t="str">
        <f>'[2]2'!A24</f>
        <v>1.2.2</v>
      </c>
      <c r="B26" s="217" t="str">
        <f>'[2]2'!B24</f>
        <v>Реконструкция, модернизация, техническое перевооружение линий электропередачи, всего, в том числе:</v>
      </c>
      <c r="C26" s="223">
        <v>0</v>
      </c>
      <c r="D26" s="216">
        <f>D27</f>
        <v>21.980787499999998</v>
      </c>
      <c r="E26" s="216">
        <f>E27</f>
        <v>0</v>
      </c>
      <c r="F26" s="216">
        <f>F27</f>
        <v>0</v>
      </c>
      <c r="G26" s="216">
        <f>G27</f>
        <v>0</v>
      </c>
      <c r="H26" s="216">
        <f>H27</f>
        <v>0</v>
      </c>
      <c r="I26" s="216">
        <f>I27</f>
        <v>0</v>
      </c>
      <c r="J26" s="216">
        <f>J27</f>
        <v>0</v>
      </c>
      <c r="K26" s="216">
        <f>K27</f>
        <v>0</v>
      </c>
      <c r="L26" s="216">
        <f>L27</f>
        <v>0</v>
      </c>
      <c r="M26" s="216">
        <f>M27</f>
        <v>0</v>
      </c>
      <c r="N26" s="216">
        <f>N27</f>
        <v>0</v>
      </c>
      <c r="O26" s="216">
        <f>O27</f>
        <v>0</v>
      </c>
      <c r="P26" s="216">
        <f>P27</f>
        <v>0</v>
      </c>
      <c r="Q26" s="216">
        <f>Q27</f>
        <v>0</v>
      </c>
      <c r="R26" s="216">
        <f>R27</f>
        <v>0</v>
      </c>
      <c r="S26" s="216">
        <f>S27</f>
        <v>0</v>
      </c>
      <c r="T26" s="216">
        <f>T27</f>
        <v>0</v>
      </c>
      <c r="U26" s="216">
        <f>U27</f>
        <v>4.74</v>
      </c>
      <c r="V26" s="216">
        <f>V27</f>
        <v>0</v>
      </c>
      <c r="W26" s="216">
        <f>W27</f>
        <v>0</v>
      </c>
      <c r="X26" s="216">
        <f>X27</f>
        <v>1.68</v>
      </c>
      <c r="Y26" s="216">
        <f>Y27</f>
        <v>0</v>
      </c>
      <c r="Z26" s="216">
        <f>Z27</f>
        <v>0</v>
      </c>
      <c r="AA26" s="216">
        <f>AA27</f>
        <v>0</v>
      </c>
      <c r="AB26" s="216">
        <f>AB27</f>
        <v>0</v>
      </c>
      <c r="AC26" s="216">
        <f>AC27</f>
        <v>0</v>
      </c>
      <c r="AD26" s="216">
        <f>AD27</f>
        <v>0</v>
      </c>
      <c r="AE26" s="216">
        <f>AE27</f>
        <v>0</v>
      </c>
      <c r="AF26" s="216">
        <f>AF27</f>
        <v>0</v>
      </c>
      <c r="AG26" s="216">
        <f>AG27</f>
        <v>1</v>
      </c>
      <c r="AH26" s="216">
        <f>AH27</f>
        <v>0</v>
      </c>
      <c r="AI26" s="216">
        <f>AI27</f>
        <v>4.9916666666666671</v>
      </c>
      <c r="AJ26" s="216">
        <f>AJ27</f>
        <v>0</v>
      </c>
      <c r="AK26" s="216">
        <f>AK27</f>
        <v>0</v>
      </c>
      <c r="AL26" s="216">
        <f>AL27</f>
        <v>1.68</v>
      </c>
      <c r="AM26" s="216">
        <f>AM27</f>
        <v>0</v>
      </c>
      <c r="AN26" s="216">
        <f>AN27</f>
        <v>0</v>
      </c>
      <c r="AO26" s="216">
        <f>AO27</f>
        <v>0</v>
      </c>
      <c r="AP26" s="216">
        <f>AP27</f>
        <v>0</v>
      </c>
      <c r="AQ26" s="216">
        <f>AQ27</f>
        <v>0</v>
      </c>
      <c r="AR26" s="216">
        <f>AR27</f>
        <v>0</v>
      </c>
      <c r="AS26" s="216">
        <f>AS27</f>
        <v>0</v>
      </c>
      <c r="AT26" s="216">
        <f>AT27</f>
        <v>0</v>
      </c>
      <c r="AU26" s="216">
        <f>AU27</f>
        <v>0</v>
      </c>
      <c r="AV26" s="216">
        <f>AV27</f>
        <v>0</v>
      </c>
      <c r="AW26" s="216">
        <f>AW27</f>
        <v>5.0374999999999996</v>
      </c>
      <c r="AX26" s="216">
        <f>AX27</f>
        <v>0</v>
      </c>
      <c r="AY26" s="216">
        <f>AY27</f>
        <v>0</v>
      </c>
      <c r="AZ26" s="216">
        <f>AZ27</f>
        <v>1.68</v>
      </c>
      <c r="BA26" s="216">
        <f>BA27</f>
        <v>0</v>
      </c>
      <c r="BB26" s="216">
        <f>BB27</f>
        <v>0</v>
      </c>
      <c r="BC26" s="216">
        <f>BC27</f>
        <v>0</v>
      </c>
      <c r="BD26" s="216">
        <f>BD27</f>
        <v>0</v>
      </c>
      <c r="BE26" s="216">
        <f>BE27</f>
        <v>0</v>
      </c>
      <c r="BF26" s="216">
        <f>BF27</f>
        <v>0</v>
      </c>
      <c r="BG26" s="216">
        <f>BG27</f>
        <v>0</v>
      </c>
      <c r="BH26" s="216">
        <f>BH27</f>
        <v>0</v>
      </c>
      <c r="BI26" s="216">
        <f>BI27</f>
        <v>0</v>
      </c>
      <c r="BJ26" s="216">
        <f>BJ27</f>
        <v>0</v>
      </c>
      <c r="BK26" s="216">
        <f>BK27</f>
        <v>4.703333333333334</v>
      </c>
      <c r="BL26" s="216">
        <f>BL27</f>
        <v>0</v>
      </c>
      <c r="BM26" s="216">
        <f>BM27</f>
        <v>0</v>
      </c>
      <c r="BN26" s="216">
        <f>BN27</f>
        <v>0</v>
      </c>
      <c r="BO26" s="216">
        <f>BO27</f>
        <v>0</v>
      </c>
      <c r="BP26" s="216">
        <f>BP27</f>
        <v>0</v>
      </c>
      <c r="BQ26" s="216">
        <f>BQ27</f>
        <v>0</v>
      </c>
      <c r="BR26" s="216">
        <f>BR27</f>
        <v>0</v>
      </c>
      <c r="BS26" s="216">
        <f>BS27</f>
        <v>0</v>
      </c>
      <c r="BT26" s="216">
        <f>BT27</f>
        <v>0</v>
      </c>
      <c r="BU26" s="216">
        <f>BU27</f>
        <v>0</v>
      </c>
      <c r="BV26" s="216">
        <f>BV27</f>
        <v>0</v>
      </c>
      <c r="BW26" s="216">
        <f>BW27</f>
        <v>0</v>
      </c>
      <c r="BX26" s="216">
        <f>BX27</f>
        <v>0</v>
      </c>
      <c r="BY26" s="216">
        <f>BY27</f>
        <v>0.78249999999999997</v>
      </c>
      <c r="BZ26" s="216">
        <f>BZ27</f>
        <v>0</v>
      </c>
      <c r="CA26" s="216">
        <f>CA27</f>
        <v>0</v>
      </c>
      <c r="CB26" s="216">
        <f>CB27</f>
        <v>0.74</v>
      </c>
      <c r="CC26" s="216">
        <f>CC27</f>
        <v>0</v>
      </c>
      <c r="CD26" s="216">
        <f>CD27</f>
        <v>0</v>
      </c>
      <c r="CE26" s="216">
        <f>CE27</f>
        <v>0</v>
      </c>
      <c r="CF26" s="216">
        <f>CF27</f>
        <v>0</v>
      </c>
      <c r="CG26" s="216">
        <f>CG27</f>
        <v>0</v>
      </c>
      <c r="CH26" s="216">
        <f>CH27</f>
        <v>0</v>
      </c>
      <c r="CI26" s="216">
        <f>CI27</f>
        <v>0</v>
      </c>
      <c r="CJ26" s="216">
        <f>CJ27</f>
        <v>0</v>
      </c>
      <c r="CK26" s="216">
        <f>CK27</f>
        <v>0</v>
      </c>
      <c r="CL26" s="216">
        <f>CL27</f>
        <v>0</v>
      </c>
      <c r="CM26" s="216">
        <f>CM27</f>
        <v>21.935833333333331</v>
      </c>
      <c r="CN26" s="216">
        <f>CN27</f>
        <v>0</v>
      </c>
      <c r="CO26" s="216">
        <f>CO27</f>
        <v>0</v>
      </c>
      <c r="CP26" s="216">
        <f>CP27</f>
        <v>7.0110000000000001</v>
      </c>
      <c r="CQ26" s="216">
        <f>CQ27</f>
        <v>0</v>
      </c>
      <c r="CR26" s="216">
        <f>CR27</f>
        <v>0</v>
      </c>
      <c r="CS26" s="216">
        <f>CS27</f>
        <v>0</v>
      </c>
      <c r="CT26" s="216">
        <f>CT27</f>
        <v>0</v>
      </c>
      <c r="CU26" s="216">
        <f>CU27</f>
        <v>0</v>
      </c>
      <c r="CV26" s="216">
        <f>CV27</f>
        <v>0</v>
      </c>
      <c r="CW26" s="216">
        <f>CW27</f>
        <v>0</v>
      </c>
      <c r="CX26" s="216">
        <f>CX27</f>
        <v>0</v>
      </c>
      <c r="CY26" s="216">
        <f>CY27</f>
        <v>0</v>
      </c>
      <c r="CZ26" s="222"/>
    </row>
    <row r="27" spans="1:104" ht="31.5" x14ac:dyDescent="0.25">
      <c r="A27" s="217" t="str">
        <f>'[2]2'!A25</f>
        <v>1.2.2.1</v>
      </c>
      <c r="B27" s="217" t="str">
        <f>'[2]2'!B25</f>
        <v>Реконструкция линий электропередачи, всего, в том числе:</v>
      </c>
      <c r="C27" s="223">
        <v>0</v>
      </c>
      <c r="D27" s="216">
        <f>D28+D29+D30+D31+D32+D33+D34</f>
        <v>21.980787499999998</v>
      </c>
      <c r="E27" s="216">
        <f>E28+E29+E30+E31+E32+E33+E34</f>
        <v>0</v>
      </c>
      <c r="F27" s="216">
        <f>F28+F29+F30+F31+F32+F33+F34</f>
        <v>0</v>
      </c>
      <c r="G27" s="216">
        <f>G28+G29+G30+G31+G32+G33+G34</f>
        <v>0</v>
      </c>
      <c r="H27" s="216">
        <f>H28+H29+H30+H31+H32+H33+H34</f>
        <v>0</v>
      </c>
      <c r="I27" s="216">
        <f>I28+I29+I30+I31+I32+I33+I34</f>
        <v>0</v>
      </c>
      <c r="J27" s="216">
        <f>J28+J29+J30+J31+J32+J33+J34</f>
        <v>0</v>
      </c>
      <c r="K27" s="216">
        <f>K28+K29+K30+K31+K32+K33+K34</f>
        <v>0</v>
      </c>
      <c r="L27" s="216">
        <f>L28+L29+L30+L31+L32+L33+L34</f>
        <v>0</v>
      </c>
      <c r="M27" s="216">
        <f>M28+M29+M30+M31+M32+M33+M34</f>
        <v>0</v>
      </c>
      <c r="N27" s="216">
        <f>N28+N29+N30+N31+N32+N33+N34</f>
        <v>0</v>
      </c>
      <c r="O27" s="216">
        <f>O28+O29+O30+O31+O32+O33+O34</f>
        <v>0</v>
      </c>
      <c r="P27" s="216">
        <f>P28+P29+P30+P31+P32+P33+P34</f>
        <v>0</v>
      </c>
      <c r="Q27" s="216">
        <f>Q28+Q29+Q30+Q31+Q32+Q33+Q34</f>
        <v>0</v>
      </c>
      <c r="R27" s="216">
        <f>R28+R29+R30+R31+R32+R33+R34</f>
        <v>0</v>
      </c>
      <c r="S27" s="216">
        <f>S28+S29+S30+S31+S32+S33+S34</f>
        <v>0</v>
      </c>
      <c r="T27" s="216">
        <f>T28+T29+T30+T31+T32+T33+T34</f>
        <v>0</v>
      </c>
      <c r="U27" s="216">
        <f>U28+U29+U30+U31+U32+U33+U34</f>
        <v>4.74</v>
      </c>
      <c r="V27" s="216">
        <f>V28+V29+V30+V31+V32+V33+V34</f>
        <v>0</v>
      </c>
      <c r="W27" s="216">
        <f>W28+W29+W30+W31+W32+W33+W34</f>
        <v>0</v>
      </c>
      <c r="X27" s="216">
        <f>X28+X29+X30+X31+X32+X33+X34</f>
        <v>1.68</v>
      </c>
      <c r="Y27" s="216">
        <f>Y28+Y29+Y30+Y31+Y32+Y33+Y34</f>
        <v>0</v>
      </c>
      <c r="Z27" s="216">
        <f>Z28+Z29+Z30+Z31+Z32+Z33+Z34</f>
        <v>0</v>
      </c>
      <c r="AA27" s="216">
        <f>AA28+AA29+AA30+AA31+AA32+AA33+AA34</f>
        <v>0</v>
      </c>
      <c r="AB27" s="216">
        <f>AB28+AB29+AB30+AB31+AB32+AB33+AB34</f>
        <v>0</v>
      </c>
      <c r="AC27" s="216">
        <f>AC28+AC29+AC30+AC31+AC32+AC33+AC34</f>
        <v>0</v>
      </c>
      <c r="AD27" s="216">
        <f>AD28+AD29+AD30+AD31+AD32+AD33+AD34</f>
        <v>0</v>
      </c>
      <c r="AE27" s="216">
        <f>AE28+AE29+AE30+AE31+AE32+AE33+AE34</f>
        <v>0</v>
      </c>
      <c r="AF27" s="216">
        <f>AF28+AF29+AF30+AF31+AF32+AF33+AF34</f>
        <v>0</v>
      </c>
      <c r="AG27" s="216">
        <f>AG28+AG29+AG30+AG31+AG32+AG33+AG34</f>
        <v>1</v>
      </c>
      <c r="AH27" s="216">
        <f>AH28+AH29+AH30+AH31+AH32+AH33+AH34</f>
        <v>0</v>
      </c>
      <c r="AI27" s="216">
        <f>AI28+AI29+AI30+AI31+AI32+AI33+AI34</f>
        <v>4.9916666666666671</v>
      </c>
      <c r="AJ27" s="216">
        <f>AJ28+AJ29+AJ30+AJ31+AJ32+AJ33+AJ34</f>
        <v>0</v>
      </c>
      <c r="AK27" s="216">
        <f>AK28+AK29+AK30+AK31+AK32+AK33+AK34</f>
        <v>0</v>
      </c>
      <c r="AL27" s="216">
        <f>AL28+AL29+AL30+AL31+AL32+AL33+AL34</f>
        <v>1.68</v>
      </c>
      <c r="AM27" s="216">
        <f>AM28+AM29+AM30+AM31+AM32+AM33+AM34</f>
        <v>0</v>
      </c>
      <c r="AN27" s="216">
        <f>AN28+AN29+AN30+AN31+AN32+AN33+AN34</f>
        <v>0</v>
      </c>
      <c r="AO27" s="216">
        <f>AO28+AO29+AO30+AO31+AO32+AO33+AO34</f>
        <v>0</v>
      </c>
      <c r="AP27" s="216">
        <f>AP28+AP29+AP30+AP31+AP32+AP33+AP34</f>
        <v>0</v>
      </c>
      <c r="AQ27" s="216">
        <f>AQ28+AQ29+AQ30+AQ31+AQ32+AQ33+AQ34</f>
        <v>0</v>
      </c>
      <c r="AR27" s="216">
        <f>AR28+AR29+AR30+AR31+AR32+AR33+AR34</f>
        <v>0</v>
      </c>
      <c r="AS27" s="216">
        <f>AS28+AS29+AS30+AS31+AS32+AS33+AS34</f>
        <v>0</v>
      </c>
      <c r="AT27" s="216">
        <f>AT28+AT29+AT30+AT31+AT32+AT33+AT34</f>
        <v>0</v>
      </c>
      <c r="AU27" s="216">
        <f>AU28+AU29+AU30+AU31+AU32+AU33+AU34</f>
        <v>0</v>
      </c>
      <c r="AV27" s="216">
        <f>AV28+AV29+AV30+AV31+AV32+AV33+AV34</f>
        <v>0</v>
      </c>
      <c r="AW27" s="216">
        <f>AW28+AW29+AW30+AW31+AW32+AW33+AW34</f>
        <v>5.0374999999999996</v>
      </c>
      <c r="AX27" s="216">
        <f>AX28+AX29+AX30+AX31+AX32+AX33+AX34</f>
        <v>0</v>
      </c>
      <c r="AY27" s="216">
        <f>AY28+AY29+AY30+AY31+AY32+AY33+AY34</f>
        <v>0</v>
      </c>
      <c r="AZ27" s="216">
        <f>AZ28+AZ29+AZ30+AZ31+AZ32+AZ33+AZ34</f>
        <v>1.68</v>
      </c>
      <c r="BA27" s="216">
        <f>BA28+BA29+BA30+BA31+BA32+BA33+BA34</f>
        <v>0</v>
      </c>
      <c r="BB27" s="216">
        <f>BB28+BB29+BB30+BB31+BB32+BB33+BB34</f>
        <v>0</v>
      </c>
      <c r="BC27" s="216">
        <f>BC28+BC29+BC30+BC31+BC32+BC33+BC34</f>
        <v>0</v>
      </c>
      <c r="BD27" s="216">
        <f>BD28+BD29+BD30+BD31+BD32+BD33+BD34</f>
        <v>0</v>
      </c>
      <c r="BE27" s="216">
        <f>BE28+BE29+BE30+BE31+BE32+BE33+BE34</f>
        <v>0</v>
      </c>
      <c r="BF27" s="216">
        <f>BF28+BF29+BF30+BF31+BF32+BF33+BF34</f>
        <v>0</v>
      </c>
      <c r="BG27" s="216">
        <f>BG28+BG29+BG30+BG31+BG32+BG33+BG34</f>
        <v>0</v>
      </c>
      <c r="BH27" s="216">
        <f>BH28+BH29+BH30+BH31+BH32+BH33+BH34</f>
        <v>0</v>
      </c>
      <c r="BI27" s="216">
        <f>BI28+BI29+BI30+BI31+BI32+BI33+BI34</f>
        <v>0</v>
      </c>
      <c r="BJ27" s="216">
        <f>BJ28+BJ29+BJ30+BJ31+BJ32+BJ33+BJ34</f>
        <v>0</v>
      </c>
      <c r="BK27" s="216">
        <f>BK28+BK29+BK30+BK31+BK32+BK33+BK34</f>
        <v>4.703333333333334</v>
      </c>
      <c r="BL27" s="216">
        <f>BL28+BL29+BL30+BL31+BL32+BL33+BL34</f>
        <v>0</v>
      </c>
      <c r="BM27" s="216">
        <f>BM28+BM29+BM30+BM31+BM32+BM33+BM34</f>
        <v>0</v>
      </c>
      <c r="BN27" s="216">
        <f>BN28+BN29+BN30+BN31+BN32+BN33+BN34</f>
        <v>0</v>
      </c>
      <c r="BO27" s="216">
        <f>BO28+BO29+BO30+BO31+BO32+BO33+BO34</f>
        <v>0</v>
      </c>
      <c r="BP27" s="216">
        <f>BP28+BP29+BP30+BP31+BP32+BP33+BP34</f>
        <v>0</v>
      </c>
      <c r="BQ27" s="216">
        <f>BQ28+BQ29+BQ30+BQ31+BQ32+BQ33+BQ34</f>
        <v>0</v>
      </c>
      <c r="BR27" s="216">
        <f>BR28+BR29+BR30+BR31+BR32+BR33+BR34</f>
        <v>0</v>
      </c>
      <c r="BS27" s="216">
        <f>BS28+BS29+BS30+BS31+BS32+BS33+BS34</f>
        <v>0</v>
      </c>
      <c r="BT27" s="216">
        <f>BT28+BT29+BT30+BT31+BT32+BT33+BT34</f>
        <v>0</v>
      </c>
      <c r="BU27" s="216">
        <f>BU28+BU29+BU30+BU31+BU32+BU33+BU34</f>
        <v>0</v>
      </c>
      <c r="BV27" s="216">
        <f>BV28+BV29+BV30+BV31+BV32+BV33+BV34</f>
        <v>0</v>
      </c>
      <c r="BW27" s="216">
        <f>BW28+BW29+BW30+BW31+BW32+BW33+BW34</f>
        <v>0</v>
      </c>
      <c r="BX27" s="216">
        <f>BX28+BX29+BX30+BX31+BX32+BX33+BX34</f>
        <v>0</v>
      </c>
      <c r="BY27" s="216">
        <f>BY28+BY29+BY30+BY31+BY32+BY33+BY34</f>
        <v>0.78249999999999997</v>
      </c>
      <c r="BZ27" s="216">
        <f>BZ28+BZ29+BZ30+BZ31+BZ32+BZ33+BZ34</f>
        <v>0</v>
      </c>
      <c r="CA27" s="216">
        <f>CA28+CA29+CA30+CA31+CA32+CA33+CA34</f>
        <v>0</v>
      </c>
      <c r="CB27" s="216">
        <f>CB28+CB29+CB30+CB31+CB32+CB33+CB34</f>
        <v>0.74</v>
      </c>
      <c r="CC27" s="216">
        <f>CC28+CC29+CC30+CC31+CC32+CC33+CC34</f>
        <v>0</v>
      </c>
      <c r="CD27" s="216">
        <f>CD28+CD29+CD30+CD31+CD32+CD33+CD34</f>
        <v>0</v>
      </c>
      <c r="CE27" s="216">
        <f>CE28+CE29+CE30+CE31+CE32+CE33+CE34</f>
        <v>0</v>
      </c>
      <c r="CF27" s="216">
        <f>CF28+CF29+CF30+CF31+CF32+CF33+CF34</f>
        <v>0</v>
      </c>
      <c r="CG27" s="216">
        <f>CG28+CG29+CG30+CG31+CG32+CG33+CG34</f>
        <v>0</v>
      </c>
      <c r="CH27" s="216">
        <f>CH28+CH29+CH30+CH31+CH32+CH33+CH34</f>
        <v>0</v>
      </c>
      <c r="CI27" s="216">
        <f>CI28+CI29+CI30+CI31+CI32+CI33+CI34</f>
        <v>0</v>
      </c>
      <c r="CJ27" s="216">
        <f>CJ28+CJ29+CJ30+CJ31+CJ32+CJ33+CJ34</f>
        <v>0</v>
      </c>
      <c r="CK27" s="216">
        <f>CK28+CK29+CK30+CK31+CK32+CK33+CK34</f>
        <v>0</v>
      </c>
      <c r="CL27" s="216">
        <f>CL28+CL29+CL30+CL31+CL32+CL33+CL34</f>
        <v>0</v>
      </c>
      <c r="CM27" s="216">
        <f>CM28+CM29+CM30+CM31+CM32+CM33+CM34+CM35+CM36</f>
        <v>21.935833333333331</v>
      </c>
      <c r="CN27" s="216">
        <f>CN28+CN29+CN30+CN31+CN32+CN33+CN34+CN35+CN36</f>
        <v>0</v>
      </c>
      <c r="CO27" s="216">
        <f>CO28+CO29+CO30+CO31+CO32+CO33+CO34+CO35+CO36</f>
        <v>0</v>
      </c>
      <c r="CP27" s="216">
        <f>CP28+CP29+CP30+CP31+CP32+CP33+CP34+CP35+CP36</f>
        <v>7.0110000000000001</v>
      </c>
      <c r="CQ27" s="216">
        <f>CQ28+CQ29+CQ30+CQ31+CQ32+CQ33+CQ34+CQ35+CQ36</f>
        <v>0</v>
      </c>
      <c r="CR27" s="216">
        <f>CR28+CR29+CR30+CR31+CR32+CR33+CR34+CR35+CR36</f>
        <v>0</v>
      </c>
      <c r="CS27" s="216">
        <f>SUM(CS28:CS36)</f>
        <v>0</v>
      </c>
      <c r="CT27" s="216">
        <f>SUM(CT28:CT36)</f>
        <v>0</v>
      </c>
      <c r="CU27" s="216">
        <f>SUM(CU28:CU36)</f>
        <v>0</v>
      </c>
      <c r="CV27" s="216">
        <f>SUM(CV28:CV36)</f>
        <v>0</v>
      </c>
      <c r="CW27" s="216">
        <f>SUM(CW28:CW36)</f>
        <v>0</v>
      </c>
      <c r="CX27" s="216">
        <f>SUM(CX28:CX36)</f>
        <v>0</v>
      </c>
      <c r="CY27" s="216">
        <f>SUM(CY28:CY36)</f>
        <v>0</v>
      </c>
      <c r="CZ27" s="222"/>
    </row>
    <row r="28" spans="1:104" ht="136.5" customHeight="1" x14ac:dyDescent="0.25">
      <c r="A28" s="122" t="s">
        <v>171</v>
      </c>
      <c r="B28" s="220" t="s">
        <v>6</v>
      </c>
      <c r="C28" s="87" t="s">
        <v>78</v>
      </c>
      <c r="D28" s="213">
        <f>18.085/1.2</f>
        <v>15.070833333333335</v>
      </c>
      <c r="E28" s="213">
        <f>'[2]2'!U26/1.18</f>
        <v>0</v>
      </c>
      <c r="F28" s="213">
        <v>0</v>
      </c>
      <c r="G28" s="213">
        <v>0</v>
      </c>
      <c r="H28" s="213">
        <v>0</v>
      </c>
      <c r="I28" s="213">
        <v>0</v>
      </c>
      <c r="J28" s="213">
        <v>0</v>
      </c>
      <c r="K28" s="213">
        <v>0</v>
      </c>
      <c r="L28" s="213">
        <v>0</v>
      </c>
      <c r="M28" s="213">
        <v>0</v>
      </c>
      <c r="N28" s="213">
        <v>0</v>
      </c>
      <c r="O28" s="213">
        <v>0</v>
      </c>
      <c r="P28" s="213">
        <v>0</v>
      </c>
      <c r="Q28" s="213">
        <v>0</v>
      </c>
      <c r="R28" s="213">
        <v>0</v>
      </c>
      <c r="S28" s="213">
        <v>0</v>
      </c>
      <c r="T28" s="213">
        <v>0</v>
      </c>
      <c r="U28" s="215">
        <f>5.688/1.2</f>
        <v>4.74</v>
      </c>
      <c r="V28" s="213">
        <v>0</v>
      </c>
      <c r="W28" s="213">
        <v>0</v>
      </c>
      <c r="X28" s="215">
        <v>1.68</v>
      </c>
      <c r="Y28" s="213">
        <v>0</v>
      </c>
      <c r="Z28" s="213">
        <v>0</v>
      </c>
      <c r="AA28" s="213">
        <v>0</v>
      </c>
      <c r="AB28" s="213">
        <v>0</v>
      </c>
      <c r="AC28" s="213">
        <v>0</v>
      </c>
      <c r="AD28" s="213">
        <v>0</v>
      </c>
      <c r="AE28" s="213">
        <v>0</v>
      </c>
      <c r="AF28" s="213">
        <v>0</v>
      </c>
      <c r="AG28" s="213">
        <v>0</v>
      </c>
      <c r="AH28" s="213">
        <v>0</v>
      </c>
      <c r="AI28" s="215">
        <f>5.99/1.2</f>
        <v>4.9916666666666671</v>
      </c>
      <c r="AJ28" s="213">
        <v>0</v>
      </c>
      <c r="AK28" s="213">
        <v>0</v>
      </c>
      <c r="AL28" s="215">
        <v>1.68</v>
      </c>
      <c r="AM28" s="213">
        <v>0</v>
      </c>
      <c r="AN28" s="213">
        <v>0</v>
      </c>
      <c r="AO28" s="213">
        <v>0</v>
      </c>
      <c r="AP28" s="213">
        <f>'[2]2'!BA26/1.18</f>
        <v>0</v>
      </c>
      <c r="AQ28" s="213">
        <v>0</v>
      </c>
      <c r="AR28" s="213">
        <v>0</v>
      </c>
      <c r="AS28" s="213">
        <v>0</v>
      </c>
      <c r="AT28" s="213">
        <v>0</v>
      </c>
      <c r="AU28" s="213">
        <v>0</v>
      </c>
      <c r="AV28" s="213">
        <v>0</v>
      </c>
      <c r="AW28" s="215">
        <f>5.045/1.2</f>
        <v>4.2041666666666666</v>
      </c>
      <c r="AX28" s="213">
        <v>0</v>
      </c>
      <c r="AY28" s="213">
        <v>0</v>
      </c>
      <c r="AZ28" s="215">
        <v>1.68</v>
      </c>
      <c r="BA28" s="213">
        <v>0</v>
      </c>
      <c r="BB28" s="213">
        <v>0</v>
      </c>
      <c r="BC28" s="213">
        <v>0</v>
      </c>
      <c r="BD28" s="213">
        <f>'[2]2'!BH26/1.18</f>
        <v>0</v>
      </c>
      <c r="BE28" s="213">
        <v>0</v>
      </c>
      <c r="BF28" s="213">
        <v>0</v>
      </c>
      <c r="BG28" s="213"/>
      <c r="BH28" s="213">
        <v>0</v>
      </c>
      <c r="BI28" s="213">
        <v>0</v>
      </c>
      <c r="BJ28" s="213">
        <v>0</v>
      </c>
      <c r="BK28" s="213">
        <v>0</v>
      </c>
      <c r="BL28" s="213">
        <v>0</v>
      </c>
      <c r="BM28" s="213">
        <v>0</v>
      </c>
      <c r="BN28" s="213">
        <v>0</v>
      </c>
      <c r="BO28" s="213">
        <v>0</v>
      </c>
      <c r="BP28" s="213">
        <v>0</v>
      </c>
      <c r="BQ28" s="213">
        <v>0</v>
      </c>
      <c r="BR28" s="213">
        <f>'[2]2'!BV26/1.18</f>
        <v>0</v>
      </c>
      <c r="BS28" s="213">
        <v>0</v>
      </c>
      <c r="BT28" s="213">
        <v>0</v>
      </c>
      <c r="BU28" s="213">
        <v>0</v>
      </c>
      <c r="BV28" s="213">
        <v>0</v>
      </c>
      <c r="BW28" s="213">
        <v>0</v>
      </c>
      <c r="BX28" s="213">
        <v>0</v>
      </c>
      <c r="BY28" s="213">
        <v>0</v>
      </c>
      <c r="BZ28" s="213">
        <v>0</v>
      </c>
      <c r="CA28" s="213">
        <v>0</v>
      </c>
      <c r="CB28" s="213">
        <v>0</v>
      </c>
      <c r="CC28" s="213">
        <v>0</v>
      </c>
      <c r="CD28" s="213">
        <v>0</v>
      </c>
      <c r="CE28" s="213">
        <v>0</v>
      </c>
      <c r="CF28" s="213">
        <v>0</v>
      </c>
      <c r="CG28" s="213">
        <v>0</v>
      </c>
      <c r="CH28" s="213">
        <v>0</v>
      </c>
      <c r="CI28" s="213">
        <v>0</v>
      </c>
      <c r="CJ28" s="213">
        <v>0</v>
      </c>
      <c r="CK28" s="213">
        <v>0</v>
      </c>
      <c r="CL28" s="213">
        <f>SUM(T28,AH28,AV28)</f>
        <v>0</v>
      </c>
      <c r="CM28" s="213">
        <f>SUM(U28,AI28,AW28,BK28,BY28)</f>
        <v>13.935833333333335</v>
      </c>
      <c r="CN28" s="213">
        <f>SUM(V28,AJ28,AX28,BL28,BZ28)</f>
        <v>0</v>
      </c>
      <c r="CO28" s="213">
        <f>SUM(W28,AK28,AY28,BM28,CA28)</f>
        <v>0</v>
      </c>
      <c r="CP28" s="213">
        <f>SUM(X28,AL28,AZ28,BN28,CB28)</f>
        <v>5.04</v>
      </c>
      <c r="CQ28" s="213">
        <f>SUM(Y28,AM28,BA28,BO28,CC28)</f>
        <v>0</v>
      </c>
      <c r="CR28" s="213">
        <f>SUM(Z28,AN28,BB28,BP28,CD28)</f>
        <v>0</v>
      </c>
      <c r="CS28" s="213">
        <f>SUM(AA28,AH28,AV28)</f>
        <v>0</v>
      </c>
      <c r="CT28" s="213">
        <f>SUM(AB28,AP28,BD28)</f>
        <v>0</v>
      </c>
      <c r="CU28" s="213">
        <f>SUM(AC28,AJ28,AX28)</f>
        <v>0</v>
      </c>
      <c r="CV28" s="213">
        <f>SUM(AD28,AK28,AY28)</f>
        <v>0</v>
      </c>
      <c r="CW28" s="213">
        <v>0</v>
      </c>
      <c r="CX28" s="213">
        <f>SUM(AF28,AM28,BA28)</f>
        <v>0</v>
      </c>
      <c r="CY28" s="213">
        <f>SUM(AG28,AN28,BB28)</f>
        <v>0</v>
      </c>
      <c r="CZ28" s="221"/>
    </row>
    <row r="29" spans="1:104" ht="123" customHeight="1" x14ac:dyDescent="0.25">
      <c r="A29" s="122" t="s">
        <v>77</v>
      </c>
      <c r="B29" s="220" t="s">
        <v>76</v>
      </c>
      <c r="C29" s="87" t="s">
        <v>75</v>
      </c>
      <c r="D29" s="213">
        <f>1/1.2</f>
        <v>0.83333333333333337</v>
      </c>
      <c r="E29" s="213">
        <f>'[2]2'!U27/1.18</f>
        <v>0</v>
      </c>
      <c r="F29" s="213">
        <f>SUM(F30:F37)</f>
        <v>0</v>
      </c>
      <c r="G29" s="213">
        <f>SUM(G30:G37)</f>
        <v>0</v>
      </c>
      <c r="H29" s="213">
        <f>SUM(H30:H37)</f>
        <v>0</v>
      </c>
      <c r="I29" s="213">
        <f>SUM(I30:I37)</f>
        <v>0</v>
      </c>
      <c r="J29" s="213">
        <f>SUM(J30:J37)</f>
        <v>0</v>
      </c>
      <c r="K29" s="213">
        <f>SUM(K30:K37)</f>
        <v>0</v>
      </c>
      <c r="L29" s="213">
        <f>SUM(L30:L37)</f>
        <v>0</v>
      </c>
      <c r="M29" s="213">
        <f>SUM(M30:M37)</f>
        <v>0</v>
      </c>
      <c r="N29" s="213">
        <f>SUM(N30:N37)</f>
        <v>0</v>
      </c>
      <c r="O29" s="213">
        <f>SUM(O30:O37)</f>
        <v>0</v>
      </c>
      <c r="P29" s="213">
        <f>SUM(P30:P37)</f>
        <v>0</v>
      </c>
      <c r="Q29" s="213">
        <f>SUM(Q30:Q37)</f>
        <v>0</v>
      </c>
      <c r="R29" s="213">
        <f>SUM(R30:R37)</f>
        <v>0</v>
      </c>
      <c r="S29" s="213">
        <f>SUM(S30:S37)</f>
        <v>0</v>
      </c>
      <c r="T29" s="213">
        <f>SUM(T30:T37)</f>
        <v>0</v>
      </c>
      <c r="U29" s="213">
        <v>0</v>
      </c>
      <c r="V29" s="213">
        <v>0</v>
      </c>
      <c r="W29" s="213">
        <f>SUM(W30:W37)</f>
        <v>0</v>
      </c>
      <c r="X29" s="213">
        <f>SUM(X30:X37)</f>
        <v>0</v>
      </c>
      <c r="Y29" s="213">
        <f>SUM(Y30:Y37)</f>
        <v>0</v>
      </c>
      <c r="Z29" s="213">
        <v>0</v>
      </c>
      <c r="AA29" s="213">
        <f>SUM(AA30:AA37)</f>
        <v>0</v>
      </c>
      <c r="AB29" s="213">
        <v>0</v>
      </c>
      <c r="AC29" s="213">
        <f>SUM(AC30:AC37)</f>
        <v>0</v>
      </c>
      <c r="AD29" s="213">
        <f>SUM(AD30:AD37)</f>
        <v>0</v>
      </c>
      <c r="AE29" s="213">
        <f>SUM(AE30:AE37)</f>
        <v>0</v>
      </c>
      <c r="AF29" s="213">
        <f>SUM(AF30:AF37)</f>
        <v>0</v>
      </c>
      <c r="AG29" s="213">
        <v>0</v>
      </c>
      <c r="AH29" s="213">
        <f>SUM(AH30:AH37)</f>
        <v>0</v>
      </c>
      <c r="AI29" s="213">
        <v>0</v>
      </c>
      <c r="AJ29" s="213">
        <v>0</v>
      </c>
      <c r="AK29" s="213">
        <f>SUM(AK30:AK37)</f>
        <v>0</v>
      </c>
      <c r="AL29" s="213">
        <f>SUM(AL30:AL37)</f>
        <v>0</v>
      </c>
      <c r="AM29" s="213">
        <f>SUM(AM30:AM37)</f>
        <v>0</v>
      </c>
      <c r="AN29" s="213">
        <v>0</v>
      </c>
      <c r="AO29" s="213">
        <f>SUM(AO30:AO37)</f>
        <v>0</v>
      </c>
      <c r="AP29" s="213">
        <v>0</v>
      </c>
      <c r="AQ29" s="213">
        <f>SUM(AQ30:AQ37)</f>
        <v>0</v>
      </c>
      <c r="AR29" s="213">
        <f>SUM(AR30:AR37)</f>
        <v>0</v>
      </c>
      <c r="AS29" s="213">
        <f>SUM(AS30:AS37)</f>
        <v>0</v>
      </c>
      <c r="AT29" s="213">
        <f>SUM(AT30:AT37)</f>
        <v>0</v>
      </c>
      <c r="AU29" s="213">
        <v>0</v>
      </c>
      <c r="AV29" s="213">
        <f>SUM(AV30:AV37)</f>
        <v>0</v>
      </c>
      <c r="AW29" s="214">
        <f>1/1.2</f>
        <v>0.83333333333333337</v>
      </c>
      <c r="AX29" s="213">
        <v>0</v>
      </c>
      <c r="AY29" s="213">
        <f>SUM(AY30:AY37)</f>
        <v>0</v>
      </c>
      <c r="AZ29" s="213">
        <f>SUM(AZ30:AZ37)</f>
        <v>0</v>
      </c>
      <c r="BA29" s="213">
        <f>SUM(BA30:BA37)</f>
        <v>0</v>
      </c>
      <c r="BB29" s="213">
        <f>SUM(BB30:BB37)</f>
        <v>0</v>
      </c>
      <c r="BC29" s="213">
        <f>SUM(BC30:BC37)</f>
        <v>0</v>
      </c>
      <c r="BD29" s="213">
        <v>0</v>
      </c>
      <c r="BE29" s="213">
        <v>0</v>
      </c>
      <c r="BF29" s="213">
        <f>SUM(BF30:BF37)</f>
        <v>0</v>
      </c>
      <c r="BG29" s="213">
        <f>SUM(BG30:BG37)</f>
        <v>0</v>
      </c>
      <c r="BH29" s="213">
        <f>SUM(BH30:BH37)</f>
        <v>0</v>
      </c>
      <c r="BI29" s="213">
        <v>0</v>
      </c>
      <c r="BJ29" s="213">
        <f>SUM(BJ30:BJ37)</f>
        <v>0</v>
      </c>
      <c r="BK29" s="213">
        <v>0</v>
      </c>
      <c r="BL29" s="213">
        <v>0</v>
      </c>
      <c r="BM29" s="213">
        <f>SUM(BM30:BM37)</f>
        <v>0</v>
      </c>
      <c r="BN29" s="213">
        <f>SUM(BN30:BN37)</f>
        <v>0</v>
      </c>
      <c r="BO29" s="213">
        <f>SUM(BO30:BO37)</f>
        <v>0</v>
      </c>
      <c r="BP29" s="213">
        <f>SUM(BP30:BP37)</f>
        <v>0</v>
      </c>
      <c r="BQ29" s="213">
        <f>SUM(BQ30:BQ37)</f>
        <v>0</v>
      </c>
      <c r="BR29" s="213">
        <v>0</v>
      </c>
      <c r="BS29" s="213">
        <v>0</v>
      </c>
      <c r="BT29" s="213">
        <f>SUM(BT30:BT37)</f>
        <v>0</v>
      </c>
      <c r="BU29" s="213">
        <f>SUM(BU30:BU37)</f>
        <v>0</v>
      </c>
      <c r="BV29" s="213">
        <f>SUM(BV30:BV37)</f>
        <v>0</v>
      </c>
      <c r="BW29" s="213">
        <v>0</v>
      </c>
      <c r="BX29" s="213">
        <f>SUM(BX30:BX37)</f>
        <v>0</v>
      </c>
      <c r="BY29" s="213">
        <v>0</v>
      </c>
      <c r="BZ29" s="213">
        <v>0</v>
      </c>
      <c r="CA29" s="213">
        <v>0</v>
      </c>
      <c r="CB29" s="213">
        <v>0</v>
      </c>
      <c r="CC29" s="213">
        <f>SUM(CC30:CC37)</f>
        <v>0</v>
      </c>
      <c r="CD29" s="213">
        <f>SUM(CD30:CD37)</f>
        <v>0</v>
      </c>
      <c r="CE29" s="213">
        <f>SUM(CE30:CE37)</f>
        <v>0</v>
      </c>
      <c r="CF29" s="213">
        <v>0</v>
      </c>
      <c r="CG29" s="213">
        <f>SUM(CG30:CG37)</f>
        <v>0</v>
      </c>
      <c r="CH29" s="213">
        <f>SUM(CH30:CH37)</f>
        <v>0</v>
      </c>
      <c r="CI29" s="213">
        <f>SUM(CI30:CI37)</f>
        <v>0</v>
      </c>
      <c r="CJ29" s="213">
        <f>SUM(CJ30:CJ37)</f>
        <v>0</v>
      </c>
      <c r="CK29" s="213">
        <f>SUM(CK30:CK37)</f>
        <v>0</v>
      </c>
      <c r="CL29" s="213">
        <f>SUM(CL30:CL37)</f>
        <v>0</v>
      </c>
      <c r="CM29" s="213">
        <f>SUM(U29,AI29,AW29,BK29,BY29)</f>
        <v>0.83333333333333337</v>
      </c>
      <c r="CN29" s="213">
        <f>SUM(V29,AJ29,AX29,BL29,BZ29)</f>
        <v>0</v>
      </c>
      <c r="CO29" s="213">
        <f>SUM(W29,AK29,AY29,BM29,CA29)</f>
        <v>0</v>
      </c>
      <c r="CP29" s="213">
        <f>SUM(X29,AL29,AZ29,BN29,CB29)</f>
        <v>0</v>
      </c>
      <c r="CQ29" s="213">
        <f>SUM(Y29,AM29,BA29,BO29,CC29)</f>
        <v>0</v>
      </c>
      <c r="CR29" s="213">
        <f>SUM(Z29,AN29,BB29,BP29,CD29)</f>
        <v>0</v>
      </c>
      <c r="CS29" s="213">
        <f>SUM(CS30:CS34)</f>
        <v>0</v>
      </c>
      <c r="CT29" s="213">
        <v>0</v>
      </c>
      <c r="CU29" s="213">
        <v>0</v>
      </c>
      <c r="CV29" s="213">
        <f>SUM(CV30:CV37)</f>
        <v>0</v>
      </c>
      <c r="CW29" s="213">
        <f>SUM(CW30:CW37)</f>
        <v>0</v>
      </c>
      <c r="CX29" s="213">
        <f>SUM(CX30:CX37)</f>
        <v>0</v>
      </c>
      <c r="CY29" s="213">
        <v>0</v>
      </c>
      <c r="CZ29" s="219"/>
    </row>
    <row r="30" spans="1:104" ht="128.25" customHeight="1" x14ac:dyDescent="0.25">
      <c r="A30" s="122" t="s">
        <v>169</v>
      </c>
      <c r="B30" s="193" t="s">
        <v>93</v>
      </c>
      <c r="C30" s="87" t="s">
        <v>92</v>
      </c>
      <c r="D30" s="213">
        <f>6.178/1.2</f>
        <v>5.1483333333333334</v>
      </c>
      <c r="E30" s="213">
        <f>'[2]2'!U28/1.18</f>
        <v>0</v>
      </c>
      <c r="F30" s="213">
        <v>0</v>
      </c>
      <c r="G30" s="213">
        <v>0</v>
      </c>
      <c r="H30" s="213">
        <v>0</v>
      </c>
      <c r="I30" s="213">
        <v>0</v>
      </c>
      <c r="J30" s="213">
        <v>0</v>
      </c>
      <c r="K30" s="213">
        <v>0</v>
      </c>
      <c r="L30" s="213">
        <v>0</v>
      </c>
      <c r="M30" s="213">
        <v>0</v>
      </c>
      <c r="N30" s="213">
        <v>0</v>
      </c>
      <c r="O30" s="213">
        <v>0</v>
      </c>
      <c r="P30" s="213">
        <v>0</v>
      </c>
      <c r="Q30" s="213">
        <v>0</v>
      </c>
      <c r="R30" s="213">
        <v>0</v>
      </c>
      <c r="S30" s="213">
        <v>0</v>
      </c>
      <c r="T30" s="213">
        <v>0</v>
      </c>
      <c r="U30" s="213">
        <v>0</v>
      </c>
      <c r="V30" s="213">
        <v>0</v>
      </c>
      <c r="W30" s="213">
        <v>0</v>
      </c>
      <c r="X30" s="213">
        <v>0</v>
      </c>
      <c r="Y30" s="213">
        <v>0</v>
      </c>
      <c r="Z30" s="213">
        <v>0</v>
      </c>
      <c r="AA30" s="213">
        <v>0</v>
      </c>
      <c r="AB30" s="213">
        <v>0</v>
      </c>
      <c r="AC30" s="213">
        <v>0</v>
      </c>
      <c r="AD30" s="213">
        <v>0</v>
      </c>
      <c r="AE30" s="213">
        <v>0</v>
      </c>
      <c r="AF30" s="213">
        <v>0</v>
      </c>
      <c r="AG30" s="213">
        <v>0</v>
      </c>
      <c r="AH30" s="213">
        <v>0</v>
      </c>
      <c r="AI30" s="213">
        <v>0</v>
      </c>
      <c r="AJ30" s="213">
        <v>0</v>
      </c>
      <c r="AK30" s="213">
        <v>0</v>
      </c>
      <c r="AL30" s="213">
        <v>0</v>
      </c>
      <c r="AM30" s="213">
        <v>0</v>
      </c>
      <c r="AN30" s="213">
        <v>0</v>
      </c>
      <c r="AO30" s="213">
        <v>0</v>
      </c>
      <c r="AP30" s="213">
        <v>0</v>
      </c>
      <c r="AQ30" s="213">
        <v>0</v>
      </c>
      <c r="AR30" s="213">
        <v>0</v>
      </c>
      <c r="AS30" s="213">
        <v>0</v>
      </c>
      <c r="AT30" s="213">
        <v>0</v>
      </c>
      <c r="AU30" s="213">
        <v>0</v>
      </c>
      <c r="AV30" s="213">
        <v>0</v>
      </c>
      <c r="AW30" s="213">
        <v>0</v>
      </c>
      <c r="AX30" s="213">
        <v>0</v>
      </c>
      <c r="AY30" s="213">
        <v>0</v>
      </c>
      <c r="AZ30" s="213">
        <v>0</v>
      </c>
      <c r="BA30" s="213">
        <v>0</v>
      </c>
      <c r="BB30" s="213">
        <v>0</v>
      </c>
      <c r="BC30" s="213">
        <v>0</v>
      </c>
      <c r="BD30" s="213">
        <v>0</v>
      </c>
      <c r="BE30" s="213">
        <v>0</v>
      </c>
      <c r="BF30" s="213">
        <v>0</v>
      </c>
      <c r="BG30" s="213">
        <v>0</v>
      </c>
      <c r="BH30" s="213">
        <v>0</v>
      </c>
      <c r="BI30" s="213">
        <v>0</v>
      </c>
      <c r="BJ30" s="213">
        <v>0</v>
      </c>
      <c r="BK30" s="214">
        <f>5.469/1.2</f>
        <v>4.5575000000000001</v>
      </c>
      <c r="BL30" s="213">
        <v>0</v>
      </c>
      <c r="BM30" s="213">
        <v>0</v>
      </c>
      <c r="BN30" s="213">
        <v>0</v>
      </c>
      <c r="BO30" s="213">
        <v>0</v>
      </c>
      <c r="BP30" s="213">
        <v>0</v>
      </c>
      <c r="BQ30" s="213">
        <v>0</v>
      </c>
      <c r="BR30" s="213">
        <v>0</v>
      </c>
      <c r="BS30" s="213">
        <v>0</v>
      </c>
      <c r="BT30" s="213">
        <v>0</v>
      </c>
      <c r="BU30" s="213">
        <v>0</v>
      </c>
      <c r="BV30" s="213">
        <v>0</v>
      </c>
      <c r="BW30" s="213">
        <v>0</v>
      </c>
      <c r="BX30" s="213">
        <v>0</v>
      </c>
      <c r="BY30" s="213">
        <v>0</v>
      </c>
      <c r="BZ30" s="213">
        <v>0</v>
      </c>
      <c r="CA30" s="213">
        <v>0</v>
      </c>
      <c r="CB30" s="213">
        <v>0</v>
      </c>
      <c r="CC30" s="213">
        <v>0</v>
      </c>
      <c r="CD30" s="213">
        <v>0</v>
      </c>
      <c r="CE30" s="213">
        <v>0</v>
      </c>
      <c r="CF30" s="213">
        <v>0</v>
      </c>
      <c r="CG30" s="213">
        <v>0</v>
      </c>
      <c r="CH30" s="213">
        <v>0</v>
      </c>
      <c r="CI30" s="213">
        <v>0</v>
      </c>
      <c r="CJ30" s="213">
        <v>0</v>
      </c>
      <c r="CK30" s="213">
        <v>0</v>
      </c>
      <c r="CL30" s="213">
        <f>SUM(T30,AH30,AV30)</f>
        <v>0</v>
      </c>
      <c r="CM30" s="213">
        <f>SUM(U30,AI30,AW30,BK30,BY30)</f>
        <v>4.5575000000000001</v>
      </c>
      <c r="CN30" s="213">
        <f>SUM(V30,AJ30,AX30,BL30,BZ30)</f>
        <v>0</v>
      </c>
      <c r="CO30" s="213">
        <f>SUM(W30,AK30,AY30,BM30,CA30)</f>
        <v>0</v>
      </c>
      <c r="CP30" s="213">
        <f>SUM(X30,AL30,AZ30,BN30,CB30)</f>
        <v>0</v>
      </c>
      <c r="CQ30" s="213">
        <f>SUM(Y30,AM30,BA30,BO30,CC30)</f>
        <v>0</v>
      </c>
      <c r="CR30" s="213">
        <f>SUM(Z30,AN30,BB30,BP30,CD30)</f>
        <v>0</v>
      </c>
      <c r="CS30" s="213">
        <f>SUM(AA30,AH30,AV30)</f>
        <v>0</v>
      </c>
      <c r="CT30" s="213">
        <f>SUM(AB30,AP30,BD30)</f>
        <v>0</v>
      </c>
      <c r="CU30" s="213">
        <f>SUM(AC30,AJ30,AX30)</f>
        <v>0</v>
      </c>
      <c r="CV30" s="213">
        <f>SUM(AD30,AK30,AY30)</f>
        <v>0</v>
      </c>
      <c r="CW30" s="213">
        <f>SUM(AE30,AL30,AZ30)</f>
        <v>0</v>
      </c>
      <c r="CX30" s="213">
        <f>SUM(AF30,AM30,BA30)</f>
        <v>0</v>
      </c>
      <c r="CY30" s="213">
        <f>SUM(AG30,AN30,BB30)</f>
        <v>0</v>
      </c>
      <c r="CZ30" s="219"/>
    </row>
    <row r="31" spans="1:104" ht="120.75" customHeight="1" x14ac:dyDescent="0.25">
      <c r="A31" s="122" t="s">
        <v>168</v>
      </c>
      <c r="B31" s="193" t="s">
        <v>91</v>
      </c>
      <c r="C31" s="87" t="s">
        <v>90</v>
      </c>
      <c r="D31" s="213">
        <f>0.057/1.2</f>
        <v>4.7500000000000001E-2</v>
      </c>
      <c r="E31" s="213">
        <f>'[2]2'!U29/1.18</f>
        <v>0</v>
      </c>
      <c r="F31" s="213">
        <v>0</v>
      </c>
      <c r="G31" s="213">
        <v>0</v>
      </c>
      <c r="H31" s="213">
        <v>0</v>
      </c>
      <c r="I31" s="213">
        <v>0</v>
      </c>
      <c r="J31" s="213">
        <v>0</v>
      </c>
      <c r="K31" s="213">
        <v>0</v>
      </c>
      <c r="L31" s="213">
        <v>0</v>
      </c>
      <c r="M31" s="213">
        <v>0</v>
      </c>
      <c r="N31" s="213">
        <v>0</v>
      </c>
      <c r="O31" s="213">
        <v>0</v>
      </c>
      <c r="P31" s="213">
        <v>0</v>
      </c>
      <c r="Q31" s="213">
        <v>0</v>
      </c>
      <c r="R31" s="213">
        <v>0</v>
      </c>
      <c r="S31" s="213">
        <v>0</v>
      </c>
      <c r="T31" s="213">
        <v>0</v>
      </c>
      <c r="U31" s="213">
        <v>0</v>
      </c>
      <c r="V31" s="213">
        <v>0</v>
      </c>
      <c r="W31" s="213">
        <v>0</v>
      </c>
      <c r="X31" s="213">
        <v>0</v>
      </c>
      <c r="Y31" s="213">
        <v>0</v>
      </c>
      <c r="Z31" s="213">
        <v>0</v>
      </c>
      <c r="AA31" s="213">
        <v>0</v>
      </c>
      <c r="AB31" s="213">
        <v>0</v>
      </c>
      <c r="AC31" s="213">
        <v>0</v>
      </c>
      <c r="AD31" s="213">
        <v>0</v>
      </c>
      <c r="AE31" s="213">
        <v>0</v>
      </c>
      <c r="AF31" s="213">
        <v>0</v>
      </c>
      <c r="AG31" s="213">
        <v>0</v>
      </c>
      <c r="AH31" s="213">
        <v>0</v>
      </c>
      <c r="AI31" s="213">
        <v>0</v>
      </c>
      <c r="AJ31" s="213">
        <v>0</v>
      </c>
      <c r="AK31" s="213">
        <v>0</v>
      </c>
      <c r="AL31" s="213">
        <v>0</v>
      </c>
      <c r="AM31" s="213">
        <v>0</v>
      </c>
      <c r="AN31" s="213">
        <v>0</v>
      </c>
      <c r="AO31" s="213">
        <v>0</v>
      </c>
      <c r="AP31" s="213">
        <f>'[2]2'!BA29/1.18</f>
        <v>0</v>
      </c>
      <c r="AQ31" s="213">
        <v>0</v>
      </c>
      <c r="AR31" s="213">
        <v>0</v>
      </c>
      <c r="AS31" s="213">
        <v>0</v>
      </c>
      <c r="AT31" s="213">
        <v>0</v>
      </c>
      <c r="AU31" s="213">
        <v>0</v>
      </c>
      <c r="AV31" s="213">
        <v>0</v>
      </c>
      <c r="AW31" s="213">
        <v>0</v>
      </c>
      <c r="AX31" s="213">
        <v>0</v>
      </c>
      <c r="AY31" s="213">
        <v>0</v>
      </c>
      <c r="AZ31" s="213">
        <v>0</v>
      </c>
      <c r="BA31" s="213">
        <v>0</v>
      </c>
      <c r="BB31" s="213">
        <v>0</v>
      </c>
      <c r="BC31" s="213">
        <v>0</v>
      </c>
      <c r="BD31" s="213">
        <v>0</v>
      </c>
      <c r="BE31" s="213">
        <v>0</v>
      </c>
      <c r="BF31" s="213">
        <v>0</v>
      </c>
      <c r="BG31" s="213">
        <v>0</v>
      </c>
      <c r="BH31" s="213">
        <v>0</v>
      </c>
      <c r="BI31" s="213">
        <v>0</v>
      </c>
      <c r="BJ31" s="213">
        <v>0</v>
      </c>
      <c r="BK31" s="214">
        <f>0.057/1.2</f>
        <v>4.7500000000000001E-2</v>
      </c>
      <c r="BL31" s="213">
        <v>0</v>
      </c>
      <c r="BM31" s="213">
        <v>0</v>
      </c>
      <c r="BN31" s="213">
        <v>0</v>
      </c>
      <c r="BO31" s="213">
        <v>0</v>
      </c>
      <c r="BP31" s="213">
        <v>0</v>
      </c>
      <c r="BQ31" s="213">
        <v>0</v>
      </c>
      <c r="BR31" s="213">
        <v>0</v>
      </c>
      <c r="BS31" s="213">
        <v>0</v>
      </c>
      <c r="BT31" s="213">
        <v>0</v>
      </c>
      <c r="BU31" s="213">
        <v>0</v>
      </c>
      <c r="BV31" s="213">
        <v>0</v>
      </c>
      <c r="BW31" s="213">
        <v>0</v>
      </c>
      <c r="BX31" s="213">
        <v>0</v>
      </c>
      <c r="BY31" s="213">
        <v>0</v>
      </c>
      <c r="BZ31" s="213">
        <v>0</v>
      </c>
      <c r="CA31" s="213">
        <v>0</v>
      </c>
      <c r="CB31" s="213">
        <v>0</v>
      </c>
      <c r="CC31" s="213">
        <v>0</v>
      </c>
      <c r="CD31" s="213">
        <v>0</v>
      </c>
      <c r="CE31" s="213">
        <v>0</v>
      </c>
      <c r="CF31" s="213">
        <v>0</v>
      </c>
      <c r="CG31" s="213">
        <v>0</v>
      </c>
      <c r="CH31" s="213">
        <v>0</v>
      </c>
      <c r="CI31" s="213">
        <v>0</v>
      </c>
      <c r="CJ31" s="213">
        <v>0</v>
      </c>
      <c r="CK31" s="213">
        <v>0</v>
      </c>
      <c r="CL31" s="213">
        <f>SUM(T31,AH31,AV31)</f>
        <v>0</v>
      </c>
      <c r="CM31" s="213">
        <f>SUM(U31,AI31,AW31,BK31,BY31)</f>
        <v>4.7500000000000001E-2</v>
      </c>
      <c r="CN31" s="213">
        <f>SUM(V31,AJ31,AX31,BL31,BZ31)</f>
        <v>0</v>
      </c>
      <c r="CO31" s="213">
        <f>SUM(W31,AK31,AY31,BM31,CA31)</f>
        <v>0</v>
      </c>
      <c r="CP31" s="213">
        <f>SUM(X31,AL31,AZ31,BN31,CB31)</f>
        <v>0</v>
      </c>
      <c r="CQ31" s="213">
        <f>SUM(Y31,AM31,BA31,BO31,CC31)</f>
        <v>0</v>
      </c>
      <c r="CR31" s="213">
        <f>SUM(Z31,AN31,BB31,BP31,CD31)</f>
        <v>0</v>
      </c>
      <c r="CS31" s="213">
        <f>SUM(AA31,AH31,AV31)</f>
        <v>0</v>
      </c>
      <c r="CT31" s="213">
        <f>SUM(AB31,AP31,BD31)</f>
        <v>0</v>
      </c>
      <c r="CU31" s="213">
        <f>SUM(AC31,AJ31,AX31)</f>
        <v>0</v>
      </c>
      <c r="CV31" s="213">
        <f>SUM(AD31,AK31,AY31)</f>
        <v>0</v>
      </c>
      <c r="CW31" s="213">
        <f>SUM(AE31,AL31,AZ31)</f>
        <v>0</v>
      </c>
      <c r="CX31" s="213">
        <f>SUM(AF31,AM31,BA31)</f>
        <v>0</v>
      </c>
      <c r="CY31" s="213">
        <f>SUM(AG31,AN31,BB31)</f>
        <v>0</v>
      </c>
      <c r="CZ31" s="218"/>
    </row>
    <row r="32" spans="1:104" ht="102.75" customHeight="1" x14ac:dyDescent="0.25">
      <c r="A32" s="122" t="s">
        <v>167</v>
      </c>
      <c r="B32" s="193" t="s">
        <v>88</v>
      </c>
      <c r="C32" s="87" t="s">
        <v>87</v>
      </c>
      <c r="D32" s="213">
        <f>0.071/1.2</f>
        <v>5.9166666666666666E-2</v>
      </c>
      <c r="E32" s="213">
        <f>'[2]2'!U30/1.18</f>
        <v>0</v>
      </c>
      <c r="F32" s="213">
        <v>0</v>
      </c>
      <c r="G32" s="213">
        <v>0</v>
      </c>
      <c r="H32" s="213">
        <v>0</v>
      </c>
      <c r="I32" s="213">
        <v>0</v>
      </c>
      <c r="J32" s="213">
        <v>0</v>
      </c>
      <c r="K32" s="213">
        <v>0</v>
      </c>
      <c r="L32" s="213">
        <v>0</v>
      </c>
      <c r="M32" s="213">
        <v>0</v>
      </c>
      <c r="N32" s="213">
        <v>0</v>
      </c>
      <c r="O32" s="213">
        <v>0</v>
      </c>
      <c r="P32" s="213">
        <v>0</v>
      </c>
      <c r="Q32" s="213">
        <v>0</v>
      </c>
      <c r="R32" s="213">
        <v>0</v>
      </c>
      <c r="S32" s="213">
        <v>0</v>
      </c>
      <c r="T32" s="213">
        <v>0</v>
      </c>
      <c r="U32" s="213">
        <v>0</v>
      </c>
      <c r="V32" s="213">
        <v>0</v>
      </c>
      <c r="W32" s="213">
        <v>0</v>
      </c>
      <c r="X32" s="213">
        <v>0</v>
      </c>
      <c r="Y32" s="213">
        <v>0</v>
      </c>
      <c r="Z32" s="213">
        <v>0</v>
      </c>
      <c r="AA32" s="213">
        <v>0</v>
      </c>
      <c r="AB32" s="213">
        <v>0</v>
      </c>
      <c r="AC32" s="213">
        <v>0</v>
      </c>
      <c r="AD32" s="213">
        <v>0</v>
      </c>
      <c r="AE32" s="213">
        <v>0</v>
      </c>
      <c r="AF32" s="213">
        <v>0</v>
      </c>
      <c r="AG32" s="213">
        <v>0</v>
      </c>
      <c r="AH32" s="213">
        <v>0</v>
      </c>
      <c r="AI32" s="213">
        <v>0</v>
      </c>
      <c r="AJ32" s="213">
        <v>0</v>
      </c>
      <c r="AK32" s="213">
        <v>0</v>
      </c>
      <c r="AL32" s="213">
        <v>0</v>
      </c>
      <c r="AM32" s="213">
        <v>0</v>
      </c>
      <c r="AN32" s="213">
        <v>0</v>
      </c>
      <c r="AO32" s="213">
        <v>0</v>
      </c>
      <c r="AP32" s="213">
        <v>0</v>
      </c>
      <c r="AQ32" s="213">
        <v>0</v>
      </c>
      <c r="AR32" s="213">
        <v>0</v>
      </c>
      <c r="AS32" s="213">
        <v>0</v>
      </c>
      <c r="AT32" s="213">
        <v>0</v>
      </c>
      <c r="AU32" s="213">
        <v>0</v>
      </c>
      <c r="AV32" s="213">
        <v>0</v>
      </c>
      <c r="AW32" s="213">
        <v>0</v>
      </c>
      <c r="AX32" s="213">
        <v>0</v>
      </c>
      <c r="AY32" s="213">
        <v>0</v>
      </c>
      <c r="AZ32" s="213">
        <v>0</v>
      </c>
      <c r="BA32" s="213">
        <v>0</v>
      </c>
      <c r="BB32" s="213">
        <v>0</v>
      </c>
      <c r="BC32" s="213">
        <v>0</v>
      </c>
      <c r="BD32" s="213">
        <v>0</v>
      </c>
      <c r="BE32" s="213">
        <v>0</v>
      </c>
      <c r="BF32" s="213">
        <v>0</v>
      </c>
      <c r="BG32" s="213">
        <v>0</v>
      </c>
      <c r="BH32" s="213">
        <v>0</v>
      </c>
      <c r="BI32" s="213">
        <v>0</v>
      </c>
      <c r="BJ32" s="213">
        <v>0</v>
      </c>
      <c r="BK32" s="214">
        <f>0.071/1.2</f>
        <v>5.9166666666666666E-2</v>
      </c>
      <c r="BL32" s="213">
        <v>0</v>
      </c>
      <c r="BM32" s="213">
        <v>0</v>
      </c>
      <c r="BN32" s="213">
        <v>0</v>
      </c>
      <c r="BO32" s="213">
        <v>0</v>
      </c>
      <c r="BP32" s="213">
        <v>0</v>
      </c>
      <c r="BQ32" s="213">
        <v>0</v>
      </c>
      <c r="BR32" s="213">
        <f>'[2]2'!BV30/1.18</f>
        <v>0</v>
      </c>
      <c r="BS32" s="213">
        <v>0</v>
      </c>
      <c r="BT32" s="213">
        <v>0</v>
      </c>
      <c r="BU32" s="213">
        <v>0</v>
      </c>
      <c r="BV32" s="213">
        <v>0</v>
      </c>
      <c r="BW32" s="213">
        <v>0</v>
      </c>
      <c r="BX32" s="213">
        <v>0</v>
      </c>
      <c r="BY32" s="213">
        <v>0</v>
      </c>
      <c r="BZ32" s="213">
        <v>0</v>
      </c>
      <c r="CA32" s="213">
        <v>0</v>
      </c>
      <c r="CB32" s="213">
        <v>0</v>
      </c>
      <c r="CC32" s="213">
        <v>0</v>
      </c>
      <c r="CD32" s="213">
        <v>0</v>
      </c>
      <c r="CE32" s="213">
        <v>0</v>
      </c>
      <c r="CF32" s="213">
        <v>0</v>
      </c>
      <c r="CG32" s="213">
        <v>0</v>
      </c>
      <c r="CH32" s="213">
        <v>0</v>
      </c>
      <c r="CI32" s="213">
        <v>0</v>
      </c>
      <c r="CJ32" s="213">
        <v>0</v>
      </c>
      <c r="CK32" s="213">
        <v>0</v>
      </c>
      <c r="CL32" s="213">
        <f>SUM(T32,AH32,AV32)</f>
        <v>0</v>
      </c>
      <c r="CM32" s="213">
        <f>SUM(U32,AI32,AW32,BK32,BY32)</f>
        <v>5.9166666666666666E-2</v>
      </c>
      <c r="CN32" s="213">
        <f>SUM(V32,AJ32,AX32,BL32,BZ32)</f>
        <v>0</v>
      </c>
      <c r="CO32" s="213">
        <f>SUM(W32,AK32,AY32,BM32,CA32)</f>
        <v>0</v>
      </c>
      <c r="CP32" s="213">
        <f>SUM(X32,AL32,AZ32,BN32,CB32)</f>
        <v>0</v>
      </c>
      <c r="CQ32" s="213">
        <f>SUM(Y32,AM32,BA32,BO32,CC32)</f>
        <v>0</v>
      </c>
      <c r="CR32" s="213">
        <f>SUM(Z32,AN32,BB32,BP32,CD32)</f>
        <v>0</v>
      </c>
      <c r="CS32" s="213">
        <f>SUM(AA32,AH32,AV32)</f>
        <v>0</v>
      </c>
      <c r="CT32" s="213">
        <v>0</v>
      </c>
      <c r="CU32" s="213">
        <v>0</v>
      </c>
      <c r="CV32" s="213">
        <f>SUM(AD32,AK32,AY32)</f>
        <v>0</v>
      </c>
      <c r="CW32" s="213">
        <f>SUM(AE32,AL32,AZ32)</f>
        <v>0</v>
      </c>
      <c r="CX32" s="213">
        <f>SUM(AF32,AM32,BA32)</f>
        <v>0</v>
      </c>
      <c r="CY32" s="213">
        <f>SUM(AG32,AN32,BB32)</f>
        <v>0</v>
      </c>
      <c r="CZ32" s="212"/>
    </row>
    <row r="33" spans="1:104" ht="99" customHeight="1" x14ac:dyDescent="0.25">
      <c r="A33" s="122" t="s">
        <v>166</v>
      </c>
      <c r="B33" s="193" t="s">
        <v>85</v>
      </c>
      <c r="C33" s="87" t="s">
        <v>84</v>
      </c>
      <c r="D33" s="213">
        <f>'[2]2'!T31/1.2</f>
        <v>3.9120833333333334E-2</v>
      </c>
      <c r="E33" s="213">
        <f>'[2]2'!U31/1.18</f>
        <v>0</v>
      </c>
      <c r="F33" s="213">
        <v>0</v>
      </c>
      <c r="G33" s="213">
        <v>0</v>
      </c>
      <c r="H33" s="213">
        <v>0</v>
      </c>
      <c r="I33" s="213">
        <v>0</v>
      </c>
      <c r="J33" s="213">
        <v>0</v>
      </c>
      <c r="K33" s="213">
        <v>0</v>
      </c>
      <c r="L33" s="213">
        <v>0</v>
      </c>
      <c r="M33" s="213">
        <v>0</v>
      </c>
      <c r="N33" s="213">
        <v>0</v>
      </c>
      <c r="O33" s="213">
        <v>0</v>
      </c>
      <c r="P33" s="213">
        <v>0</v>
      </c>
      <c r="Q33" s="213">
        <v>0</v>
      </c>
      <c r="R33" s="213">
        <v>0</v>
      </c>
      <c r="S33" s="213">
        <v>0</v>
      </c>
      <c r="T33" s="213">
        <v>0</v>
      </c>
      <c r="U33" s="213">
        <v>0</v>
      </c>
      <c r="V33" s="213">
        <v>0</v>
      </c>
      <c r="W33" s="213">
        <v>0</v>
      </c>
      <c r="X33" s="213">
        <v>0</v>
      </c>
      <c r="Y33" s="213">
        <v>0</v>
      </c>
      <c r="Z33" s="213">
        <v>0</v>
      </c>
      <c r="AA33" s="213">
        <v>0</v>
      </c>
      <c r="AB33" s="213">
        <v>0</v>
      </c>
      <c r="AC33" s="213">
        <v>0</v>
      </c>
      <c r="AD33" s="213">
        <v>0</v>
      </c>
      <c r="AE33" s="213">
        <v>0</v>
      </c>
      <c r="AF33" s="213">
        <v>0</v>
      </c>
      <c r="AG33" s="213">
        <v>0</v>
      </c>
      <c r="AH33" s="213">
        <v>0</v>
      </c>
      <c r="AI33" s="213">
        <v>0</v>
      </c>
      <c r="AJ33" s="213">
        <v>0</v>
      </c>
      <c r="AK33" s="213">
        <v>0</v>
      </c>
      <c r="AL33" s="213">
        <v>0</v>
      </c>
      <c r="AM33" s="213">
        <v>0</v>
      </c>
      <c r="AN33" s="213">
        <v>0</v>
      </c>
      <c r="AO33" s="213">
        <v>0</v>
      </c>
      <c r="AP33" s="213">
        <v>0</v>
      </c>
      <c r="AQ33" s="213">
        <v>0</v>
      </c>
      <c r="AR33" s="213">
        <v>0</v>
      </c>
      <c r="AS33" s="213">
        <v>0</v>
      </c>
      <c r="AT33" s="213">
        <v>0</v>
      </c>
      <c r="AU33" s="213">
        <v>0</v>
      </c>
      <c r="AV33" s="213">
        <v>0</v>
      </c>
      <c r="AW33" s="213">
        <v>0</v>
      </c>
      <c r="AX33" s="213">
        <v>0</v>
      </c>
      <c r="AY33" s="213">
        <v>0</v>
      </c>
      <c r="AZ33" s="213">
        <v>0</v>
      </c>
      <c r="BA33" s="213">
        <v>0</v>
      </c>
      <c r="BB33" s="213">
        <v>0</v>
      </c>
      <c r="BC33" s="213">
        <v>0</v>
      </c>
      <c r="BD33" s="213">
        <v>0</v>
      </c>
      <c r="BE33" s="213">
        <v>0</v>
      </c>
      <c r="BF33" s="213">
        <v>0</v>
      </c>
      <c r="BG33" s="213">
        <v>0</v>
      </c>
      <c r="BH33" s="213">
        <v>0</v>
      </c>
      <c r="BI33" s="213">
        <v>0</v>
      </c>
      <c r="BJ33" s="213">
        <v>0</v>
      </c>
      <c r="BK33" s="214">
        <f>0.047/1.2</f>
        <v>3.9166666666666669E-2</v>
      </c>
      <c r="BL33" s="213">
        <v>0</v>
      </c>
      <c r="BM33" s="213">
        <v>0</v>
      </c>
      <c r="BN33" s="213">
        <v>0</v>
      </c>
      <c r="BO33" s="213">
        <v>0</v>
      </c>
      <c r="BP33" s="213">
        <v>0</v>
      </c>
      <c r="BQ33" s="213">
        <v>0</v>
      </c>
      <c r="BR33" s="213">
        <v>0</v>
      </c>
      <c r="BS33" s="213">
        <v>0</v>
      </c>
      <c r="BT33" s="213">
        <v>0</v>
      </c>
      <c r="BU33" s="213">
        <v>0</v>
      </c>
      <c r="BV33" s="213">
        <v>0</v>
      </c>
      <c r="BW33" s="213">
        <v>0</v>
      </c>
      <c r="BX33" s="213">
        <v>0</v>
      </c>
      <c r="BY33" s="213">
        <v>0</v>
      </c>
      <c r="BZ33" s="213">
        <v>0</v>
      </c>
      <c r="CA33" s="213">
        <v>0</v>
      </c>
      <c r="CB33" s="213">
        <v>0</v>
      </c>
      <c r="CC33" s="213">
        <v>0</v>
      </c>
      <c r="CD33" s="213">
        <v>0</v>
      </c>
      <c r="CE33" s="213">
        <v>0</v>
      </c>
      <c r="CF33" s="213">
        <v>0</v>
      </c>
      <c r="CG33" s="213">
        <v>0</v>
      </c>
      <c r="CH33" s="213">
        <v>0</v>
      </c>
      <c r="CI33" s="213">
        <v>0</v>
      </c>
      <c r="CJ33" s="213">
        <v>0</v>
      </c>
      <c r="CK33" s="213">
        <v>0</v>
      </c>
      <c r="CL33" s="213">
        <f>SUM(T33,AH33,AV33)</f>
        <v>0</v>
      </c>
      <c r="CM33" s="213">
        <f>SUM(U33,AI33,AW33,BK33,BY33)</f>
        <v>3.9166666666666669E-2</v>
      </c>
      <c r="CN33" s="213">
        <f>SUM(V33,AJ33,AX33,BL33,BZ33)</f>
        <v>0</v>
      </c>
      <c r="CO33" s="213">
        <f>SUM(W33,AK33,AY33,BM33,CA33)</f>
        <v>0</v>
      </c>
      <c r="CP33" s="213">
        <f>SUM(X33,AL33,AZ33,BN33,CB33)</f>
        <v>0</v>
      </c>
      <c r="CQ33" s="213">
        <f>SUM(Y33,AM33,BA33,BO33,CC33)</f>
        <v>0</v>
      </c>
      <c r="CR33" s="213">
        <f>SUM(Z33,AN33,BB33,BP33,CD33)</f>
        <v>0</v>
      </c>
      <c r="CS33" s="213">
        <f>SUM(AA33,AH33,AV33)</f>
        <v>0</v>
      </c>
      <c r="CT33" s="213">
        <f>SUM(AB33,AP33,BD33)</f>
        <v>0</v>
      </c>
      <c r="CU33" s="213">
        <f>SUM(AC33,AJ33,AX33)</f>
        <v>0</v>
      </c>
      <c r="CV33" s="213">
        <f>SUM(AD33,AK33,AY33)</f>
        <v>0</v>
      </c>
      <c r="CW33" s="213">
        <f>SUM(AE33,AL33,AZ33)</f>
        <v>0</v>
      </c>
      <c r="CX33" s="213">
        <f>SUM(AF33,AM33,BA33)</f>
        <v>0</v>
      </c>
      <c r="CY33" s="213">
        <f>SUM(AG33,AN33,BB33)</f>
        <v>0</v>
      </c>
      <c r="CZ33" s="212"/>
    </row>
    <row r="34" spans="1:104" ht="100.5" customHeight="1" x14ac:dyDescent="0.25">
      <c r="A34" s="122" t="s">
        <v>164</v>
      </c>
      <c r="B34" s="193" t="s">
        <v>107</v>
      </c>
      <c r="C34" s="87" t="s">
        <v>163</v>
      </c>
      <c r="D34" s="213">
        <f>0.939/1.2</f>
        <v>0.78249999999999997</v>
      </c>
      <c r="E34" s="213">
        <f>'[2]2'!U32/1.18</f>
        <v>0</v>
      </c>
      <c r="F34" s="213">
        <v>0</v>
      </c>
      <c r="G34" s="213">
        <v>0</v>
      </c>
      <c r="H34" s="213">
        <v>0</v>
      </c>
      <c r="I34" s="213">
        <v>0</v>
      </c>
      <c r="J34" s="213">
        <v>0</v>
      </c>
      <c r="K34" s="213">
        <v>0</v>
      </c>
      <c r="L34" s="213">
        <v>0</v>
      </c>
      <c r="M34" s="213">
        <v>0</v>
      </c>
      <c r="N34" s="213">
        <v>0</v>
      </c>
      <c r="O34" s="213">
        <v>0</v>
      </c>
      <c r="P34" s="213">
        <v>0</v>
      </c>
      <c r="Q34" s="213">
        <v>0</v>
      </c>
      <c r="R34" s="213">
        <v>0</v>
      </c>
      <c r="S34" s="213">
        <v>0</v>
      </c>
      <c r="T34" s="213">
        <v>0</v>
      </c>
      <c r="U34" s="213">
        <v>0</v>
      </c>
      <c r="V34" s="212">
        <v>0</v>
      </c>
      <c r="W34" s="213">
        <v>0</v>
      </c>
      <c r="X34" s="213">
        <v>0</v>
      </c>
      <c r="Y34" s="213">
        <v>0</v>
      </c>
      <c r="Z34" s="213">
        <v>0</v>
      </c>
      <c r="AA34" s="213">
        <v>0</v>
      </c>
      <c r="AB34" s="213">
        <v>0</v>
      </c>
      <c r="AC34" s="213">
        <v>0</v>
      </c>
      <c r="AD34" s="213">
        <v>0</v>
      </c>
      <c r="AE34" s="213">
        <v>0</v>
      </c>
      <c r="AF34" s="213">
        <v>0</v>
      </c>
      <c r="AG34" s="213">
        <v>1</v>
      </c>
      <c r="AH34" s="213">
        <v>0</v>
      </c>
      <c r="AI34" s="213">
        <v>0</v>
      </c>
      <c r="AJ34" s="213">
        <v>0</v>
      </c>
      <c r="AK34" s="213">
        <v>0</v>
      </c>
      <c r="AL34" s="213">
        <v>0</v>
      </c>
      <c r="AM34" s="213">
        <v>0</v>
      </c>
      <c r="AN34" s="213">
        <v>0</v>
      </c>
      <c r="AO34" s="213">
        <v>0</v>
      </c>
      <c r="AP34" s="213">
        <v>0</v>
      </c>
      <c r="AQ34" s="213">
        <v>0</v>
      </c>
      <c r="AR34" s="213">
        <v>0</v>
      </c>
      <c r="AS34" s="213">
        <v>0</v>
      </c>
      <c r="AT34" s="213">
        <v>0</v>
      </c>
      <c r="AU34" s="213">
        <v>0</v>
      </c>
      <c r="AV34" s="213">
        <v>0</v>
      </c>
      <c r="AW34" s="213">
        <v>0</v>
      </c>
      <c r="AX34" s="213">
        <v>0</v>
      </c>
      <c r="AY34" s="213">
        <v>0</v>
      </c>
      <c r="AZ34" s="213">
        <v>0</v>
      </c>
      <c r="BA34" s="213">
        <v>0</v>
      </c>
      <c r="BB34" s="213">
        <v>0</v>
      </c>
      <c r="BC34" s="213">
        <v>0</v>
      </c>
      <c r="BD34" s="213">
        <v>0</v>
      </c>
      <c r="BE34" s="213">
        <v>0</v>
      </c>
      <c r="BF34" s="213">
        <v>0</v>
      </c>
      <c r="BG34" s="213">
        <v>0</v>
      </c>
      <c r="BH34" s="213">
        <v>0</v>
      </c>
      <c r="BI34" s="213">
        <v>0</v>
      </c>
      <c r="BJ34" s="213">
        <v>0</v>
      </c>
      <c r="BK34" s="213">
        <v>0</v>
      </c>
      <c r="BL34" s="213">
        <v>0</v>
      </c>
      <c r="BM34" s="213">
        <v>0</v>
      </c>
      <c r="BN34" s="213">
        <v>0</v>
      </c>
      <c r="BO34" s="213">
        <v>0</v>
      </c>
      <c r="BP34" s="213">
        <v>0</v>
      </c>
      <c r="BQ34" s="213">
        <v>0</v>
      </c>
      <c r="BR34" s="213">
        <v>0</v>
      </c>
      <c r="BS34" s="213">
        <v>0</v>
      </c>
      <c r="BT34" s="213">
        <v>0</v>
      </c>
      <c r="BU34" s="213">
        <v>0</v>
      </c>
      <c r="BV34" s="213">
        <v>0</v>
      </c>
      <c r="BW34" s="213">
        <v>0</v>
      </c>
      <c r="BX34" s="213">
        <v>0</v>
      </c>
      <c r="BY34" s="214">
        <f>0.939/1.2</f>
        <v>0.78249999999999997</v>
      </c>
      <c r="BZ34" s="213">
        <v>0</v>
      </c>
      <c r="CA34" s="213">
        <v>0</v>
      </c>
      <c r="CB34" s="215">
        <v>0.74</v>
      </c>
      <c r="CC34" s="213">
        <v>0</v>
      </c>
      <c r="CD34" s="213">
        <v>0</v>
      </c>
      <c r="CE34" s="213">
        <v>0</v>
      </c>
      <c r="CF34" s="213">
        <v>0</v>
      </c>
      <c r="CG34" s="213">
        <v>0</v>
      </c>
      <c r="CH34" s="213">
        <v>0</v>
      </c>
      <c r="CI34" s="213">
        <v>0</v>
      </c>
      <c r="CJ34" s="213">
        <v>0</v>
      </c>
      <c r="CK34" s="213">
        <v>0</v>
      </c>
      <c r="CL34" s="213">
        <f>SUM(T34,AH34,AV34)</f>
        <v>0</v>
      </c>
      <c r="CM34" s="213">
        <f>SUM(U34,AI34,AW34,BK34,BY34)</f>
        <v>0.78249999999999997</v>
      </c>
      <c r="CN34" s="213">
        <f>SUM(V34,AJ34,AX34,BL34,BZ34)</f>
        <v>0</v>
      </c>
      <c r="CO34" s="213">
        <f>SUM(W34,AK34,AY34,BM34,CA34)</f>
        <v>0</v>
      </c>
      <c r="CP34" s="213">
        <f>SUM(X34,AL34,AZ34,BN34,CB34)</f>
        <v>0.74</v>
      </c>
      <c r="CQ34" s="213">
        <f>SUM(Y34,AM34,BA34,BO34,CC34)</f>
        <v>0</v>
      </c>
      <c r="CR34" s="213">
        <f>SUM(Z34,AN34,BB34,BP34,CD34)</f>
        <v>0</v>
      </c>
      <c r="CS34" s="213">
        <f>SUM(AA34,AH34,AV34)</f>
        <v>0</v>
      </c>
      <c r="CT34" s="213">
        <f>SUM(AB34,AP34,BD34)</f>
        <v>0</v>
      </c>
      <c r="CU34" s="213">
        <f>SUM(AC34,AJ34,AX34)</f>
        <v>0</v>
      </c>
      <c r="CV34" s="213">
        <f>SUM(AD34,AK34,AY34)</f>
        <v>0</v>
      </c>
      <c r="CW34" s="213">
        <f>SUM(AE34,AL34,AZ34)</f>
        <v>0</v>
      </c>
      <c r="CX34" s="213">
        <f>SUM(AF34,AM34,BA34)</f>
        <v>0</v>
      </c>
      <c r="CY34" s="213">
        <v>0</v>
      </c>
      <c r="CZ34" s="212"/>
    </row>
    <row r="35" spans="1:104" ht="100.5" customHeight="1" x14ac:dyDescent="0.25">
      <c r="A35" s="122" t="s">
        <v>162</v>
      </c>
      <c r="B35" s="193" t="s">
        <v>106</v>
      </c>
      <c r="C35" s="87" t="s">
        <v>161</v>
      </c>
      <c r="D35" s="213">
        <f>1.172/1.2</f>
        <v>0.97666666666666668</v>
      </c>
      <c r="E35" s="213">
        <f>'[2]2'!U33/1.18</f>
        <v>0</v>
      </c>
      <c r="F35" s="213">
        <v>0</v>
      </c>
      <c r="G35" s="213">
        <v>0</v>
      </c>
      <c r="H35" s="213">
        <v>0</v>
      </c>
      <c r="I35" s="213">
        <v>0</v>
      </c>
      <c r="J35" s="213">
        <v>0</v>
      </c>
      <c r="K35" s="213">
        <v>0</v>
      </c>
      <c r="L35" s="213">
        <v>0</v>
      </c>
      <c r="M35" s="213">
        <v>0</v>
      </c>
      <c r="N35" s="213">
        <v>0</v>
      </c>
      <c r="O35" s="213">
        <v>0</v>
      </c>
      <c r="P35" s="213">
        <v>0</v>
      </c>
      <c r="Q35" s="213">
        <v>0</v>
      </c>
      <c r="R35" s="213">
        <v>0</v>
      </c>
      <c r="S35" s="213">
        <v>0</v>
      </c>
      <c r="T35" s="213">
        <v>0</v>
      </c>
      <c r="U35" s="213">
        <v>0</v>
      </c>
      <c r="V35" s="212">
        <v>0</v>
      </c>
      <c r="W35" s="213">
        <v>0</v>
      </c>
      <c r="X35" s="213">
        <v>0</v>
      </c>
      <c r="Y35" s="213">
        <v>0</v>
      </c>
      <c r="Z35" s="213">
        <v>0</v>
      </c>
      <c r="AA35" s="213">
        <v>0</v>
      </c>
      <c r="AB35" s="213">
        <v>0</v>
      </c>
      <c r="AC35" s="213">
        <v>0</v>
      </c>
      <c r="AD35" s="213">
        <v>0</v>
      </c>
      <c r="AE35" s="213">
        <v>0</v>
      </c>
      <c r="AF35" s="213">
        <v>0</v>
      </c>
      <c r="AG35" s="213">
        <v>1</v>
      </c>
      <c r="AH35" s="213">
        <v>0</v>
      </c>
      <c r="AI35" s="213">
        <v>0</v>
      </c>
      <c r="AJ35" s="213">
        <v>0</v>
      </c>
      <c r="AK35" s="213">
        <v>0</v>
      </c>
      <c r="AL35" s="213">
        <v>0</v>
      </c>
      <c r="AM35" s="213">
        <v>0</v>
      </c>
      <c r="AN35" s="213">
        <v>0</v>
      </c>
      <c r="AO35" s="213">
        <v>0</v>
      </c>
      <c r="AP35" s="213">
        <v>0</v>
      </c>
      <c r="AQ35" s="213">
        <v>0</v>
      </c>
      <c r="AR35" s="213">
        <v>0</v>
      </c>
      <c r="AS35" s="213">
        <v>0</v>
      </c>
      <c r="AT35" s="213">
        <v>0</v>
      </c>
      <c r="AU35" s="213">
        <v>0</v>
      </c>
      <c r="AV35" s="213">
        <v>0</v>
      </c>
      <c r="AW35" s="213">
        <v>0</v>
      </c>
      <c r="AX35" s="213">
        <v>0</v>
      </c>
      <c r="AY35" s="213">
        <v>0</v>
      </c>
      <c r="AZ35" s="213">
        <v>0</v>
      </c>
      <c r="BA35" s="213">
        <v>0</v>
      </c>
      <c r="BB35" s="213">
        <v>0</v>
      </c>
      <c r="BC35" s="213">
        <v>0</v>
      </c>
      <c r="BD35" s="213">
        <v>0</v>
      </c>
      <c r="BE35" s="213">
        <v>0</v>
      </c>
      <c r="BF35" s="213">
        <v>0</v>
      </c>
      <c r="BG35" s="213">
        <v>0</v>
      </c>
      <c r="BH35" s="213">
        <v>0</v>
      </c>
      <c r="BI35" s="213">
        <v>0</v>
      </c>
      <c r="BJ35" s="213">
        <v>0</v>
      </c>
      <c r="BK35" s="213">
        <v>0</v>
      </c>
      <c r="BL35" s="213">
        <v>0</v>
      </c>
      <c r="BM35" s="213">
        <v>0</v>
      </c>
      <c r="BN35" s="213">
        <v>0</v>
      </c>
      <c r="BO35" s="213">
        <v>0</v>
      </c>
      <c r="BP35" s="213">
        <v>0</v>
      </c>
      <c r="BQ35" s="213">
        <v>0</v>
      </c>
      <c r="BR35" s="213">
        <v>0</v>
      </c>
      <c r="BS35" s="213">
        <v>0</v>
      </c>
      <c r="BT35" s="213">
        <v>0</v>
      </c>
      <c r="BU35" s="213">
        <v>0</v>
      </c>
      <c r="BV35" s="213">
        <v>0</v>
      </c>
      <c r="BW35" s="213">
        <v>0</v>
      </c>
      <c r="BX35" s="213">
        <v>0</v>
      </c>
      <c r="BY35" s="214">
        <f>1.172/1.2</f>
        <v>0.97666666666666668</v>
      </c>
      <c r="BZ35" s="213">
        <v>0</v>
      </c>
      <c r="CA35" s="213">
        <v>0</v>
      </c>
      <c r="CB35" s="215">
        <v>0.68</v>
      </c>
      <c r="CC35" s="213">
        <v>0</v>
      </c>
      <c r="CD35" s="213">
        <v>0</v>
      </c>
      <c r="CE35" s="213">
        <v>0</v>
      </c>
      <c r="CF35" s="213">
        <v>0</v>
      </c>
      <c r="CG35" s="213">
        <v>0</v>
      </c>
      <c r="CH35" s="213">
        <v>0</v>
      </c>
      <c r="CI35" s="213">
        <v>0</v>
      </c>
      <c r="CJ35" s="213">
        <v>0</v>
      </c>
      <c r="CK35" s="213">
        <v>0</v>
      </c>
      <c r="CL35" s="213">
        <f>SUM(T35,AH35,AV35)</f>
        <v>0</v>
      </c>
      <c r="CM35" s="213">
        <f>SUM(U35,AI35,AW35,BK35,BY35)</f>
        <v>0.97666666666666668</v>
      </c>
      <c r="CN35" s="213">
        <f>SUM(V35,AJ35,AX35,BL35,BZ35)</f>
        <v>0</v>
      </c>
      <c r="CO35" s="213">
        <f>SUM(W35,AK35,AY35,BM35,CA35)</f>
        <v>0</v>
      </c>
      <c r="CP35" s="213">
        <f>SUM(X35,AL35,AZ35,BN35,CB35)</f>
        <v>0.68</v>
      </c>
      <c r="CQ35" s="213">
        <f>SUM(Y35,AM35,BA35,BO35,CC35)</f>
        <v>0</v>
      </c>
      <c r="CR35" s="213">
        <f>SUM(Z35,AN35,BB35,BP35,CD35)</f>
        <v>0</v>
      </c>
      <c r="CS35" s="213">
        <f>SUM(AA35,AH35,AV35)</f>
        <v>0</v>
      </c>
      <c r="CT35" s="213">
        <f>SUM(AB35,AP35,BD35)</f>
        <v>0</v>
      </c>
      <c r="CU35" s="213">
        <f>SUM(AC35,AJ35,AX35)</f>
        <v>0</v>
      </c>
      <c r="CV35" s="213">
        <f>SUM(AD35,AK35,AY35)</f>
        <v>0</v>
      </c>
      <c r="CW35" s="213">
        <f>SUM(AE35,AL35,AZ35)</f>
        <v>0</v>
      </c>
      <c r="CX35" s="213">
        <f>SUM(AF35,AM35,BA35)</f>
        <v>0</v>
      </c>
      <c r="CY35" s="213">
        <v>0</v>
      </c>
      <c r="CZ35" s="212"/>
    </row>
    <row r="36" spans="1:104" ht="100.5" customHeight="1" x14ac:dyDescent="0.25">
      <c r="A36" s="122" t="s">
        <v>160</v>
      </c>
      <c r="B36" s="193" t="s">
        <v>105</v>
      </c>
      <c r="C36" s="87" t="s">
        <v>159</v>
      </c>
      <c r="D36" s="213">
        <f>0.845/1.2</f>
        <v>0.70416666666666672</v>
      </c>
      <c r="E36" s="213">
        <f>'[2]2'!U34/1.18</f>
        <v>0</v>
      </c>
      <c r="F36" s="213">
        <v>0</v>
      </c>
      <c r="G36" s="213">
        <v>0</v>
      </c>
      <c r="H36" s="213">
        <v>0</v>
      </c>
      <c r="I36" s="213">
        <v>0</v>
      </c>
      <c r="J36" s="213">
        <v>0</v>
      </c>
      <c r="K36" s="213">
        <v>0</v>
      </c>
      <c r="L36" s="213">
        <v>0</v>
      </c>
      <c r="M36" s="213">
        <v>0</v>
      </c>
      <c r="N36" s="213">
        <v>0</v>
      </c>
      <c r="O36" s="213">
        <v>0</v>
      </c>
      <c r="P36" s="213">
        <v>0</v>
      </c>
      <c r="Q36" s="213">
        <v>0</v>
      </c>
      <c r="R36" s="213">
        <v>0</v>
      </c>
      <c r="S36" s="213">
        <v>0</v>
      </c>
      <c r="T36" s="213">
        <v>0</v>
      </c>
      <c r="U36" s="213">
        <v>0</v>
      </c>
      <c r="V36" s="212">
        <v>0</v>
      </c>
      <c r="W36" s="213">
        <v>0</v>
      </c>
      <c r="X36" s="213">
        <v>0</v>
      </c>
      <c r="Y36" s="213">
        <v>0</v>
      </c>
      <c r="Z36" s="213">
        <v>0</v>
      </c>
      <c r="AA36" s="213">
        <v>0</v>
      </c>
      <c r="AB36" s="213">
        <v>0</v>
      </c>
      <c r="AC36" s="213">
        <v>0</v>
      </c>
      <c r="AD36" s="213">
        <v>0</v>
      </c>
      <c r="AE36" s="213">
        <v>0</v>
      </c>
      <c r="AF36" s="213">
        <v>0</v>
      </c>
      <c r="AG36" s="213">
        <v>1</v>
      </c>
      <c r="AH36" s="213">
        <v>0</v>
      </c>
      <c r="AI36" s="213">
        <v>0</v>
      </c>
      <c r="AJ36" s="213">
        <v>0</v>
      </c>
      <c r="AK36" s="213">
        <v>0</v>
      </c>
      <c r="AL36" s="213">
        <v>0</v>
      </c>
      <c r="AM36" s="213">
        <v>0</v>
      </c>
      <c r="AN36" s="213">
        <v>0</v>
      </c>
      <c r="AO36" s="213">
        <v>0</v>
      </c>
      <c r="AP36" s="213">
        <v>0</v>
      </c>
      <c r="AQ36" s="213">
        <v>0</v>
      </c>
      <c r="AR36" s="213">
        <v>0</v>
      </c>
      <c r="AS36" s="213">
        <v>0</v>
      </c>
      <c r="AT36" s="213">
        <v>0</v>
      </c>
      <c r="AU36" s="213">
        <v>0</v>
      </c>
      <c r="AV36" s="213">
        <v>0</v>
      </c>
      <c r="AW36" s="213">
        <v>0</v>
      </c>
      <c r="AX36" s="213">
        <v>0</v>
      </c>
      <c r="AY36" s="213">
        <v>0</v>
      </c>
      <c r="AZ36" s="213">
        <v>0</v>
      </c>
      <c r="BA36" s="213">
        <v>0</v>
      </c>
      <c r="BB36" s="213">
        <v>0</v>
      </c>
      <c r="BC36" s="213">
        <v>0</v>
      </c>
      <c r="BD36" s="213">
        <v>0</v>
      </c>
      <c r="BE36" s="213">
        <v>0</v>
      </c>
      <c r="BF36" s="213">
        <v>0</v>
      </c>
      <c r="BG36" s="213">
        <v>0</v>
      </c>
      <c r="BH36" s="213">
        <v>0</v>
      </c>
      <c r="BI36" s="213">
        <v>0</v>
      </c>
      <c r="BJ36" s="213">
        <v>0</v>
      </c>
      <c r="BK36" s="213">
        <v>0</v>
      </c>
      <c r="BL36" s="213">
        <v>0</v>
      </c>
      <c r="BM36" s="213">
        <v>0</v>
      </c>
      <c r="BN36" s="213">
        <v>0</v>
      </c>
      <c r="BO36" s="213">
        <v>0</v>
      </c>
      <c r="BP36" s="213">
        <v>0</v>
      </c>
      <c r="BQ36" s="213">
        <v>0</v>
      </c>
      <c r="BR36" s="213">
        <v>0</v>
      </c>
      <c r="BS36" s="213">
        <v>0</v>
      </c>
      <c r="BT36" s="213">
        <v>0</v>
      </c>
      <c r="BU36" s="213">
        <v>0</v>
      </c>
      <c r="BV36" s="213">
        <v>0</v>
      </c>
      <c r="BW36" s="213">
        <v>0</v>
      </c>
      <c r="BX36" s="213">
        <v>0</v>
      </c>
      <c r="BY36" s="214">
        <f>0.845/1.2</f>
        <v>0.70416666666666672</v>
      </c>
      <c r="BZ36" s="213">
        <v>0</v>
      </c>
      <c r="CA36" s="213">
        <v>0</v>
      </c>
      <c r="CB36" s="215">
        <v>0.55100000000000005</v>
      </c>
      <c r="CC36" s="213">
        <v>0</v>
      </c>
      <c r="CD36" s="213">
        <v>0</v>
      </c>
      <c r="CE36" s="213">
        <v>0</v>
      </c>
      <c r="CF36" s="213">
        <v>0</v>
      </c>
      <c r="CG36" s="213">
        <v>0</v>
      </c>
      <c r="CH36" s="213">
        <v>0</v>
      </c>
      <c r="CI36" s="213">
        <v>0</v>
      </c>
      <c r="CJ36" s="213">
        <v>0</v>
      </c>
      <c r="CK36" s="213">
        <v>0</v>
      </c>
      <c r="CL36" s="213">
        <f>SUM(T36,AH36,AV36)</f>
        <v>0</v>
      </c>
      <c r="CM36" s="213">
        <f>SUM(U36,AI36,AW36,BK36,BY36)</f>
        <v>0.70416666666666672</v>
      </c>
      <c r="CN36" s="213">
        <f>SUM(V36,AJ36,AX36,BL36,BZ36)</f>
        <v>0</v>
      </c>
      <c r="CO36" s="213">
        <f>SUM(W36,AK36,AY36,BM36,CA36)</f>
        <v>0</v>
      </c>
      <c r="CP36" s="213">
        <f>SUM(X36,AL36,AZ36,BN36,CB36)</f>
        <v>0.55100000000000005</v>
      </c>
      <c r="CQ36" s="213">
        <f>SUM(Y36,AM36,BA36,BO36,CC36)</f>
        <v>0</v>
      </c>
      <c r="CR36" s="213">
        <f>SUM(Z36,AN36,BB36,BP36,CD36)</f>
        <v>0</v>
      </c>
      <c r="CS36" s="213">
        <f>SUM(AA36,AH36,AV36)</f>
        <v>0</v>
      </c>
      <c r="CT36" s="213">
        <f>SUM(AB36,AP36,BD36)</f>
        <v>0</v>
      </c>
      <c r="CU36" s="213">
        <f>SUM(AC36,AJ36,AX36)</f>
        <v>0</v>
      </c>
      <c r="CV36" s="213">
        <f>SUM(AD36,AK36,AY36)</f>
        <v>0</v>
      </c>
      <c r="CW36" s="213">
        <f>SUM(AE36,AL36,AZ36)</f>
        <v>0</v>
      </c>
      <c r="CX36" s="213">
        <f>SUM(AF36,AM36,BA36)</f>
        <v>0</v>
      </c>
      <c r="CY36" s="213">
        <v>0</v>
      </c>
      <c r="CZ36" s="212"/>
    </row>
    <row r="37" spans="1:104" ht="51.75" customHeight="1" x14ac:dyDescent="0.25">
      <c r="A37" s="217" t="str">
        <f>'[2]2'!A33</f>
        <v>1.6</v>
      </c>
      <c r="B37" s="217" t="str">
        <f>'[2]2'!B33</f>
        <v>Прочие инвестиционные проекты, всего, в том числе:</v>
      </c>
      <c r="C37" s="217">
        <f>'[2]2'!C33</f>
        <v>0</v>
      </c>
      <c r="D37" s="216">
        <f>'[2]2'!T33/1.2</f>
        <v>1.9124869095138746</v>
      </c>
      <c r="E37" s="216">
        <f>'[2]2'!U33/1.18</f>
        <v>0</v>
      </c>
      <c r="F37" s="216">
        <v>0</v>
      </c>
      <c r="G37" s="216">
        <v>0</v>
      </c>
      <c r="H37" s="216">
        <v>0</v>
      </c>
      <c r="I37" s="216">
        <v>0</v>
      </c>
      <c r="J37" s="216">
        <v>0</v>
      </c>
      <c r="K37" s="216">
        <v>0</v>
      </c>
      <c r="L37" s="216">
        <v>0</v>
      </c>
      <c r="M37" s="216">
        <v>0</v>
      </c>
      <c r="N37" s="216">
        <v>0</v>
      </c>
      <c r="O37" s="216">
        <v>0</v>
      </c>
      <c r="P37" s="216">
        <v>0</v>
      </c>
      <c r="Q37" s="216">
        <v>0</v>
      </c>
      <c r="R37" s="216">
        <v>0</v>
      </c>
      <c r="S37" s="216">
        <v>0</v>
      </c>
      <c r="T37" s="216">
        <v>0</v>
      </c>
      <c r="U37" s="216">
        <v>0.52083333333333337</v>
      </c>
      <c r="V37" s="216">
        <f>V43+V42+V41+V40+V39+V38</f>
        <v>0.5</v>
      </c>
      <c r="W37" s="216">
        <v>0</v>
      </c>
      <c r="X37" s="216">
        <v>0</v>
      </c>
      <c r="Y37" s="216">
        <v>0</v>
      </c>
      <c r="Z37" s="216">
        <v>0</v>
      </c>
      <c r="AA37" s="216">
        <v>0</v>
      </c>
      <c r="AB37" s="216">
        <v>0</v>
      </c>
      <c r="AC37" s="216">
        <v>0</v>
      </c>
      <c r="AD37" s="216">
        <v>0</v>
      </c>
      <c r="AE37" s="216">
        <v>0</v>
      </c>
      <c r="AF37" s="216">
        <v>0</v>
      </c>
      <c r="AG37" s="216">
        <v>0</v>
      </c>
      <c r="AH37" s="216">
        <v>0</v>
      </c>
      <c r="AI37" s="216">
        <f>AI38+AI39+AI40+AI41+AI42+AI43</f>
        <v>0.23416666666666669</v>
      </c>
      <c r="AJ37" s="216">
        <f>AJ43+AJ42+AJ41+AJ40+AJ39+AJ38</f>
        <v>0.25</v>
      </c>
      <c r="AK37" s="216">
        <v>0</v>
      </c>
      <c r="AL37" s="216">
        <v>0</v>
      </c>
      <c r="AM37" s="216">
        <v>0</v>
      </c>
      <c r="AN37" s="216">
        <v>0</v>
      </c>
      <c r="AO37" s="216">
        <v>0</v>
      </c>
      <c r="AP37" s="216">
        <v>0</v>
      </c>
      <c r="AQ37" s="216">
        <v>0</v>
      </c>
      <c r="AR37" s="216">
        <v>0</v>
      </c>
      <c r="AS37" s="216">
        <v>0</v>
      </c>
      <c r="AT37" s="216">
        <v>0</v>
      </c>
      <c r="AU37" s="216">
        <v>0</v>
      </c>
      <c r="AV37" s="216">
        <v>0</v>
      </c>
      <c r="AW37" s="216">
        <v>0.17916666666666667</v>
      </c>
      <c r="AX37" s="216">
        <f>AX43+AX42+AX41+AX40+AX39+AX38</f>
        <v>0.16</v>
      </c>
      <c r="AY37" s="216">
        <v>0</v>
      </c>
      <c r="AZ37" s="216">
        <v>0</v>
      </c>
      <c r="BA37" s="216">
        <v>0</v>
      </c>
      <c r="BB37" s="216">
        <v>0</v>
      </c>
      <c r="BC37" s="216">
        <v>0</v>
      </c>
      <c r="BD37" s="216">
        <v>0</v>
      </c>
      <c r="BE37" s="216">
        <v>0</v>
      </c>
      <c r="BF37" s="216">
        <v>0</v>
      </c>
      <c r="BG37" s="216">
        <v>0</v>
      </c>
      <c r="BH37" s="216">
        <v>0</v>
      </c>
      <c r="BI37" s="216">
        <v>0</v>
      </c>
      <c r="BJ37" s="216">
        <v>0</v>
      </c>
      <c r="BK37" s="216">
        <f>BK43+BK42+BK41+BK40+BK39+BK38+BK44</f>
        <v>0.23416666666666669</v>
      </c>
      <c r="BL37" s="216">
        <f>BL43+BL42+BL41+BL40+BL39+BL38+BL44</f>
        <v>0.25</v>
      </c>
      <c r="BM37" s="216">
        <f>BM43+BM42+BM41+BM40+BM39+BM38+BM44</f>
        <v>0</v>
      </c>
      <c r="BN37" s="216">
        <f>BN43+BN42+BN41+BN40+BN39+BN38+BN44</f>
        <v>0</v>
      </c>
      <c r="BO37" s="216">
        <f>BO43+BO42+BO41+BO40+BO39+BO38+BO44</f>
        <v>0</v>
      </c>
      <c r="BP37" s="216">
        <f>BP43+BP42+BP41+BP40+BP39+BP38+BP44</f>
        <v>0</v>
      </c>
      <c r="BQ37" s="216">
        <f>BQ43+BQ42+BQ41+BQ40+BQ39+BQ38+BQ44</f>
        <v>0</v>
      </c>
      <c r="BR37" s="216">
        <f>BR43+BR42+BR41+BR40+BR39+BR38+BR44</f>
        <v>0</v>
      </c>
      <c r="BS37" s="216">
        <f>BS43+BS42+BS41+BS40+BS39+BS38+BS44</f>
        <v>0</v>
      </c>
      <c r="BT37" s="216">
        <f>BT43+BT42+BT41+BT40+BT39+BT38+BT44</f>
        <v>0</v>
      </c>
      <c r="BU37" s="216">
        <f>BU43+BU42+BU41+BU40+BU39+BU38+BU44</f>
        <v>0</v>
      </c>
      <c r="BV37" s="216">
        <f>BV43+BV42+BV41+BV40+BV39+BV38+BV44</f>
        <v>0</v>
      </c>
      <c r="BW37" s="216">
        <f>BW43+BW42+BW41+BW40+BW39+BW38+BW44</f>
        <v>0</v>
      </c>
      <c r="BX37" s="216">
        <f>BX43+BX42+BX41+BX40+BX39+BX38+BX44</f>
        <v>0</v>
      </c>
      <c r="BY37" s="216">
        <f>BY43+BY42+BY41+BY40+BY39+BY38+BY44</f>
        <v>2.9375000000000004</v>
      </c>
      <c r="BZ37" s="216">
        <f>BZ43+BZ42+BZ41+BZ40+BZ39+BZ38+BZ44</f>
        <v>0.65</v>
      </c>
      <c r="CA37" s="216">
        <f>CA43+CA42+CA41+CA40+CA39+CA38+CA44</f>
        <v>0</v>
      </c>
      <c r="CB37" s="216">
        <f>CB43+CB42+CB41+CB40+CB39+CB38+CB44</f>
        <v>0</v>
      </c>
      <c r="CC37" s="216">
        <f>CC43+CC42+CC41+CC40+CC39+CC38+CC44</f>
        <v>0</v>
      </c>
      <c r="CD37" s="216">
        <f>CD43+CD42+CD41+CD40+CD39+CD38+CD44</f>
        <v>0</v>
      </c>
      <c r="CE37" s="216">
        <f>CE43+CE42+CE41+CE40+CE39+CE38+CE44</f>
        <v>0</v>
      </c>
      <c r="CF37" s="216">
        <f>CF43+CF42+CF41+CF40+CF39+CF38+CF44</f>
        <v>0</v>
      </c>
      <c r="CG37" s="216">
        <f>CG43+CG42+CG41+CG40+CG39+CG38+CG44</f>
        <v>0</v>
      </c>
      <c r="CH37" s="216">
        <f>CH43+CH42+CH41+CH40+CH39+CH38+CH44</f>
        <v>0</v>
      </c>
      <c r="CI37" s="216">
        <f>CI43+CI42+CI41+CI40+CI39+CI38+CI44</f>
        <v>0</v>
      </c>
      <c r="CJ37" s="216">
        <f>CJ43+CJ42+CJ41+CJ40+CJ39+CJ38+CJ44</f>
        <v>0</v>
      </c>
      <c r="CK37" s="216">
        <f>CK43+CK42+CK41+CK40+CK39+CK38+CK44</f>
        <v>0</v>
      </c>
      <c r="CL37" s="216">
        <f>SUM(T37,AH37,AV37)</f>
        <v>0</v>
      </c>
      <c r="CM37" s="216">
        <f>SUM(U37,AI37,AW37,BK37,BY37)</f>
        <v>4.1058333333333339</v>
      </c>
      <c r="CN37" s="216">
        <f>SUM(V37,AJ37,AX37,BL37,BZ37)</f>
        <v>1.81</v>
      </c>
      <c r="CO37" s="216">
        <f>SUM(W37,AK37,AY37,BM37,CA37)</f>
        <v>0</v>
      </c>
      <c r="CP37" s="216">
        <f>SUM(X37,AL37,AZ37,BN37,CB37)</f>
        <v>0</v>
      </c>
      <c r="CQ37" s="216">
        <f>SUM(Y37,AM37,BA37,BO37,CC37)</f>
        <v>0</v>
      </c>
      <c r="CR37" s="216">
        <f>SUM(Z37,AN37,BB37,BP37,CD37)</f>
        <v>0</v>
      </c>
      <c r="CS37" s="216">
        <f>SUM(AA37,AH37,AV37)</f>
        <v>0</v>
      </c>
      <c r="CT37" s="216">
        <v>0</v>
      </c>
      <c r="CU37" s="216">
        <v>0</v>
      </c>
      <c r="CV37" s="216">
        <f>SUM(AD37,AK37,AY37)</f>
        <v>0</v>
      </c>
      <c r="CW37" s="216">
        <f>SUM(AE37,AL37,AZ37)</f>
        <v>0</v>
      </c>
      <c r="CX37" s="216">
        <f>SUM(AF37,AM37,BA37)</f>
        <v>0</v>
      </c>
      <c r="CY37" s="216">
        <v>0</v>
      </c>
      <c r="CZ37" s="212"/>
    </row>
    <row r="38" spans="1:104" ht="63" x14ac:dyDescent="0.25">
      <c r="A38" s="10" t="s">
        <v>2</v>
      </c>
      <c r="B38" s="39" t="s">
        <v>62</v>
      </c>
      <c r="C38" s="9" t="s">
        <v>64</v>
      </c>
      <c r="D38" s="213">
        <f>'[2]2'!T34/1.2</f>
        <v>0.52083333333333337</v>
      </c>
      <c r="E38" s="213">
        <v>0</v>
      </c>
      <c r="F38" s="213">
        <v>0</v>
      </c>
      <c r="G38" s="213">
        <v>0</v>
      </c>
      <c r="H38" s="213">
        <v>0</v>
      </c>
      <c r="I38" s="213">
        <v>0</v>
      </c>
      <c r="J38" s="213">
        <v>0</v>
      </c>
      <c r="K38" s="213">
        <v>0</v>
      </c>
      <c r="L38" s="213">
        <v>0</v>
      </c>
      <c r="M38" s="213">
        <v>0</v>
      </c>
      <c r="N38" s="213">
        <v>0</v>
      </c>
      <c r="O38" s="213">
        <v>0</v>
      </c>
      <c r="P38" s="213">
        <v>0</v>
      </c>
      <c r="Q38" s="213">
        <v>0</v>
      </c>
      <c r="R38" s="213">
        <v>0</v>
      </c>
      <c r="S38" s="213">
        <v>0</v>
      </c>
      <c r="T38" s="213">
        <v>0</v>
      </c>
      <c r="U38" s="215">
        <f>0.564/1.2</f>
        <v>0.47</v>
      </c>
      <c r="V38" s="213">
        <v>0.5</v>
      </c>
      <c r="W38" s="213">
        <v>0</v>
      </c>
      <c r="X38" s="213">
        <v>0</v>
      </c>
      <c r="Y38" s="213">
        <v>0</v>
      </c>
      <c r="Z38" s="213">
        <v>0</v>
      </c>
      <c r="AA38" s="213">
        <v>0</v>
      </c>
      <c r="AB38" s="213">
        <v>0</v>
      </c>
      <c r="AC38" s="213">
        <v>0</v>
      </c>
      <c r="AD38" s="213">
        <v>0</v>
      </c>
      <c r="AE38" s="213">
        <v>0</v>
      </c>
      <c r="AF38" s="213">
        <v>0</v>
      </c>
      <c r="AG38" s="213">
        <v>0</v>
      </c>
      <c r="AH38" s="213">
        <v>0</v>
      </c>
      <c r="AI38" s="213">
        <v>0</v>
      </c>
      <c r="AJ38" s="213">
        <v>0</v>
      </c>
      <c r="AK38" s="213">
        <v>0</v>
      </c>
      <c r="AL38" s="213">
        <v>0</v>
      </c>
      <c r="AM38" s="213">
        <v>0</v>
      </c>
      <c r="AN38" s="213">
        <v>0</v>
      </c>
      <c r="AO38" s="213">
        <v>0</v>
      </c>
      <c r="AP38" s="213">
        <v>0</v>
      </c>
      <c r="AQ38" s="213">
        <v>0</v>
      </c>
      <c r="AR38" s="213">
        <v>0</v>
      </c>
      <c r="AS38" s="213">
        <v>0</v>
      </c>
      <c r="AT38" s="213">
        <v>0</v>
      </c>
      <c r="AU38" s="213">
        <v>0</v>
      </c>
      <c r="AV38" s="213">
        <v>0</v>
      </c>
      <c r="AW38" s="213">
        <v>0</v>
      </c>
      <c r="AX38" s="213">
        <v>0</v>
      </c>
      <c r="AY38" s="213">
        <v>0</v>
      </c>
      <c r="AZ38" s="213">
        <v>0</v>
      </c>
      <c r="BA38" s="213">
        <v>0</v>
      </c>
      <c r="BB38" s="213">
        <v>0</v>
      </c>
      <c r="BC38" s="213">
        <v>0</v>
      </c>
      <c r="BD38" s="213">
        <v>0</v>
      </c>
      <c r="BE38" s="213">
        <v>0</v>
      </c>
      <c r="BF38" s="213">
        <v>0</v>
      </c>
      <c r="BG38" s="213">
        <v>0</v>
      </c>
      <c r="BH38" s="213">
        <v>0</v>
      </c>
      <c r="BI38" s="213">
        <v>0</v>
      </c>
      <c r="BJ38" s="213">
        <v>0</v>
      </c>
      <c r="BK38" s="213">
        <v>0</v>
      </c>
      <c r="BL38" s="213">
        <v>0</v>
      </c>
      <c r="BM38" s="213">
        <v>0</v>
      </c>
      <c r="BN38" s="213">
        <v>0</v>
      </c>
      <c r="BO38" s="213">
        <v>0</v>
      </c>
      <c r="BP38" s="213">
        <v>0</v>
      </c>
      <c r="BQ38" s="213">
        <v>0</v>
      </c>
      <c r="BR38" s="213">
        <v>0</v>
      </c>
      <c r="BS38" s="213">
        <v>0</v>
      </c>
      <c r="BT38" s="213">
        <v>0</v>
      </c>
      <c r="BU38" s="213">
        <v>0</v>
      </c>
      <c r="BV38" s="213">
        <v>0</v>
      </c>
      <c r="BW38" s="213">
        <v>0</v>
      </c>
      <c r="BX38" s="213">
        <v>0</v>
      </c>
      <c r="BY38" s="213">
        <v>0</v>
      </c>
      <c r="BZ38" s="213">
        <v>0</v>
      </c>
      <c r="CA38" s="213">
        <v>0</v>
      </c>
      <c r="CB38" s="213">
        <v>0</v>
      </c>
      <c r="CC38" s="213">
        <v>0</v>
      </c>
      <c r="CD38" s="213">
        <v>0</v>
      </c>
      <c r="CE38" s="213">
        <v>0</v>
      </c>
      <c r="CF38" s="213">
        <v>0</v>
      </c>
      <c r="CG38" s="213">
        <v>0</v>
      </c>
      <c r="CH38" s="213">
        <v>0</v>
      </c>
      <c r="CI38" s="213">
        <v>0</v>
      </c>
      <c r="CJ38" s="213">
        <v>0</v>
      </c>
      <c r="CK38" s="213">
        <v>0</v>
      </c>
      <c r="CL38" s="213">
        <v>0</v>
      </c>
      <c r="CM38" s="213">
        <f>SUM(U38,AI38,AW38,BK38,BY38)</f>
        <v>0.47</v>
      </c>
      <c r="CN38" s="213">
        <f>SUM(V38,AJ38,AX38)</f>
        <v>0.5</v>
      </c>
      <c r="CO38" s="213">
        <f>SUM(W38,AK38,AY38)</f>
        <v>0</v>
      </c>
      <c r="CP38" s="213">
        <f>SUM(X38,AL38,AZ38)</f>
        <v>0</v>
      </c>
      <c r="CQ38" s="213">
        <f>SUM(Y38,AM38,BA38)</f>
        <v>0</v>
      </c>
      <c r="CR38" s="213">
        <f>SUM(Z38,AN38,BB38)</f>
        <v>0</v>
      </c>
      <c r="CS38" s="213">
        <f>SUM(AA38,AO38,BC38)</f>
        <v>0</v>
      </c>
      <c r="CT38" s="213">
        <f>SUM(AB38,AP38,BD38)</f>
        <v>0</v>
      </c>
      <c r="CU38" s="213">
        <v>0</v>
      </c>
      <c r="CV38" s="213">
        <v>0</v>
      </c>
      <c r="CW38" s="213">
        <v>0</v>
      </c>
      <c r="CX38" s="213">
        <v>0</v>
      </c>
      <c r="CY38" s="213">
        <v>0</v>
      </c>
      <c r="CZ38" s="212"/>
    </row>
    <row r="39" spans="1:104" ht="63" x14ac:dyDescent="0.25">
      <c r="A39" s="10" t="s">
        <v>102</v>
      </c>
      <c r="B39" s="39" t="s">
        <v>67</v>
      </c>
      <c r="C39" s="9" t="s">
        <v>66</v>
      </c>
      <c r="D39" s="213">
        <f>'[2]2'!T35/1.2</f>
        <v>0.26833333333333337</v>
      </c>
      <c r="E39" s="213">
        <v>0</v>
      </c>
      <c r="F39" s="213">
        <v>0</v>
      </c>
      <c r="G39" s="213">
        <v>0</v>
      </c>
      <c r="H39" s="213">
        <v>0</v>
      </c>
      <c r="I39" s="213">
        <v>0</v>
      </c>
      <c r="J39" s="213">
        <v>0</v>
      </c>
      <c r="K39" s="213">
        <v>0</v>
      </c>
      <c r="L39" s="213">
        <v>0</v>
      </c>
      <c r="M39" s="213">
        <v>0</v>
      </c>
      <c r="N39" s="213">
        <v>0</v>
      </c>
      <c r="O39" s="213">
        <v>0</v>
      </c>
      <c r="P39" s="213">
        <v>0</v>
      </c>
      <c r="Q39" s="213">
        <v>0</v>
      </c>
      <c r="R39" s="213">
        <v>0</v>
      </c>
      <c r="S39" s="213">
        <v>0</v>
      </c>
      <c r="T39" s="213">
        <v>0</v>
      </c>
      <c r="U39" s="213">
        <v>0</v>
      </c>
      <c r="V39" s="213">
        <v>0</v>
      </c>
      <c r="W39" s="213">
        <v>0</v>
      </c>
      <c r="X39" s="213">
        <v>0</v>
      </c>
      <c r="Y39" s="213">
        <v>0</v>
      </c>
      <c r="Z39" s="213">
        <v>0</v>
      </c>
      <c r="AA39" s="213">
        <v>0</v>
      </c>
      <c r="AB39" s="213">
        <v>0</v>
      </c>
      <c r="AC39" s="213">
        <v>0</v>
      </c>
      <c r="AD39" s="213">
        <v>0</v>
      </c>
      <c r="AE39" s="213">
        <v>0</v>
      </c>
      <c r="AF39" s="213">
        <v>0</v>
      </c>
      <c r="AG39" s="213">
        <v>0</v>
      </c>
      <c r="AH39" s="213">
        <v>0</v>
      </c>
      <c r="AI39" s="215">
        <f>0.281/1.2</f>
        <v>0.23416666666666669</v>
      </c>
      <c r="AJ39" s="213">
        <v>0.25</v>
      </c>
      <c r="AK39" s="213">
        <v>0</v>
      </c>
      <c r="AL39" s="213">
        <v>0</v>
      </c>
      <c r="AM39" s="213">
        <v>0</v>
      </c>
      <c r="AN39" s="213">
        <v>0</v>
      </c>
      <c r="AO39" s="213">
        <v>0</v>
      </c>
      <c r="AP39" s="213">
        <v>0</v>
      </c>
      <c r="AQ39" s="213">
        <v>0</v>
      </c>
      <c r="AR39" s="213">
        <v>0</v>
      </c>
      <c r="AS39" s="213">
        <v>0</v>
      </c>
      <c r="AT39" s="213">
        <v>0</v>
      </c>
      <c r="AU39" s="213">
        <v>0</v>
      </c>
      <c r="AV39" s="213">
        <v>0</v>
      </c>
      <c r="AW39" s="213">
        <v>0</v>
      </c>
      <c r="AX39" s="213">
        <v>0</v>
      </c>
      <c r="AY39" s="213">
        <v>0</v>
      </c>
      <c r="AZ39" s="213">
        <v>0</v>
      </c>
      <c r="BA39" s="213">
        <v>0</v>
      </c>
      <c r="BB39" s="213">
        <v>0</v>
      </c>
      <c r="BC39" s="213">
        <v>0</v>
      </c>
      <c r="BD39" s="213">
        <v>0</v>
      </c>
      <c r="BE39" s="213">
        <v>0</v>
      </c>
      <c r="BF39" s="213">
        <v>0</v>
      </c>
      <c r="BG39" s="213">
        <v>0</v>
      </c>
      <c r="BH39" s="213">
        <v>0</v>
      </c>
      <c r="BI39" s="213">
        <v>0</v>
      </c>
      <c r="BJ39" s="213">
        <v>0</v>
      </c>
      <c r="BK39" s="213">
        <v>0</v>
      </c>
      <c r="BL39" s="213">
        <v>0</v>
      </c>
      <c r="BM39" s="213">
        <v>0</v>
      </c>
      <c r="BN39" s="213">
        <v>0</v>
      </c>
      <c r="BO39" s="213">
        <v>0</v>
      </c>
      <c r="BP39" s="213">
        <v>0</v>
      </c>
      <c r="BQ39" s="213">
        <v>0</v>
      </c>
      <c r="BR39" s="213">
        <v>0</v>
      </c>
      <c r="BS39" s="213">
        <v>0</v>
      </c>
      <c r="BT39" s="213">
        <v>0</v>
      </c>
      <c r="BU39" s="213">
        <v>0</v>
      </c>
      <c r="BV39" s="213">
        <v>0</v>
      </c>
      <c r="BW39" s="213">
        <v>0</v>
      </c>
      <c r="BX39" s="213">
        <v>0</v>
      </c>
      <c r="BY39" s="213">
        <v>0</v>
      </c>
      <c r="BZ39" s="213">
        <v>0</v>
      </c>
      <c r="CA39" s="213">
        <v>0</v>
      </c>
      <c r="CB39" s="213">
        <v>0</v>
      </c>
      <c r="CC39" s="213">
        <v>0</v>
      </c>
      <c r="CD39" s="213">
        <v>0</v>
      </c>
      <c r="CE39" s="213">
        <v>0</v>
      </c>
      <c r="CF39" s="213">
        <v>0</v>
      </c>
      <c r="CG39" s="213">
        <v>0</v>
      </c>
      <c r="CH39" s="213">
        <v>0</v>
      </c>
      <c r="CI39" s="213">
        <v>0</v>
      </c>
      <c r="CJ39" s="213">
        <v>0</v>
      </c>
      <c r="CK39" s="213">
        <v>0</v>
      </c>
      <c r="CL39" s="213">
        <v>0</v>
      </c>
      <c r="CM39" s="213">
        <f>SUM(U39,AI39,AW39,BK39,BY39)</f>
        <v>0.23416666666666669</v>
      </c>
      <c r="CN39" s="213">
        <f>SUM(V39,AJ39,AX39)</f>
        <v>0.25</v>
      </c>
      <c r="CO39" s="213">
        <f>SUM(W39,AK39,AY39)</f>
        <v>0</v>
      </c>
      <c r="CP39" s="213">
        <f>SUM(X39,AL39,AZ39)</f>
        <v>0</v>
      </c>
      <c r="CQ39" s="213">
        <f>SUM(Y39,AM39,BA39)</f>
        <v>0</v>
      </c>
      <c r="CR39" s="213">
        <f>SUM(Z39,AN39,BB39)</f>
        <v>0</v>
      </c>
      <c r="CS39" s="213">
        <f>SUM(AA39,AO39,BC39)</f>
        <v>0</v>
      </c>
      <c r="CT39" s="213">
        <f>SUM(AB39,AP39,BD39)</f>
        <v>0</v>
      </c>
      <c r="CU39" s="213">
        <v>0</v>
      </c>
      <c r="CV39" s="213">
        <v>0</v>
      </c>
      <c r="CW39" s="213">
        <v>0</v>
      </c>
      <c r="CX39" s="213">
        <v>0</v>
      </c>
      <c r="CY39" s="213">
        <v>0</v>
      </c>
      <c r="CZ39" s="212"/>
    </row>
    <row r="40" spans="1:104" ht="63" x14ac:dyDescent="0.25">
      <c r="A40" s="10" t="s">
        <v>99</v>
      </c>
      <c r="B40" s="39" t="s">
        <v>74</v>
      </c>
      <c r="C40" s="9" t="s">
        <v>73</v>
      </c>
      <c r="D40" s="213">
        <f>'[2]2'!T36/1.2</f>
        <v>0.17916666666666667</v>
      </c>
      <c r="E40" s="213">
        <v>0</v>
      </c>
      <c r="F40" s="213">
        <v>0</v>
      </c>
      <c r="G40" s="213">
        <v>0</v>
      </c>
      <c r="H40" s="213">
        <v>0</v>
      </c>
      <c r="I40" s="213">
        <v>0</v>
      </c>
      <c r="J40" s="213">
        <v>0</v>
      </c>
      <c r="K40" s="213">
        <v>0</v>
      </c>
      <c r="L40" s="213">
        <v>0</v>
      </c>
      <c r="M40" s="213">
        <v>0</v>
      </c>
      <c r="N40" s="213">
        <v>0</v>
      </c>
      <c r="O40" s="213">
        <v>0</v>
      </c>
      <c r="P40" s="213">
        <v>0</v>
      </c>
      <c r="Q40" s="213">
        <v>0</v>
      </c>
      <c r="R40" s="213">
        <v>0</v>
      </c>
      <c r="S40" s="213">
        <v>0</v>
      </c>
      <c r="T40" s="213">
        <v>0</v>
      </c>
      <c r="U40" s="213">
        <v>0</v>
      </c>
      <c r="V40" s="213">
        <v>0</v>
      </c>
      <c r="W40" s="213">
        <v>0</v>
      </c>
      <c r="X40" s="213">
        <v>0</v>
      </c>
      <c r="Y40" s="213">
        <v>0</v>
      </c>
      <c r="Z40" s="213">
        <v>0</v>
      </c>
      <c r="AA40" s="213">
        <v>0</v>
      </c>
      <c r="AB40" s="213">
        <v>0</v>
      </c>
      <c r="AC40" s="213">
        <v>0</v>
      </c>
      <c r="AD40" s="213">
        <v>0</v>
      </c>
      <c r="AE40" s="213">
        <v>0</v>
      </c>
      <c r="AF40" s="213">
        <v>0</v>
      </c>
      <c r="AG40" s="213">
        <v>0</v>
      </c>
      <c r="AH40" s="213">
        <v>0</v>
      </c>
      <c r="AI40" s="213">
        <v>0</v>
      </c>
      <c r="AJ40" s="213">
        <v>0</v>
      </c>
      <c r="AK40" s="213">
        <v>0</v>
      </c>
      <c r="AL40" s="213">
        <v>0</v>
      </c>
      <c r="AM40" s="213">
        <v>0</v>
      </c>
      <c r="AN40" s="213">
        <v>0</v>
      </c>
      <c r="AO40" s="213">
        <v>0</v>
      </c>
      <c r="AP40" s="213">
        <v>0</v>
      </c>
      <c r="AQ40" s="213">
        <v>0</v>
      </c>
      <c r="AR40" s="213">
        <v>0</v>
      </c>
      <c r="AS40" s="213">
        <v>0</v>
      </c>
      <c r="AT40" s="213">
        <v>0</v>
      </c>
      <c r="AU40" s="213">
        <v>0</v>
      </c>
      <c r="AV40" s="213">
        <v>0</v>
      </c>
      <c r="AW40" s="215">
        <f>0.207/1.2</f>
        <v>0.17249999999999999</v>
      </c>
      <c r="AX40" s="213">
        <v>0.16</v>
      </c>
      <c r="AY40" s="213">
        <v>0</v>
      </c>
      <c r="AZ40" s="213">
        <v>0</v>
      </c>
      <c r="BA40" s="213">
        <v>0</v>
      </c>
      <c r="BB40" s="213">
        <v>0</v>
      </c>
      <c r="BC40" s="213">
        <v>0</v>
      </c>
      <c r="BD40" s="213">
        <v>0</v>
      </c>
      <c r="BE40" s="213">
        <v>0</v>
      </c>
      <c r="BF40" s="213">
        <v>0</v>
      </c>
      <c r="BG40" s="213">
        <v>0</v>
      </c>
      <c r="BH40" s="213">
        <v>0</v>
      </c>
      <c r="BI40" s="213">
        <v>0</v>
      </c>
      <c r="BJ40" s="213">
        <v>0</v>
      </c>
      <c r="BK40" s="213">
        <v>0</v>
      </c>
      <c r="BL40" s="213">
        <v>0</v>
      </c>
      <c r="BM40" s="213">
        <v>0</v>
      </c>
      <c r="BN40" s="213">
        <v>0</v>
      </c>
      <c r="BO40" s="213">
        <v>0</v>
      </c>
      <c r="BP40" s="213">
        <v>0</v>
      </c>
      <c r="BQ40" s="213">
        <v>0</v>
      </c>
      <c r="BR40" s="213">
        <v>0</v>
      </c>
      <c r="BS40" s="213">
        <v>0</v>
      </c>
      <c r="BT40" s="213">
        <v>0</v>
      </c>
      <c r="BU40" s="213">
        <v>0</v>
      </c>
      <c r="BV40" s="213">
        <v>0</v>
      </c>
      <c r="BW40" s="213">
        <v>0</v>
      </c>
      <c r="BX40" s="213">
        <v>0</v>
      </c>
      <c r="BY40" s="213">
        <v>0</v>
      </c>
      <c r="BZ40" s="213">
        <v>0</v>
      </c>
      <c r="CA40" s="213">
        <v>0</v>
      </c>
      <c r="CB40" s="213">
        <v>0</v>
      </c>
      <c r="CC40" s="213">
        <v>0</v>
      </c>
      <c r="CD40" s="213">
        <v>0</v>
      </c>
      <c r="CE40" s="213">
        <v>0</v>
      </c>
      <c r="CF40" s="213">
        <v>0</v>
      </c>
      <c r="CG40" s="213">
        <v>0</v>
      </c>
      <c r="CH40" s="213">
        <v>0</v>
      </c>
      <c r="CI40" s="213">
        <v>0</v>
      </c>
      <c r="CJ40" s="213">
        <v>0</v>
      </c>
      <c r="CK40" s="213">
        <v>0</v>
      </c>
      <c r="CL40" s="213">
        <v>0</v>
      </c>
      <c r="CM40" s="213">
        <f>SUM(U40,AI40,AW40,BK40,BY40)</f>
        <v>0.17249999999999999</v>
      </c>
      <c r="CN40" s="213">
        <f>SUM(V40,AJ40,AX40)</f>
        <v>0.16</v>
      </c>
      <c r="CO40" s="213">
        <f>SUM(W40,AK40,AY40)</f>
        <v>0</v>
      </c>
      <c r="CP40" s="213">
        <f>SUM(X40,AL40,AZ40)</f>
        <v>0</v>
      </c>
      <c r="CQ40" s="213">
        <f>SUM(Y40,AM40,BA40)</f>
        <v>0</v>
      </c>
      <c r="CR40" s="213">
        <f>SUM(Z40,AN40,BB40)</f>
        <v>0</v>
      </c>
      <c r="CS40" s="213">
        <f>SUM(AA40,AO40,BC40)</f>
        <v>0</v>
      </c>
      <c r="CT40" s="213">
        <f>SUM(AB40,AP40,BD40)</f>
        <v>0</v>
      </c>
      <c r="CU40" s="213">
        <v>0</v>
      </c>
      <c r="CV40" s="213">
        <v>0</v>
      </c>
      <c r="CW40" s="213">
        <v>0</v>
      </c>
      <c r="CX40" s="213">
        <v>0</v>
      </c>
      <c r="CY40" s="213">
        <v>0</v>
      </c>
      <c r="CZ40" s="212"/>
    </row>
    <row r="41" spans="1:104" ht="63" x14ac:dyDescent="0.25">
      <c r="A41" s="10" t="s">
        <v>123</v>
      </c>
      <c r="B41" s="39" t="s">
        <v>83</v>
      </c>
      <c r="C41" s="9" t="s">
        <v>82</v>
      </c>
      <c r="D41" s="213">
        <f>'[2]2'!T37/1.2</f>
        <v>0.28500000000000003</v>
      </c>
      <c r="E41" s="213">
        <v>0</v>
      </c>
      <c r="F41" s="213">
        <v>0</v>
      </c>
      <c r="G41" s="213">
        <v>0</v>
      </c>
      <c r="H41" s="213">
        <v>0</v>
      </c>
      <c r="I41" s="213">
        <v>0</v>
      </c>
      <c r="J41" s="213">
        <v>0</v>
      </c>
      <c r="K41" s="213">
        <v>0</v>
      </c>
      <c r="L41" s="213">
        <v>0</v>
      </c>
      <c r="M41" s="213">
        <v>0</v>
      </c>
      <c r="N41" s="213">
        <v>0</v>
      </c>
      <c r="O41" s="213">
        <v>0</v>
      </c>
      <c r="P41" s="213">
        <v>0</v>
      </c>
      <c r="Q41" s="213">
        <v>0</v>
      </c>
      <c r="R41" s="213">
        <v>0</v>
      </c>
      <c r="S41" s="213">
        <v>0</v>
      </c>
      <c r="T41" s="213">
        <v>0</v>
      </c>
      <c r="U41" s="213">
        <v>0</v>
      </c>
      <c r="V41" s="213">
        <v>0</v>
      </c>
      <c r="W41" s="213">
        <v>0</v>
      </c>
      <c r="X41" s="213">
        <v>0</v>
      </c>
      <c r="Y41" s="213">
        <v>0</v>
      </c>
      <c r="Z41" s="213">
        <v>0</v>
      </c>
      <c r="AA41" s="213">
        <v>0</v>
      </c>
      <c r="AB41" s="213">
        <v>0</v>
      </c>
      <c r="AC41" s="213">
        <v>0</v>
      </c>
      <c r="AD41" s="213">
        <v>0</v>
      </c>
      <c r="AE41" s="213">
        <v>0</v>
      </c>
      <c r="AF41" s="213">
        <v>0</v>
      </c>
      <c r="AG41" s="213">
        <v>0</v>
      </c>
      <c r="AH41" s="213">
        <v>0</v>
      </c>
      <c r="AI41" s="213">
        <v>0</v>
      </c>
      <c r="AJ41" s="213">
        <v>0</v>
      </c>
      <c r="AK41" s="213">
        <v>0</v>
      </c>
      <c r="AL41" s="213">
        <v>0</v>
      </c>
      <c r="AM41" s="213">
        <v>0</v>
      </c>
      <c r="AN41" s="213">
        <v>0</v>
      </c>
      <c r="AO41" s="213">
        <v>0</v>
      </c>
      <c r="AP41" s="213">
        <v>0</v>
      </c>
      <c r="AQ41" s="213">
        <v>0</v>
      </c>
      <c r="AR41" s="213">
        <v>0</v>
      </c>
      <c r="AS41" s="213">
        <v>0</v>
      </c>
      <c r="AT41" s="213">
        <v>0</v>
      </c>
      <c r="AU41" s="213">
        <v>0</v>
      </c>
      <c r="AV41" s="213">
        <v>0</v>
      </c>
      <c r="AW41" s="213">
        <v>0</v>
      </c>
      <c r="AX41" s="213">
        <v>0</v>
      </c>
      <c r="AY41" s="213">
        <v>0</v>
      </c>
      <c r="AZ41" s="213">
        <v>0</v>
      </c>
      <c r="BA41" s="213">
        <v>0</v>
      </c>
      <c r="BB41" s="213">
        <v>0</v>
      </c>
      <c r="BC41" s="213">
        <v>0</v>
      </c>
      <c r="BD41" s="213">
        <v>0</v>
      </c>
      <c r="BE41" s="213">
        <v>0</v>
      </c>
      <c r="BF41" s="213">
        <v>0</v>
      </c>
      <c r="BG41" s="213">
        <v>0</v>
      </c>
      <c r="BH41" s="213">
        <v>0</v>
      </c>
      <c r="BI41" s="213">
        <v>0</v>
      </c>
      <c r="BJ41" s="213">
        <v>0</v>
      </c>
      <c r="BK41" s="215">
        <f>0.281/1.2</f>
        <v>0.23416666666666669</v>
      </c>
      <c r="BL41" s="213">
        <v>0.25</v>
      </c>
      <c r="BM41" s="213">
        <v>0</v>
      </c>
      <c r="BN41" s="213">
        <v>0</v>
      </c>
      <c r="BO41" s="213">
        <v>0</v>
      </c>
      <c r="BP41" s="213">
        <v>0</v>
      </c>
      <c r="BQ41" s="213">
        <v>0</v>
      </c>
      <c r="BR41" s="213">
        <v>0</v>
      </c>
      <c r="BS41" s="213">
        <v>0</v>
      </c>
      <c r="BT41" s="213">
        <v>0</v>
      </c>
      <c r="BU41" s="213">
        <v>0</v>
      </c>
      <c r="BV41" s="213">
        <v>0</v>
      </c>
      <c r="BW41" s="213">
        <v>0</v>
      </c>
      <c r="BX41" s="213">
        <v>0</v>
      </c>
      <c r="BY41" s="213">
        <v>0</v>
      </c>
      <c r="BZ41" s="213">
        <v>0</v>
      </c>
      <c r="CA41" s="213">
        <v>0</v>
      </c>
      <c r="CB41" s="213">
        <v>0</v>
      </c>
      <c r="CC41" s="213">
        <v>0</v>
      </c>
      <c r="CD41" s="213">
        <v>0</v>
      </c>
      <c r="CE41" s="213">
        <v>0</v>
      </c>
      <c r="CF41" s="213">
        <v>0</v>
      </c>
      <c r="CG41" s="213">
        <v>0</v>
      </c>
      <c r="CH41" s="213">
        <v>0</v>
      </c>
      <c r="CI41" s="213">
        <v>0</v>
      </c>
      <c r="CJ41" s="213">
        <v>0</v>
      </c>
      <c r="CK41" s="213">
        <v>0</v>
      </c>
      <c r="CL41" s="213">
        <v>0</v>
      </c>
      <c r="CM41" s="213">
        <f>SUM(U41,AI41,AW41,BK41,BY41)</f>
        <v>0.23416666666666669</v>
      </c>
      <c r="CN41" s="213">
        <f>SUM(V41,AJ41,AX41,BL41+BZ41)</f>
        <v>0.25</v>
      </c>
      <c r="CO41" s="213">
        <f>SUM(W41,AK41,AY41)</f>
        <v>0</v>
      </c>
      <c r="CP41" s="213">
        <f>SUM(X41,AL41,AZ41)</f>
        <v>0</v>
      </c>
      <c r="CQ41" s="213">
        <f>SUM(Y41,AM41,BA41)</f>
        <v>0</v>
      </c>
      <c r="CR41" s="213">
        <f>SUM(Z41,AN41,BB41)</f>
        <v>0</v>
      </c>
      <c r="CS41" s="213">
        <f>SUM(AA41,AO41,BC41)</f>
        <v>0</v>
      </c>
      <c r="CT41" s="213">
        <f>SUM(AB41,AP41,BD41)</f>
        <v>0</v>
      </c>
      <c r="CU41" s="213">
        <f>SUM(AC41,AJ41,AX41)</f>
        <v>0</v>
      </c>
      <c r="CV41" s="213">
        <v>0</v>
      </c>
      <c r="CW41" s="213">
        <v>0</v>
      </c>
      <c r="CX41" s="213">
        <v>0</v>
      </c>
      <c r="CY41" s="213">
        <v>0</v>
      </c>
      <c r="CZ41" s="212"/>
    </row>
    <row r="42" spans="1:104" ht="63" x14ac:dyDescent="0.25">
      <c r="A42" s="10" t="s">
        <v>122</v>
      </c>
      <c r="B42" s="39" t="s">
        <v>104</v>
      </c>
      <c r="C42" s="9" t="s">
        <v>121</v>
      </c>
      <c r="D42" s="213">
        <f>'[2]2'!T38/1.2</f>
        <v>0.36502084074203284</v>
      </c>
      <c r="E42" s="213">
        <v>0</v>
      </c>
      <c r="F42" s="213">
        <v>0</v>
      </c>
      <c r="G42" s="213">
        <v>0</v>
      </c>
      <c r="H42" s="213">
        <v>0</v>
      </c>
      <c r="I42" s="213">
        <v>0</v>
      </c>
      <c r="J42" s="213">
        <v>0</v>
      </c>
      <c r="K42" s="213">
        <v>0</v>
      </c>
      <c r="L42" s="213">
        <v>0</v>
      </c>
      <c r="M42" s="213">
        <v>0</v>
      </c>
      <c r="N42" s="213">
        <v>0</v>
      </c>
      <c r="O42" s="213">
        <v>0</v>
      </c>
      <c r="P42" s="213">
        <v>0</v>
      </c>
      <c r="Q42" s="213">
        <v>0</v>
      </c>
      <c r="R42" s="213">
        <v>0</v>
      </c>
      <c r="S42" s="213">
        <v>0</v>
      </c>
      <c r="T42" s="213">
        <v>0</v>
      </c>
      <c r="U42" s="213">
        <v>0</v>
      </c>
      <c r="V42" s="213">
        <v>0</v>
      </c>
      <c r="W42" s="213">
        <v>0</v>
      </c>
      <c r="X42" s="213">
        <v>0</v>
      </c>
      <c r="Y42" s="213">
        <v>0</v>
      </c>
      <c r="Z42" s="213">
        <v>0</v>
      </c>
      <c r="AA42" s="213">
        <v>0</v>
      </c>
      <c r="AB42" s="213">
        <v>0</v>
      </c>
      <c r="AC42" s="213">
        <v>0</v>
      </c>
      <c r="AD42" s="213">
        <v>0</v>
      </c>
      <c r="AE42" s="213">
        <v>0</v>
      </c>
      <c r="AF42" s="213">
        <v>0</v>
      </c>
      <c r="AG42" s="213">
        <v>0</v>
      </c>
      <c r="AH42" s="213">
        <v>0</v>
      </c>
      <c r="AI42" s="213">
        <v>0</v>
      </c>
      <c r="AJ42" s="213">
        <v>0</v>
      </c>
      <c r="AK42" s="213">
        <v>0</v>
      </c>
      <c r="AL42" s="213">
        <v>0</v>
      </c>
      <c r="AM42" s="213">
        <v>0</v>
      </c>
      <c r="AN42" s="213">
        <v>0</v>
      </c>
      <c r="AO42" s="213">
        <v>0</v>
      </c>
      <c r="AP42" s="213">
        <v>0</v>
      </c>
      <c r="AQ42" s="213">
        <v>0</v>
      </c>
      <c r="AR42" s="213">
        <v>0</v>
      </c>
      <c r="AS42" s="213">
        <v>0</v>
      </c>
      <c r="AT42" s="213">
        <v>0</v>
      </c>
      <c r="AU42" s="213">
        <v>0</v>
      </c>
      <c r="AV42" s="213">
        <v>0</v>
      </c>
      <c r="AW42" s="213">
        <v>0</v>
      </c>
      <c r="AX42" s="213">
        <v>0</v>
      </c>
      <c r="AY42" s="213">
        <v>0</v>
      </c>
      <c r="AZ42" s="213">
        <v>0</v>
      </c>
      <c r="BA42" s="213">
        <v>0</v>
      </c>
      <c r="BB42" s="213">
        <v>0</v>
      </c>
      <c r="BC42" s="213">
        <v>0</v>
      </c>
      <c r="BD42" s="213">
        <v>0</v>
      </c>
      <c r="BE42" s="213">
        <v>0</v>
      </c>
      <c r="BF42" s="213">
        <v>0</v>
      </c>
      <c r="BG42" s="213">
        <v>0</v>
      </c>
      <c r="BH42" s="213">
        <v>0</v>
      </c>
      <c r="BI42" s="213">
        <v>0</v>
      </c>
      <c r="BJ42" s="213">
        <v>0</v>
      </c>
      <c r="BK42" s="213">
        <v>0</v>
      </c>
      <c r="BL42" s="213">
        <v>0</v>
      </c>
      <c r="BM42" s="213">
        <v>0</v>
      </c>
      <c r="BN42" s="213">
        <v>0</v>
      </c>
      <c r="BO42" s="213">
        <v>0</v>
      </c>
      <c r="BP42" s="213">
        <v>0</v>
      </c>
      <c r="BQ42" s="213">
        <v>0</v>
      </c>
      <c r="BR42" s="213">
        <v>0</v>
      </c>
      <c r="BS42" s="213">
        <v>0</v>
      </c>
      <c r="BT42" s="213">
        <v>0</v>
      </c>
      <c r="BU42" s="213">
        <v>0</v>
      </c>
      <c r="BV42" s="213">
        <v>0</v>
      </c>
      <c r="BW42" s="213">
        <v>0</v>
      </c>
      <c r="BX42" s="213">
        <v>0</v>
      </c>
      <c r="BY42" s="215">
        <f>0.354/1.2</f>
        <v>0.29499999999999998</v>
      </c>
      <c r="BZ42" s="213">
        <v>0.4</v>
      </c>
      <c r="CA42" s="213">
        <v>0</v>
      </c>
      <c r="CB42" s="213">
        <v>0</v>
      </c>
      <c r="CC42" s="213">
        <v>0</v>
      </c>
      <c r="CD42" s="213">
        <v>0</v>
      </c>
      <c r="CE42" s="213">
        <v>0</v>
      </c>
      <c r="CF42" s="213">
        <v>0</v>
      </c>
      <c r="CG42" s="213">
        <v>0</v>
      </c>
      <c r="CH42" s="213">
        <v>0</v>
      </c>
      <c r="CI42" s="213">
        <v>0</v>
      </c>
      <c r="CJ42" s="213">
        <v>0</v>
      </c>
      <c r="CK42" s="213">
        <v>0</v>
      </c>
      <c r="CL42" s="213">
        <v>0</v>
      </c>
      <c r="CM42" s="213">
        <f>SUM(U42,AI42,AW42,BK42,BY42)</f>
        <v>0.29499999999999998</v>
      </c>
      <c r="CN42" s="213">
        <f>SUM(V42,AJ42,AX42,BL42+BZ42)</f>
        <v>0.4</v>
      </c>
      <c r="CO42" s="213">
        <f>SUM(W42,AK42,AY42)</f>
        <v>0</v>
      </c>
      <c r="CP42" s="213">
        <f>SUM(X42,AL42,AZ42)</f>
        <v>0</v>
      </c>
      <c r="CQ42" s="213">
        <f>SUM(Y42,AM42,BA42)</f>
        <v>0</v>
      </c>
      <c r="CR42" s="213">
        <f>SUM(Z42,AN42,BB42)</f>
        <v>0</v>
      </c>
      <c r="CS42" s="213">
        <f>SUM(AA42,AO42,BC42)</f>
        <v>0</v>
      </c>
      <c r="CT42" s="213">
        <f>SUM(AB42,AP42,BD42)</f>
        <v>0</v>
      </c>
      <c r="CU42" s="213">
        <f>SUM(AC42,AJ42,AX42)</f>
        <v>0</v>
      </c>
      <c r="CV42" s="213">
        <v>0</v>
      </c>
      <c r="CW42" s="213">
        <v>0</v>
      </c>
      <c r="CX42" s="213">
        <v>0</v>
      </c>
      <c r="CY42" s="213">
        <v>0</v>
      </c>
      <c r="CZ42" s="212"/>
    </row>
    <row r="43" spans="1:104" ht="63" x14ac:dyDescent="0.25">
      <c r="A43" s="10" t="s">
        <v>120</v>
      </c>
      <c r="B43" s="39" t="s">
        <v>101</v>
      </c>
      <c r="C43" s="9" t="s">
        <v>119</v>
      </c>
      <c r="D43" s="213">
        <f>'[2]2'!T39/1.2</f>
        <v>0.29413273543850832</v>
      </c>
      <c r="E43" s="213">
        <v>0</v>
      </c>
      <c r="F43" s="213">
        <v>0</v>
      </c>
      <c r="G43" s="213">
        <v>0</v>
      </c>
      <c r="H43" s="213">
        <v>0</v>
      </c>
      <c r="I43" s="213">
        <v>0</v>
      </c>
      <c r="J43" s="213">
        <v>0</v>
      </c>
      <c r="K43" s="213">
        <v>0</v>
      </c>
      <c r="L43" s="213">
        <v>0</v>
      </c>
      <c r="M43" s="213">
        <v>0</v>
      </c>
      <c r="N43" s="213">
        <v>0</v>
      </c>
      <c r="O43" s="213">
        <v>0</v>
      </c>
      <c r="P43" s="213">
        <v>0</v>
      </c>
      <c r="Q43" s="213">
        <v>0</v>
      </c>
      <c r="R43" s="213">
        <v>0</v>
      </c>
      <c r="S43" s="213">
        <v>0</v>
      </c>
      <c r="T43" s="213">
        <v>0</v>
      </c>
      <c r="U43" s="213">
        <v>0</v>
      </c>
      <c r="V43" s="213">
        <v>0</v>
      </c>
      <c r="W43" s="213">
        <v>0</v>
      </c>
      <c r="X43" s="213">
        <v>0</v>
      </c>
      <c r="Y43" s="213">
        <v>0</v>
      </c>
      <c r="Z43" s="213">
        <v>0</v>
      </c>
      <c r="AA43" s="213">
        <v>0</v>
      </c>
      <c r="AB43" s="213">
        <v>0</v>
      </c>
      <c r="AC43" s="213">
        <v>0</v>
      </c>
      <c r="AD43" s="213">
        <v>0</v>
      </c>
      <c r="AE43" s="213">
        <v>0</v>
      </c>
      <c r="AF43" s="213">
        <v>0</v>
      </c>
      <c r="AG43" s="213">
        <v>0</v>
      </c>
      <c r="AH43" s="213">
        <v>0</v>
      </c>
      <c r="AI43" s="213">
        <v>0</v>
      </c>
      <c r="AJ43" s="213">
        <v>0</v>
      </c>
      <c r="AK43" s="213">
        <v>0</v>
      </c>
      <c r="AL43" s="213">
        <v>0</v>
      </c>
      <c r="AM43" s="213">
        <v>0</v>
      </c>
      <c r="AN43" s="213">
        <v>0</v>
      </c>
      <c r="AO43" s="213">
        <v>0</v>
      </c>
      <c r="AP43" s="213">
        <v>0</v>
      </c>
      <c r="AQ43" s="213">
        <v>0</v>
      </c>
      <c r="AR43" s="213">
        <v>0</v>
      </c>
      <c r="AS43" s="213">
        <v>0</v>
      </c>
      <c r="AT43" s="213">
        <v>0</v>
      </c>
      <c r="AU43" s="213">
        <v>0</v>
      </c>
      <c r="AV43" s="213">
        <v>0</v>
      </c>
      <c r="AW43" s="213">
        <v>0</v>
      </c>
      <c r="AX43" s="213">
        <v>0</v>
      </c>
      <c r="AY43" s="213">
        <v>0</v>
      </c>
      <c r="AZ43" s="213">
        <v>0</v>
      </c>
      <c r="BA43" s="213">
        <v>0</v>
      </c>
      <c r="BB43" s="213">
        <v>0</v>
      </c>
      <c r="BC43" s="213">
        <v>0</v>
      </c>
      <c r="BD43" s="213">
        <v>0</v>
      </c>
      <c r="BE43" s="213">
        <v>0</v>
      </c>
      <c r="BF43" s="213">
        <v>0</v>
      </c>
      <c r="BG43" s="213">
        <v>0</v>
      </c>
      <c r="BH43" s="213">
        <v>0</v>
      </c>
      <c r="BI43" s="213">
        <v>0</v>
      </c>
      <c r="BJ43" s="213">
        <v>0</v>
      </c>
      <c r="BK43" s="213">
        <v>0</v>
      </c>
      <c r="BL43" s="213">
        <v>0</v>
      </c>
      <c r="BM43" s="213">
        <v>0</v>
      </c>
      <c r="BN43" s="213">
        <v>0</v>
      </c>
      <c r="BO43" s="213">
        <v>0</v>
      </c>
      <c r="BP43" s="213">
        <v>0</v>
      </c>
      <c r="BQ43" s="213">
        <v>0</v>
      </c>
      <c r="BR43" s="213">
        <v>0</v>
      </c>
      <c r="BS43" s="213">
        <v>0</v>
      </c>
      <c r="BT43" s="213">
        <v>0</v>
      </c>
      <c r="BU43" s="213">
        <v>0</v>
      </c>
      <c r="BV43" s="213">
        <v>0</v>
      </c>
      <c r="BW43" s="213">
        <v>0</v>
      </c>
      <c r="BX43" s="213">
        <v>0</v>
      </c>
      <c r="BY43" s="215">
        <f>0.281/1.2</f>
        <v>0.23416666666666669</v>
      </c>
      <c r="BZ43" s="213">
        <v>0.25</v>
      </c>
      <c r="CA43" s="213">
        <v>0</v>
      </c>
      <c r="CB43" s="213">
        <v>0</v>
      </c>
      <c r="CC43" s="213">
        <v>0</v>
      </c>
      <c r="CD43" s="213">
        <v>0</v>
      </c>
      <c r="CE43" s="213">
        <v>0</v>
      </c>
      <c r="CF43" s="213">
        <v>0</v>
      </c>
      <c r="CG43" s="213">
        <v>0</v>
      </c>
      <c r="CH43" s="213">
        <v>0</v>
      </c>
      <c r="CI43" s="213">
        <v>0</v>
      </c>
      <c r="CJ43" s="213">
        <v>0</v>
      </c>
      <c r="CK43" s="213">
        <v>0</v>
      </c>
      <c r="CL43" s="213">
        <v>0</v>
      </c>
      <c r="CM43" s="213">
        <f>SUM(U43,AI43,AW43,BK43,BY43)</f>
        <v>0.23416666666666669</v>
      </c>
      <c r="CN43" s="213">
        <f>SUM(V43,AJ43,AX43,BL43+BZ43)</f>
        <v>0.25</v>
      </c>
      <c r="CO43" s="213">
        <f>SUM(W43,AK43,AY43)</f>
        <v>0</v>
      </c>
      <c r="CP43" s="213">
        <f>SUM(X43,AL43,AZ43)</f>
        <v>0</v>
      </c>
      <c r="CQ43" s="213">
        <f>SUM(Y43,AM43,BA43)</f>
        <v>0</v>
      </c>
      <c r="CR43" s="213">
        <f>SUM(Z43,AN43,BB43)</f>
        <v>0</v>
      </c>
      <c r="CS43" s="213">
        <f>SUM(AA43,AO43,BC43)</f>
        <v>0</v>
      </c>
      <c r="CT43" s="213">
        <f>SUM(AB43,AP43,BD43)</f>
        <v>0</v>
      </c>
      <c r="CU43" s="213">
        <f>SUM(AC43,AJ43,AX43)</f>
        <v>0</v>
      </c>
      <c r="CV43" s="213">
        <v>0</v>
      </c>
      <c r="CW43" s="213">
        <v>0</v>
      </c>
      <c r="CX43" s="213">
        <v>0</v>
      </c>
      <c r="CY43" s="213">
        <v>0</v>
      </c>
      <c r="CZ43" s="212"/>
    </row>
    <row r="44" spans="1:104" ht="60.75" customHeight="1" x14ac:dyDescent="0.25">
      <c r="A44" s="10" t="s">
        <v>118</v>
      </c>
      <c r="B44" s="39" t="s">
        <v>101</v>
      </c>
      <c r="C44" s="9" t="s">
        <v>117</v>
      </c>
      <c r="D44" s="213">
        <f>2.89/1.2</f>
        <v>2.4083333333333337</v>
      </c>
      <c r="E44" s="213">
        <v>0</v>
      </c>
      <c r="F44" s="213">
        <v>0</v>
      </c>
      <c r="G44" s="213">
        <v>0</v>
      </c>
      <c r="H44" s="213">
        <v>0</v>
      </c>
      <c r="I44" s="213">
        <v>0</v>
      </c>
      <c r="J44" s="213">
        <v>0</v>
      </c>
      <c r="K44" s="213">
        <v>0</v>
      </c>
      <c r="L44" s="213">
        <v>0</v>
      </c>
      <c r="M44" s="213">
        <v>0</v>
      </c>
      <c r="N44" s="213">
        <v>0</v>
      </c>
      <c r="O44" s="213">
        <v>0</v>
      </c>
      <c r="P44" s="213">
        <v>0</v>
      </c>
      <c r="Q44" s="213">
        <v>0</v>
      </c>
      <c r="R44" s="213">
        <v>0</v>
      </c>
      <c r="S44" s="213">
        <v>0</v>
      </c>
      <c r="T44" s="213">
        <v>0</v>
      </c>
      <c r="U44" s="213">
        <v>0</v>
      </c>
      <c r="V44" s="213">
        <v>0</v>
      </c>
      <c r="W44" s="213">
        <v>0</v>
      </c>
      <c r="X44" s="213">
        <v>0</v>
      </c>
      <c r="Y44" s="213">
        <v>0</v>
      </c>
      <c r="Z44" s="213">
        <v>0</v>
      </c>
      <c r="AA44" s="213">
        <v>0</v>
      </c>
      <c r="AB44" s="213">
        <v>0</v>
      </c>
      <c r="AC44" s="213">
        <v>0</v>
      </c>
      <c r="AD44" s="213">
        <v>0</v>
      </c>
      <c r="AE44" s="213">
        <v>0</v>
      </c>
      <c r="AF44" s="213">
        <v>0</v>
      </c>
      <c r="AG44" s="213">
        <v>0</v>
      </c>
      <c r="AH44" s="213">
        <v>0</v>
      </c>
      <c r="AI44" s="213">
        <v>0</v>
      </c>
      <c r="AJ44" s="213">
        <v>0</v>
      </c>
      <c r="AK44" s="213">
        <v>0</v>
      </c>
      <c r="AL44" s="213">
        <v>0</v>
      </c>
      <c r="AM44" s="213">
        <v>0</v>
      </c>
      <c r="AN44" s="213">
        <v>0</v>
      </c>
      <c r="AO44" s="213">
        <v>0</v>
      </c>
      <c r="AP44" s="213">
        <v>0</v>
      </c>
      <c r="AQ44" s="213">
        <v>0</v>
      </c>
      <c r="AR44" s="213">
        <v>0</v>
      </c>
      <c r="AS44" s="213">
        <v>0</v>
      </c>
      <c r="AT44" s="213">
        <v>0</v>
      </c>
      <c r="AU44" s="213">
        <v>0</v>
      </c>
      <c r="AV44" s="213">
        <v>0</v>
      </c>
      <c r="AW44" s="213">
        <v>0</v>
      </c>
      <c r="AX44" s="213">
        <v>0</v>
      </c>
      <c r="AY44" s="213">
        <v>0</v>
      </c>
      <c r="AZ44" s="213">
        <v>0</v>
      </c>
      <c r="BA44" s="213">
        <v>0</v>
      </c>
      <c r="BB44" s="213">
        <v>0</v>
      </c>
      <c r="BC44" s="213">
        <v>0</v>
      </c>
      <c r="BD44" s="213">
        <v>0</v>
      </c>
      <c r="BE44" s="213">
        <v>0</v>
      </c>
      <c r="BF44" s="213">
        <v>0</v>
      </c>
      <c r="BG44" s="213">
        <v>0</v>
      </c>
      <c r="BH44" s="213">
        <v>0</v>
      </c>
      <c r="BI44" s="213">
        <v>0</v>
      </c>
      <c r="BJ44" s="213">
        <v>0</v>
      </c>
      <c r="BK44" s="213">
        <v>0</v>
      </c>
      <c r="BL44" s="213">
        <v>0</v>
      </c>
      <c r="BM44" s="213">
        <v>0</v>
      </c>
      <c r="BN44" s="213">
        <v>0</v>
      </c>
      <c r="BO44" s="213">
        <v>0</v>
      </c>
      <c r="BP44" s="213">
        <v>0</v>
      </c>
      <c r="BQ44" s="213">
        <v>0</v>
      </c>
      <c r="BR44" s="213">
        <v>0</v>
      </c>
      <c r="BS44" s="213">
        <v>0</v>
      </c>
      <c r="BT44" s="213">
        <v>0</v>
      </c>
      <c r="BU44" s="213">
        <v>0</v>
      </c>
      <c r="BV44" s="213">
        <v>0</v>
      </c>
      <c r="BW44" s="213">
        <v>0</v>
      </c>
      <c r="BX44" s="213">
        <v>0</v>
      </c>
      <c r="BY44" s="214">
        <f>2.89/1.2</f>
        <v>2.4083333333333337</v>
      </c>
      <c r="BZ44" s="213">
        <v>0</v>
      </c>
      <c r="CA44" s="213">
        <v>0</v>
      </c>
      <c r="CB44" s="213">
        <v>0</v>
      </c>
      <c r="CC44" s="213">
        <v>0</v>
      </c>
      <c r="CD44" s="213">
        <v>0</v>
      </c>
      <c r="CE44" s="213">
        <v>0</v>
      </c>
      <c r="CF44" s="213">
        <v>0</v>
      </c>
      <c r="CG44" s="213">
        <v>0</v>
      </c>
      <c r="CH44" s="213">
        <v>0</v>
      </c>
      <c r="CI44" s="213">
        <v>0</v>
      </c>
      <c r="CJ44" s="213">
        <v>0</v>
      </c>
      <c r="CK44" s="213">
        <v>0</v>
      </c>
      <c r="CL44" s="213">
        <v>0</v>
      </c>
      <c r="CM44" s="213">
        <f>SUM(U44,AI44,AW44,BK44,BY44)</f>
        <v>2.4083333333333337</v>
      </c>
      <c r="CN44" s="213">
        <f>SUM(V44,AJ44,AX44,BL44+BZ44)</f>
        <v>0</v>
      </c>
      <c r="CO44" s="213">
        <f>SUM(W44,AK44,AY44)</f>
        <v>0</v>
      </c>
      <c r="CP44" s="213">
        <f>SUM(X44,AL44,AZ44)</f>
        <v>0</v>
      </c>
      <c r="CQ44" s="213">
        <f>SUM(Y44,AM44,BA44)</f>
        <v>0</v>
      </c>
      <c r="CR44" s="213">
        <f>SUM(Z44,AN44,BB44)</f>
        <v>0</v>
      </c>
      <c r="CS44" s="213">
        <f>SUM(AA44,AO44,BC44)</f>
        <v>0</v>
      </c>
      <c r="CT44" s="213">
        <f>SUM(AB44,AP44,BD44)</f>
        <v>0</v>
      </c>
      <c r="CU44" s="213">
        <f>SUM(AC44,AJ44,AX44)</f>
        <v>0</v>
      </c>
      <c r="CV44" s="213">
        <v>0</v>
      </c>
      <c r="CW44" s="213">
        <v>0</v>
      </c>
      <c r="CX44" s="213">
        <v>0</v>
      </c>
      <c r="CY44" s="213">
        <v>0</v>
      </c>
      <c r="CZ44" s="212"/>
    </row>
    <row r="46" spans="1:104" s="2" customFormat="1" x14ac:dyDescent="0.25">
      <c r="B46" s="68" t="s">
        <v>1</v>
      </c>
      <c r="C46" s="68"/>
      <c r="D46" s="68"/>
      <c r="E46" s="75" t="s">
        <v>110</v>
      </c>
      <c r="F46" s="3"/>
      <c r="G46" s="3"/>
      <c r="H46" s="3"/>
      <c r="I46" s="3"/>
      <c r="J46" s="3"/>
      <c r="K46" s="3"/>
      <c r="L46" s="3"/>
      <c r="M46" s="3"/>
      <c r="N46" s="3"/>
      <c r="O46" s="3"/>
      <c r="P46" s="3"/>
      <c r="Q46" s="3"/>
      <c r="R46" s="3"/>
      <c r="S46" s="74"/>
      <c r="T46" s="3"/>
      <c r="U46" s="3"/>
    </row>
    <row r="47" spans="1:104" s="2" customFormat="1" ht="15" x14ac:dyDescent="0.25">
      <c r="B47" s="3"/>
      <c r="C47" s="3"/>
      <c r="D47" s="3"/>
      <c r="E47" s="3"/>
      <c r="F47" s="3"/>
      <c r="G47" s="3"/>
      <c r="H47" s="3"/>
      <c r="I47" s="3"/>
      <c r="J47" s="3"/>
      <c r="K47" s="3"/>
      <c r="L47" s="3"/>
      <c r="M47" s="3"/>
      <c r="N47" s="3"/>
      <c r="O47" s="3"/>
      <c r="P47" s="3"/>
      <c r="Q47" s="3"/>
      <c r="R47" s="3"/>
      <c r="S47" s="74"/>
      <c r="T47" s="3"/>
      <c r="U47" s="3"/>
    </row>
    <row r="48" spans="1:104" s="2" customFormat="1" ht="15" x14ac:dyDescent="0.25">
      <c r="B48" s="3"/>
      <c r="C48" s="3"/>
      <c r="D48" s="3"/>
      <c r="E48" s="3"/>
      <c r="F48" s="3"/>
      <c r="G48" s="3"/>
      <c r="H48" s="3"/>
      <c r="I48" s="3"/>
      <c r="J48" s="3"/>
      <c r="K48" s="3"/>
      <c r="L48" s="3"/>
      <c r="M48" s="3"/>
      <c r="N48" s="3"/>
      <c r="O48" s="3"/>
      <c r="P48" s="3"/>
      <c r="Q48" s="3"/>
      <c r="R48" s="3"/>
      <c r="S48" s="74"/>
      <c r="T48" s="3"/>
      <c r="U48" s="3"/>
    </row>
    <row r="49" spans="2:21" s="2" customFormat="1" ht="15" x14ac:dyDescent="0.25">
      <c r="B49" s="3"/>
      <c r="C49" s="3"/>
      <c r="D49" s="3"/>
      <c r="E49" s="3"/>
      <c r="F49" s="3"/>
      <c r="G49" s="3"/>
      <c r="H49" s="3"/>
      <c r="I49" s="3"/>
      <c r="J49" s="3"/>
      <c r="K49" s="3"/>
      <c r="L49" s="3"/>
      <c r="M49" s="3"/>
      <c r="N49" s="3"/>
      <c r="O49" s="3"/>
      <c r="P49" s="3"/>
      <c r="Q49" s="3"/>
      <c r="R49" s="3"/>
      <c r="S49" s="74"/>
      <c r="T49" s="3"/>
      <c r="U49" s="3"/>
    </row>
    <row r="50" spans="2:21" s="2" customFormat="1" x14ac:dyDescent="0.25">
      <c r="B50" s="59" t="s">
        <v>363</v>
      </c>
      <c r="C50" s="59"/>
      <c r="D50" s="4"/>
      <c r="E50" s="4"/>
      <c r="F50" s="4"/>
      <c r="G50" s="4"/>
      <c r="H50" s="4"/>
      <c r="I50" s="4"/>
      <c r="J50" s="4"/>
      <c r="K50" s="4"/>
      <c r="L50" s="3"/>
      <c r="M50" s="3"/>
      <c r="N50" s="3"/>
      <c r="O50" s="3"/>
      <c r="P50" s="3"/>
      <c r="Q50" s="3"/>
      <c r="R50" s="3"/>
      <c r="S50" s="74"/>
      <c r="T50" s="3"/>
      <c r="U50" s="3"/>
    </row>
    <row r="51" spans="2:21" s="2" customFormat="1" ht="15" x14ac:dyDescent="0.25">
      <c r="B51" s="3"/>
      <c r="C51" s="3"/>
      <c r="D51" s="3"/>
      <c r="E51" s="3"/>
      <c r="F51" s="3"/>
      <c r="G51" s="3"/>
      <c r="H51" s="3"/>
      <c r="I51" s="3"/>
      <c r="J51" s="3"/>
      <c r="K51" s="3"/>
      <c r="L51" s="3"/>
      <c r="M51" s="3"/>
      <c r="N51" s="3"/>
      <c r="O51" s="3"/>
      <c r="P51" s="3"/>
      <c r="Q51" s="3"/>
      <c r="R51" s="3"/>
      <c r="S51" s="74"/>
      <c r="T51" s="3"/>
      <c r="U51" s="3"/>
    </row>
  </sheetData>
  <mergeCells count="55">
    <mergeCell ref="BJ16:BP16"/>
    <mergeCell ref="BQ16:BW16"/>
    <mergeCell ref="BK17:BP17"/>
    <mergeCell ref="BR17:BW17"/>
    <mergeCell ref="BX15:CK15"/>
    <mergeCell ref="B46:D46"/>
    <mergeCell ref="CL15:CY15"/>
    <mergeCell ref="AV15:BI15"/>
    <mergeCell ref="AV16:BB16"/>
    <mergeCell ref="AH15:AU15"/>
    <mergeCell ref="AW17:BB17"/>
    <mergeCell ref="D17:D18"/>
    <mergeCell ref="E17:E18"/>
    <mergeCell ref="U17:Z17"/>
    <mergeCell ref="AB17:AG17"/>
    <mergeCell ref="A4:AG4"/>
    <mergeCell ref="A10:AG10"/>
    <mergeCell ref="A11:AG11"/>
    <mergeCell ref="A12:AG12"/>
    <mergeCell ref="T14:AG14"/>
    <mergeCell ref="A5:AG5"/>
    <mergeCell ref="A6:AG6"/>
    <mergeCell ref="A7:AG7"/>
    <mergeCell ref="A8:AG8"/>
    <mergeCell ref="A9:AG9"/>
    <mergeCell ref="D14:E16"/>
    <mergeCell ref="BC16:BI16"/>
    <mergeCell ref="CS16:CY16"/>
    <mergeCell ref="AH16:AN16"/>
    <mergeCell ref="AO16:AU16"/>
    <mergeCell ref="F16:L16"/>
    <mergeCell ref="M16:S16"/>
    <mergeCell ref="BX16:CD16"/>
    <mergeCell ref="CE16:CK16"/>
    <mergeCell ref="BJ15:BW15"/>
    <mergeCell ref="CM17:CR17"/>
    <mergeCell ref="CT17:CY17"/>
    <mergeCell ref="AP17:AU17"/>
    <mergeCell ref="G17:L17"/>
    <mergeCell ref="N17:S17"/>
    <mergeCell ref="F14:S15"/>
    <mergeCell ref="AH14:CY14"/>
    <mergeCell ref="AI17:AN17"/>
    <mergeCell ref="BY17:CD17"/>
    <mergeCell ref="CF17:CK17"/>
    <mergeCell ref="CZ14:CZ18"/>
    <mergeCell ref="T16:Z16"/>
    <mergeCell ref="AA16:AG16"/>
    <mergeCell ref="T15:AG15"/>
    <mergeCell ref="A13:CX13"/>
    <mergeCell ref="A14:A18"/>
    <mergeCell ref="B14:B18"/>
    <mergeCell ref="C14:C18"/>
    <mergeCell ref="CL16:CR16"/>
    <mergeCell ref="BD17:BI17"/>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3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A6045A08F936864582AE93D527F31622" ma:contentTypeVersion="3" ma:contentTypeDescription="Создание документа." ma:contentTypeScope="" ma:versionID="4b3c4b8ae1b427a9cc8f792aab70ce46">
  <xsd:schema xmlns:xsd="http://www.w3.org/2001/XMLSchema" xmlns:xs="http://www.w3.org/2001/XMLSchema" xmlns:p="http://schemas.microsoft.com/office/2006/metadata/properties" xmlns:ns2="57504d04-691e-4fc4-8f09-4f19fdbe90f6" xmlns:ns3="6d7c22ec-c6a4-4777-88aa-bc3c76ac660e" xmlns:ns4="9c8acba9-a138-4c58-82d1-e89d2f904379" targetNamespace="http://schemas.microsoft.com/office/2006/metadata/properties" ma:root="true" ma:fieldsID="5c51cdbd48da8632c8dc11b09f190122" ns2:_="" ns3:_="" ns4:_="">
    <xsd:import namespace="57504d04-691e-4fc4-8f09-4f19fdbe90f6"/>
    <xsd:import namespace="6d7c22ec-c6a4-4777-88aa-bc3c76ac660e"/>
    <xsd:import namespace="9c8acba9-a138-4c58-82d1-e89d2f904379"/>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1"/>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8acba9-a138-4c58-82d1-e89d2f904379" elementFormDefault="qualified">
    <xsd:import namespace="http://schemas.microsoft.com/office/2006/documentManagement/types"/>
    <xsd:import namespace="http://schemas.microsoft.com/office/infopath/2007/PartnerControls"/>
    <xsd:element name="_x041f__x0430__x043f__x043a__x0430_1" ma:index="12" ma:displayName="Папка1" ma:format="Dropdown" ma:internalName="_x041f__x0430__x043f__x043a__x0430_1">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7504d04-691e-4fc4-8f09-4f19fdbe90f6">XXJ7TYMEEKJ2-6334-179</_dlc_DocId>
    <_dlc_DocIdUrl xmlns="57504d04-691e-4fc4-8f09-4f19fdbe90f6">
      <Url>https://vip.gov.mari.ru/mecon/_layouts/DocIdRedir.aspx?ID=XXJ7TYMEEKJ2-6334-179</Url>
      <Description>XXJ7TYMEEKJ2-6334-179</Description>
    </_dlc_DocIdUrl>
    <_x041f__x0430__x043f__x043a__x0430_1 xmlns="9c8acba9-a138-4c58-82d1-e89d2f904379">2019 год</_x041f__x0430__x043f__x043a__x0430_1>
    <_x041e__x043f__x0438__x0441__x0430__x043d__x0438__x0435_ xmlns="6d7c22ec-c6a4-4777-88aa-bc3c76ac660e" xsi:nil="true"/>
    <_x041f__x0430__x043f__x043a__x0430_2 xmlns="9c8acba9-a138-4c58-82d1-e89d2f904379">Материалы проекта ИП</_x041f__x0430__x043f__x043a__x0430_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52A7AE-BCA0-4078-9E9B-CAE4FCEB7F18}"/>
</file>

<file path=customXml/itemProps2.xml><?xml version="1.0" encoding="utf-8"?>
<ds:datastoreItem xmlns:ds="http://schemas.openxmlformats.org/officeDocument/2006/customXml" ds:itemID="{5E508E1B-E54B-4081-8BF9-A2DC82E38184}"/>
</file>

<file path=customXml/itemProps3.xml><?xml version="1.0" encoding="utf-8"?>
<ds:datastoreItem xmlns:ds="http://schemas.openxmlformats.org/officeDocument/2006/customXml" ds:itemID="{AC333340-DFD0-4EBC-A124-55ACA54E9555}"/>
</file>

<file path=customXml/itemProps4.xml><?xml version="1.0" encoding="utf-8"?>
<ds:datastoreItem xmlns:ds="http://schemas.openxmlformats.org/officeDocument/2006/customXml" ds:itemID="{790BA81B-D6C9-43AB-BC50-E2A37BBD54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30</vt:i4>
      </vt:variant>
      <vt:variant>
        <vt:lpstr>Именованные диапазоны</vt:lpstr>
      </vt:variant>
      <vt:variant>
        <vt:i4>36</vt:i4>
      </vt:variant>
    </vt:vector>
  </HeadingPairs>
  <TitlesOfParts>
    <vt:vector size="66" baseType="lpstr">
      <vt:lpstr>5(2024)</vt:lpstr>
      <vt:lpstr>1(2023)</vt:lpstr>
      <vt:lpstr>1(2020)</vt:lpstr>
      <vt:lpstr>1(2021)</vt:lpstr>
      <vt:lpstr>1(2022)</vt:lpstr>
      <vt:lpstr>1(2024)</vt:lpstr>
      <vt:lpstr>2</vt:lpstr>
      <vt:lpstr>3</vt:lpstr>
      <vt:lpstr>4</vt:lpstr>
      <vt:lpstr>5(2020)</vt:lpstr>
      <vt:lpstr>5(2021)</vt:lpstr>
      <vt:lpstr>5(2022)</vt:lpstr>
      <vt:lpstr>5(2023)</vt:lpstr>
      <vt:lpstr>6</vt:lpstr>
      <vt:lpstr>7</vt:lpstr>
      <vt:lpstr>8</vt:lpstr>
      <vt:lpstr>9</vt:lpstr>
      <vt:lpstr>10</vt:lpstr>
      <vt:lpstr>11.1</vt:lpstr>
      <vt:lpstr>11.2</vt:lpstr>
      <vt:lpstr>11.3</vt:lpstr>
      <vt:lpstr>12</vt:lpstr>
      <vt:lpstr>13</vt:lpstr>
      <vt:lpstr>14</vt:lpstr>
      <vt:lpstr>15</vt:lpstr>
      <vt:lpstr>16</vt:lpstr>
      <vt:lpstr>18</vt:lpstr>
      <vt:lpstr>19</vt:lpstr>
      <vt:lpstr>17</vt:lpstr>
      <vt:lpstr>20</vt:lpstr>
      <vt:lpstr>'1(2020)'!Заголовки_для_печати</vt:lpstr>
      <vt:lpstr>'1(2021)'!Заголовки_для_печати</vt:lpstr>
      <vt:lpstr>'1(2022)'!Заголовки_для_печати</vt:lpstr>
      <vt:lpstr>'1(2023)'!Заголовки_для_печати</vt:lpstr>
      <vt:lpstr>'1(2024)'!Заголовки_для_печати</vt:lpstr>
      <vt:lpstr>'11.2'!Заголовки_для_печати</vt:lpstr>
      <vt:lpstr>'11.3'!Заголовки_для_печати</vt:lpstr>
      <vt:lpstr>'1(2020)'!Область_печати</vt:lpstr>
      <vt:lpstr>'1(2021)'!Область_печати</vt:lpstr>
      <vt:lpstr>'1(2022)'!Область_печати</vt:lpstr>
      <vt:lpstr>'1(2023)'!Область_печати</vt:lpstr>
      <vt:lpstr>'1(2024)'!Область_печати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'19'!Область_печати</vt:lpstr>
      <vt:lpstr>'2'!Область_печати</vt:lpstr>
      <vt:lpstr>'3'!Область_печати</vt:lpstr>
      <vt:lpstr>'4'!Область_печати</vt:lpstr>
      <vt:lpstr>'5(2020)'!Область_печати</vt:lpstr>
      <vt:lpstr>'5(2021)'!Область_печати</vt:lpstr>
      <vt:lpstr>'5(2022)'!Область_печати</vt:lpstr>
      <vt:lpstr>'5(2023)'!Область_печати</vt:lpstr>
      <vt:lpstr>'5(2024)'!Область_печати</vt:lpstr>
      <vt:lpstr>'6'!Область_печати</vt:lpstr>
      <vt:lpstr>'7'!Область_печати</vt:lpstr>
      <vt:lpstr>'8'!Область_печати</vt:lpstr>
      <vt:lpstr>'9'!Область_печати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Повторно доработанная ИП на 2020-2024 гг</dc:title>
  <dc:creator>Александр Александрович Кочешков</dc:creator>
  <cp:lastModifiedBy>GolovinaN</cp:lastModifiedBy>
  <dcterms:created xsi:type="dcterms:W3CDTF">2018-04-03T06:40:48Z</dcterms:created>
  <dcterms:modified xsi:type="dcterms:W3CDTF">2019-06-28T12:22:57Z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0x010100A6045A08F936864582AE93D527F31622</vt:lpwstr>
  </property>
  <property fmtid="{D5CDD505-2E9C-101B-9397-08002B2CF9AE}" pid="3" name="_dlc_DocIdItemGuid">
    <vt:lpwstr>c1453b53-6a62-4558-b63e-ba799c2ed1a9</vt:lpwstr>
  </property>
  <property fmtid="{D5CDD505-2E9C-101B-9397-08002B2CF9AE}" pid="4" name="Папка">
    <vt:lpwstr>АО "Оборонэнерго"</vt:lpwstr>
  </property>
</Properties>
</file>